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2.xml" ContentType="application/vnd.openxmlformats-officedocument.themeOverrid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harts/chart20.xml" ContentType="application/vnd.openxmlformats-officedocument.drawingml.chart+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harts/chart23.xml" ContentType="application/vnd.openxmlformats-officedocument.drawingml.chart+xml"/>
  <Override PartName="/xl/charts/style20.xml" ContentType="application/vnd.ms-office.chartstyle+xml"/>
  <Override PartName="/xl/charts/colors20.xml" ContentType="application/vnd.ms-office.chartcolorstyle+xml"/>
  <Override PartName="/xl/charts/chart24.xml" ContentType="application/vnd.openxmlformats-officedocument.drawingml.chart+xml"/>
  <Override PartName="/xl/charts/chart25.xml" ContentType="application/vnd.openxmlformats-officedocument.drawingml.chart+xml"/>
  <Override PartName="/xl/charts/style21.xml" ContentType="application/vnd.ms-office.chartstyle+xml"/>
  <Override PartName="/xl/charts/colors21.xml" ContentType="application/vnd.ms-office.chartcolorstyle+xml"/>
  <Override PartName="/xl/charts/chart26.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E:\Courses\Excel_project\"/>
    </mc:Choice>
  </mc:AlternateContent>
  <xr:revisionPtr revIDLastSave="0" documentId="13_ncr:1_{2EBC30AA-AB66-4C6B-9F7B-3CC28476E41D}" xr6:coauthVersionLast="47" xr6:coauthVersionMax="47" xr10:uidLastSave="{00000000-0000-0000-0000-000000000000}"/>
  <bookViews>
    <workbookView xWindow="-108" yWindow="-108" windowWidth="23256" windowHeight="12456" xr2:uid="{5576F5A7-C8AA-4174-991C-2FCBA91EF42E}"/>
  </bookViews>
  <sheets>
    <sheet name="MTD Performance" sheetId="4" r:id="rId1"/>
    <sheet name="MTD Dashboard" sheetId="34" r:id="rId2"/>
    <sheet name="MoM Performance" sheetId="24" r:id="rId3"/>
    <sheet name="MoM Report" sheetId="25" r:id="rId4"/>
    <sheet name="MoM Dashboard" sheetId="32" r:id="rId5"/>
    <sheet name="Amz All" sheetId="27" state="hidden" r:id="rId6"/>
    <sheet name="Master" sheetId="14" state="hidden" r:id="rId7"/>
    <sheet name="MoM Pivot" sheetId="29" state="hidden" r:id="rId8"/>
    <sheet name="MTD Pivot" sheetId="33" state="hidden" r:id="rId9"/>
    <sheet name="Amz MTD" sheetId="9" state="hidden" r:id="rId10"/>
    <sheet name="AMZ PMTD" sheetId="22" state="hidden" r:id="rId11"/>
    <sheet name="MTD Targets" sheetId="19" state="hidden" r:id="rId12"/>
  </sheets>
  <definedNames>
    <definedName name="_xlnm._FilterDatabase" localSheetId="5" hidden="1">'Amz All'!$A$1:$AI$401</definedName>
    <definedName name="_xlnm._FilterDatabase" localSheetId="9" hidden="1">'Amz MTD'!$A$1:$AI$1</definedName>
    <definedName name="_xlnm._FilterDatabase" localSheetId="10" hidden="1">'AMZ PMTD'!$B$1:$AH$201</definedName>
    <definedName name="_xlnm._FilterDatabase" localSheetId="6" hidden="1">Master!$H$1:$M$255</definedName>
    <definedName name="_xlnm._FilterDatabase" localSheetId="2" hidden="1">'MoM Performance'!$A$19:$B$26</definedName>
    <definedName name="Slicer_ASIN">#N/A</definedName>
    <definedName name="Slicer_ASIN1">#N/A</definedName>
    <definedName name="Slicer_Category">#N/A</definedName>
    <definedName name="Slicer_Category1">#N/A</definedName>
    <definedName name="Slicer_Month">#N/A</definedName>
    <definedName name="Slicer_Type">#N/A</definedName>
  </definedNames>
  <calcPr calcId="191028"/>
  <pivotCaches>
    <pivotCache cacheId="0" r:id="rId13"/>
    <pivotCache cacheId="1"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24" l="1"/>
  <c r="C4" i="25" s="1"/>
  <c r="B5" i="24"/>
  <c r="C10" i="24"/>
  <c r="C8" i="24"/>
  <c r="C7" i="24"/>
  <c r="C6" i="24"/>
  <c r="C9" i="24"/>
  <c r="F27" i="24"/>
  <c r="E55" i="24"/>
  <c r="F55" i="24"/>
  <c r="E56" i="24"/>
  <c r="F56" i="24"/>
  <c r="E57" i="24"/>
  <c r="F57" i="24"/>
  <c r="E58" i="24"/>
  <c r="F58" i="24"/>
  <c r="E59" i="24"/>
  <c r="F59" i="24"/>
  <c r="E60" i="24"/>
  <c r="F60" i="24"/>
  <c r="F54" i="24"/>
  <c r="E54" i="24"/>
  <c r="E44" i="24"/>
  <c r="F44" i="24"/>
  <c r="E45" i="24"/>
  <c r="F45" i="24"/>
  <c r="E46" i="24"/>
  <c r="F46" i="24"/>
  <c r="E47" i="24"/>
  <c r="F47" i="24"/>
  <c r="E48" i="24"/>
  <c r="F48" i="24"/>
  <c r="E49" i="24"/>
  <c r="F49" i="24"/>
  <c r="F43" i="24"/>
  <c r="E43" i="24"/>
  <c r="E27" i="24"/>
  <c r="E32" i="24"/>
  <c r="F32" i="24"/>
  <c r="E33" i="24"/>
  <c r="F33" i="24"/>
  <c r="E34" i="24"/>
  <c r="F34" i="24"/>
  <c r="E35" i="24"/>
  <c r="F35" i="24"/>
  <c r="E36" i="24"/>
  <c r="F36" i="24"/>
  <c r="E37" i="24"/>
  <c r="F37" i="24"/>
  <c r="F31" i="24"/>
  <c r="E31" i="24"/>
  <c r="E20" i="24"/>
  <c r="F21" i="24"/>
  <c r="F22" i="24"/>
  <c r="F23" i="24"/>
  <c r="F24" i="24"/>
  <c r="F25" i="24"/>
  <c r="F26" i="24"/>
  <c r="F20" i="24"/>
  <c r="E22" i="24"/>
  <c r="E23" i="24"/>
  <c r="E24" i="24"/>
  <c r="E25" i="24"/>
  <c r="E26" i="24"/>
  <c r="E21" i="24"/>
  <c r="B20" i="24"/>
  <c r="B27" i="24" s="1"/>
  <c r="D27" i="24" s="1"/>
  <c r="G22" i="19"/>
  <c r="B22" i="19"/>
  <c r="C22" i="19"/>
  <c r="B16" i="19"/>
  <c r="C16" i="19"/>
  <c r="B17" i="19"/>
  <c r="C17" i="19"/>
  <c r="B18" i="19"/>
  <c r="C18" i="19"/>
  <c r="B19" i="19"/>
  <c r="C19" i="19"/>
  <c r="B20" i="19"/>
  <c r="C20" i="19"/>
  <c r="B21" i="19"/>
  <c r="C21" i="19"/>
  <c r="C15" i="19"/>
  <c r="B15" i="19"/>
  <c r="D22" i="19"/>
  <c r="E22" i="19"/>
  <c r="F22" i="19"/>
  <c r="F16" i="19"/>
  <c r="F17" i="19"/>
  <c r="F18" i="19"/>
  <c r="F19" i="19"/>
  <c r="F20" i="19"/>
  <c r="F21" i="19"/>
  <c r="F15" i="19"/>
  <c r="E16" i="19"/>
  <c r="E17" i="19"/>
  <c r="E18" i="19"/>
  <c r="E19" i="19"/>
  <c r="E20" i="19"/>
  <c r="E21" i="19"/>
  <c r="E15" i="19"/>
  <c r="D16" i="19"/>
  <c r="D17" i="19"/>
  <c r="D18" i="19"/>
  <c r="D19" i="19"/>
  <c r="D20" i="19"/>
  <c r="D21" i="19"/>
  <c r="D15" i="19"/>
  <c r="C401" i="27"/>
  <c r="C400" i="27"/>
  <c r="C399" i="27"/>
  <c r="C398" i="27"/>
  <c r="C397" i="27"/>
  <c r="C396" i="27"/>
  <c r="C395" i="27"/>
  <c r="C394" i="27"/>
  <c r="C393" i="27"/>
  <c r="C392" i="27"/>
  <c r="C391" i="27"/>
  <c r="C390" i="27"/>
  <c r="C389" i="27"/>
  <c r="C388" i="27"/>
  <c r="C387" i="27"/>
  <c r="C386" i="27"/>
  <c r="C385" i="27"/>
  <c r="C384" i="27"/>
  <c r="C383" i="27"/>
  <c r="C382" i="27"/>
  <c r="C381" i="27"/>
  <c r="C380" i="27"/>
  <c r="C379" i="27"/>
  <c r="C378" i="27"/>
  <c r="C377" i="27"/>
  <c r="C376" i="27"/>
  <c r="C375" i="27"/>
  <c r="C374" i="27"/>
  <c r="C373" i="27"/>
  <c r="C372" i="27"/>
  <c r="C371" i="27"/>
  <c r="C370" i="27"/>
  <c r="C369" i="27"/>
  <c r="C368" i="27"/>
  <c r="C367" i="27"/>
  <c r="C366" i="27"/>
  <c r="C365" i="27"/>
  <c r="C364" i="27"/>
  <c r="C363" i="27"/>
  <c r="C362" i="27"/>
  <c r="C361" i="27"/>
  <c r="C360" i="27"/>
  <c r="C359" i="27"/>
  <c r="C358" i="27"/>
  <c r="C357" i="27"/>
  <c r="C356" i="27"/>
  <c r="C355" i="27"/>
  <c r="C354" i="27"/>
  <c r="C353" i="27"/>
  <c r="C352" i="27"/>
  <c r="C351" i="27"/>
  <c r="C350" i="27"/>
  <c r="C349" i="27"/>
  <c r="C348" i="27"/>
  <c r="C347" i="27"/>
  <c r="C346" i="27"/>
  <c r="C345" i="27"/>
  <c r="C344" i="27"/>
  <c r="C343" i="27"/>
  <c r="C342" i="27"/>
  <c r="C341" i="27"/>
  <c r="C340" i="27"/>
  <c r="C339" i="27"/>
  <c r="C338" i="27"/>
  <c r="C337" i="27"/>
  <c r="C336" i="27"/>
  <c r="C335" i="27"/>
  <c r="C334" i="27"/>
  <c r="C333" i="27"/>
  <c r="C332" i="27"/>
  <c r="C331" i="27"/>
  <c r="C330" i="27"/>
  <c r="C329" i="27"/>
  <c r="C328" i="27"/>
  <c r="C327" i="27"/>
  <c r="C326" i="27"/>
  <c r="C325" i="27"/>
  <c r="C324" i="27"/>
  <c r="C323" i="27"/>
  <c r="C322" i="27"/>
  <c r="C321" i="27"/>
  <c r="C320" i="27"/>
  <c r="C319" i="27"/>
  <c r="C318" i="27"/>
  <c r="C317" i="27"/>
  <c r="C316" i="27"/>
  <c r="C315" i="27"/>
  <c r="C314" i="27"/>
  <c r="C313" i="27"/>
  <c r="C312" i="27"/>
  <c r="C311" i="27"/>
  <c r="C310" i="27"/>
  <c r="C309" i="27"/>
  <c r="C308" i="27"/>
  <c r="C307" i="27"/>
  <c r="C306" i="27"/>
  <c r="C305" i="27"/>
  <c r="C304" i="27"/>
  <c r="C303" i="27"/>
  <c r="C302" i="27"/>
  <c r="C301" i="27"/>
  <c r="C300" i="27"/>
  <c r="C299" i="27"/>
  <c r="C298" i="27"/>
  <c r="C297" i="27"/>
  <c r="C296" i="27"/>
  <c r="C295" i="27"/>
  <c r="C294" i="27"/>
  <c r="C293" i="27"/>
  <c r="C292" i="27"/>
  <c r="C291" i="27"/>
  <c r="C290" i="27"/>
  <c r="C289" i="27"/>
  <c r="C288" i="27"/>
  <c r="C287" i="27"/>
  <c r="C286" i="27"/>
  <c r="C285" i="27"/>
  <c r="C284" i="27"/>
  <c r="C283" i="27"/>
  <c r="C282" i="27"/>
  <c r="C281" i="27"/>
  <c r="C280" i="27"/>
  <c r="C279" i="27"/>
  <c r="C278" i="27"/>
  <c r="C277" i="27"/>
  <c r="C276" i="27"/>
  <c r="C275" i="27"/>
  <c r="C274" i="27"/>
  <c r="C273" i="27"/>
  <c r="C272" i="27"/>
  <c r="C271" i="27"/>
  <c r="C270" i="27"/>
  <c r="C269" i="27"/>
  <c r="C268" i="27"/>
  <c r="C267" i="27"/>
  <c r="C266" i="27"/>
  <c r="C265" i="27"/>
  <c r="C264" i="27"/>
  <c r="C263" i="27"/>
  <c r="C262" i="27"/>
  <c r="C261" i="27"/>
  <c r="C260" i="27"/>
  <c r="C259" i="27"/>
  <c r="C258" i="27"/>
  <c r="C257" i="27"/>
  <c r="C256" i="27"/>
  <c r="C255" i="27"/>
  <c r="C254" i="27"/>
  <c r="C253" i="27"/>
  <c r="C252" i="27"/>
  <c r="C251" i="27"/>
  <c r="C250" i="27"/>
  <c r="C249" i="27"/>
  <c r="C248" i="27"/>
  <c r="C247" i="27"/>
  <c r="C246" i="27"/>
  <c r="C245" i="27"/>
  <c r="C244" i="27"/>
  <c r="C243" i="27"/>
  <c r="C242" i="27"/>
  <c r="C241" i="27"/>
  <c r="C240" i="27"/>
  <c r="C239" i="27"/>
  <c r="C238" i="27"/>
  <c r="C237" i="27"/>
  <c r="C236" i="27"/>
  <c r="C235" i="27"/>
  <c r="C234" i="27"/>
  <c r="C233" i="27"/>
  <c r="C232" i="27"/>
  <c r="C231" i="27"/>
  <c r="C230" i="27"/>
  <c r="C229" i="27"/>
  <c r="C228" i="27"/>
  <c r="C227" i="27"/>
  <c r="C226" i="27"/>
  <c r="C225" i="27"/>
  <c r="C224" i="27"/>
  <c r="C223" i="27"/>
  <c r="C222" i="27"/>
  <c r="C221" i="27"/>
  <c r="C220" i="27"/>
  <c r="C219" i="27"/>
  <c r="C218" i="27"/>
  <c r="C217" i="27"/>
  <c r="C216" i="27"/>
  <c r="C215" i="27"/>
  <c r="C214" i="27"/>
  <c r="C213" i="27"/>
  <c r="C212" i="27"/>
  <c r="C211" i="27"/>
  <c r="C210" i="27"/>
  <c r="C209" i="27"/>
  <c r="C208" i="27"/>
  <c r="C207" i="27"/>
  <c r="C206" i="27"/>
  <c r="C205" i="27"/>
  <c r="C204" i="27"/>
  <c r="C203" i="27"/>
  <c r="C202" i="27"/>
  <c r="F201" i="27"/>
  <c r="E201" i="27"/>
  <c r="D201" i="27"/>
  <c r="C201" i="27"/>
  <c r="F200" i="27"/>
  <c r="E200" i="27"/>
  <c r="D200" i="27"/>
  <c r="C200" i="27"/>
  <c r="F199" i="27"/>
  <c r="E199" i="27"/>
  <c r="D199" i="27"/>
  <c r="C199" i="27"/>
  <c r="F198" i="27"/>
  <c r="E198" i="27"/>
  <c r="D198" i="27"/>
  <c r="C198" i="27"/>
  <c r="F197" i="27"/>
  <c r="E197" i="27"/>
  <c r="D197" i="27"/>
  <c r="C197" i="27"/>
  <c r="F196" i="27"/>
  <c r="E196" i="27"/>
  <c r="D196" i="27"/>
  <c r="C196" i="27"/>
  <c r="F195" i="27"/>
  <c r="E195" i="27"/>
  <c r="D195" i="27"/>
  <c r="C195" i="27"/>
  <c r="F194" i="27"/>
  <c r="E194" i="27"/>
  <c r="D194" i="27"/>
  <c r="C194" i="27"/>
  <c r="F193" i="27"/>
  <c r="E193" i="27"/>
  <c r="D193" i="27"/>
  <c r="C193" i="27"/>
  <c r="F192" i="27"/>
  <c r="E192" i="27"/>
  <c r="D192" i="27"/>
  <c r="C192" i="27"/>
  <c r="F191" i="27"/>
  <c r="E191" i="27"/>
  <c r="D191" i="27"/>
  <c r="C191" i="27"/>
  <c r="F190" i="27"/>
  <c r="E190" i="27"/>
  <c r="D190" i="27"/>
  <c r="C190" i="27"/>
  <c r="F189" i="27"/>
  <c r="E189" i="27"/>
  <c r="D189" i="27"/>
  <c r="C189" i="27"/>
  <c r="F188" i="27"/>
  <c r="E188" i="27"/>
  <c r="D188" i="27"/>
  <c r="C188" i="27"/>
  <c r="F187" i="27"/>
  <c r="E187" i="27"/>
  <c r="D187" i="27"/>
  <c r="C187" i="27"/>
  <c r="F186" i="27"/>
  <c r="E186" i="27"/>
  <c r="D186" i="27"/>
  <c r="C186" i="27"/>
  <c r="F185" i="27"/>
  <c r="E185" i="27"/>
  <c r="D185" i="27"/>
  <c r="C185" i="27"/>
  <c r="F184" i="27"/>
  <c r="E184" i="27"/>
  <c r="D184" i="27"/>
  <c r="C184" i="27"/>
  <c r="F183" i="27"/>
  <c r="E183" i="27"/>
  <c r="D183" i="27"/>
  <c r="C183" i="27"/>
  <c r="F182" i="27"/>
  <c r="E182" i="27"/>
  <c r="D182" i="27"/>
  <c r="C182" i="27"/>
  <c r="F181" i="27"/>
  <c r="E181" i="27"/>
  <c r="D181" i="27"/>
  <c r="C181" i="27"/>
  <c r="F180" i="27"/>
  <c r="E180" i="27"/>
  <c r="D180" i="27"/>
  <c r="C180" i="27"/>
  <c r="F179" i="27"/>
  <c r="E179" i="27"/>
  <c r="D179" i="27"/>
  <c r="C179" i="27"/>
  <c r="F178" i="27"/>
  <c r="E178" i="27"/>
  <c r="D178" i="27"/>
  <c r="C178" i="27"/>
  <c r="F177" i="27"/>
  <c r="E177" i="27"/>
  <c r="D177" i="27"/>
  <c r="C177" i="27"/>
  <c r="F176" i="27"/>
  <c r="E176" i="27"/>
  <c r="D176" i="27"/>
  <c r="C176" i="27"/>
  <c r="F175" i="27"/>
  <c r="E175" i="27"/>
  <c r="D175" i="27"/>
  <c r="C175" i="27"/>
  <c r="F174" i="27"/>
  <c r="E174" i="27"/>
  <c r="D174" i="27"/>
  <c r="C174" i="27"/>
  <c r="F173" i="27"/>
  <c r="E173" i="27"/>
  <c r="D173" i="27"/>
  <c r="C173" i="27"/>
  <c r="F172" i="27"/>
  <c r="E172" i="27"/>
  <c r="D172" i="27"/>
  <c r="C172" i="27"/>
  <c r="F171" i="27"/>
  <c r="E171" i="27"/>
  <c r="D171" i="27"/>
  <c r="C171" i="27"/>
  <c r="F170" i="27"/>
  <c r="E170" i="27"/>
  <c r="D170" i="27"/>
  <c r="C170" i="27"/>
  <c r="F169" i="27"/>
  <c r="E169" i="27"/>
  <c r="D169" i="27"/>
  <c r="C169" i="27"/>
  <c r="F168" i="27"/>
  <c r="E168" i="27"/>
  <c r="D168" i="27"/>
  <c r="C168" i="27"/>
  <c r="F167" i="27"/>
  <c r="E167" i="27"/>
  <c r="D167" i="27"/>
  <c r="C167" i="27"/>
  <c r="F166" i="27"/>
  <c r="E166" i="27"/>
  <c r="D166" i="27"/>
  <c r="C166" i="27"/>
  <c r="F165" i="27"/>
  <c r="E165" i="27"/>
  <c r="D165" i="27"/>
  <c r="C165" i="27"/>
  <c r="F164" i="27"/>
  <c r="E164" i="27"/>
  <c r="D164" i="27"/>
  <c r="C164" i="27"/>
  <c r="F163" i="27"/>
  <c r="E163" i="27"/>
  <c r="D163" i="27"/>
  <c r="C163" i="27"/>
  <c r="F162" i="27"/>
  <c r="E162" i="27"/>
  <c r="D162" i="27"/>
  <c r="C162" i="27"/>
  <c r="F161" i="27"/>
  <c r="E161" i="27"/>
  <c r="D161" i="27"/>
  <c r="C161" i="27"/>
  <c r="F160" i="27"/>
  <c r="E160" i="27"/>
  <c r="D160" i="27"/>
  <c r="C160" i="27"/>
  <c r="F159" i="27"/>
  <c r="E159" i="27"/>
  <c r="D159" i="27"/>
  <c r="C159" i="27"/>
  <c r="F158" i="27"/>
  <c r="E158" i="27"/>
  <c r="D158" i="27"/>
  <c r="C158" i="27"/>
  <c r="F157" i="27"/>
  <c r="E157" i="27"/>
  <c r="D157" i="27"/>
  <c r="C157" i="27"/>
  <c r="F156" i="27"/>
  <c r="E156" i="27"/>
  <c r="D156" i="27"/>
  <c r="C156" i="27"/>
  <c r="F155" i="27"/>
  <c r="E155" i="27"/>
  <c r="D155" i="27"/>
  <c r="C155" i="27"/>
  <c r="F154" i="27"/>
  <c r="E154" i="27"/>
  <c r="D154" i="27"/>
  <c r="C154" i="27"/>
  <c r="F153" i="27"/>
  <c r="E153" i="27"/>
  <c r="D153" i="27"/>
  <c r="C153" i="27"/>
  <c r="F152" i="27"/>
  <c r="E152" i="27"/>
  <c r="D152" i="27"/>
  <c r="C152" i="27"/>
  <c r="F151" i="27"/>
  <c r="E151" i="27"/>
  <c r="D151" i="27"/>
  <c r="C151" i="27"/>
  <c r="F150" i="27"/>
  <c r="E150" i="27"/>
  <c r="D150" i="27"/>
  <c r="C150" i="27"/>
  <c r="F149" i="27"/>
  <c r="E149" i="27"/>
  <c r="D149" i="27"/>
  <c r="C149" i="27"/>
  <c r="F148" i="27"/>
  <c r="E148" i="27"/>
  <c r="D148" i="27"/>
  <c r="C148" i="27"/>
  <c r="F147" i="27"/>
  <c r="E147" i="27"/>
  <c r="D147" i="27"/>
  <c r="C147" i="27"/>
  <c r="F146" i="27"/>
  <c r="E146" i="27"/>
  <c r="D146" i="27"/>
  <c r="C146" i="27"/>
  <c r="F145" i="27"/>
  <c r="E145" i="27"/>
  <c r="D145" i="27"/>
  <c r="C145" i="27"/>
  <c r="F144" i="27"/>
  <c r="E144" i="27"/>
  <c r="D144" i="27"/>
  <c r="C144" i="27"/>
  <c r="F143" i="27"/>
  <c r="E143" i="27"/>
  <c r="D143" i="27"/>
  <c r="C143" i="27"/>
  <c r="F142" i="27"/>
  <c r="E142" i="27"/>
  <c r="D142" i="27"/>
  <c r="C142" i="27"/>
  <c r="F141" i="27"/>
  <c r="E141" i="27"/>
  <c r="D141" i="27"/>
  <c r="C141" i="27"/>
  <c r="F140" i="27"/>
  <c r="E140" i="27"/>
  <c r="D140" i="27"/>
  <c r="C140" i="27"/>
  <c r="F139" i="27"/>
  <c r="E139" i="27"/>
  <c r="D139" i="27"/>
  <c r="C139" i="27"/>
  <c r="F138" i="27"/>
  <c r="E138" i="27"/>
  <c r="D138" i="27"/>
  <c r="C138" i="27"/>
  <c r="F137" i="27"/>
  <c r="E137" i="27"/>
  <c r="D137" i="27"/>
  <c r="C137" i="27"/>
  <c r="F136" i="27"/>
  <c r="E136" i="27"/>
  <c r="D136" i="27"/>
  <c r="C136" i="27"/>
  <c r="F135" i="27"/>
  <c r="E135" i="27"/>
  <c r="D135" i="27"/>
  <c r="C135" i="27"/>
  <c r="F134" i="27"/>
  <c r="E134" i="27"/>
  <c r="D134" i="27"/>
  <c r="C134" i="27"/>
  <c r="F133" i="27"/>
  <c r="E133" i="27"/>
  <c r="D133" i="27"/>
  <c r="C133" i="27"/>
  <c r="F132" i="27"/>
  <c r="E132" i="27"/>
  <c r="D132" i="27"/>
  <c r="C132" i="27"/>
  <c r="F131" i="27"/>
  <c r="E131" i="27"/>
  <c r="D131" i="27"/>
  <c r="C131" i="27"/>
  <c r="F130" i="27"/>
  <c r="E130" i="27"/>
  <c r="D130" i="27"/>
  <c r="C130" i="27"/>
  <c r="F129" i="27"/>
  <c r="E129" i="27"/>
  <c r="D129" i="27"/>
  <c r="C129" i="27"/>
  <c r="F128" i="27"/>
  <c r="E128" i="27"/>
  <c r="D128" i="27"/>
  <c r="C128" i="27"/>
  <c r="F127" i="27"/>
  <c r="E127" i="27"/>
  <c r="D127" i="27"/>
  <c r="C127" i="27"/>
  <c r="F126" i="27"/>
  <c r="E126" i="27"/>
  <c r="D126" i="27"/>
  <c r="C126" i="27"/>
  <c r="F125" i="27"/>
  <c r="E125" i="27"/>
  <c r="D125" i="27"/>
  <c r="C125" i="27"/>
  <c r="F124" i="27"/>
  <c r="E124" i="27"/>
  <c r="D124" i="27"/>
  <c r="C124" i="27"/>
  <c r="F123" i="27"/>
  <c r="E123" i="27"/>
  <c r="D123" i="27"/>
  <c r="C123" i="27"/>
  <c r="F122" i="27"/>
  <c r="E122" i="27"/>
  <c r="D122" i="27"/>
  <c r="C122" i="27"/>
  <c r="F121" i="27"/>
  <c r="E121" i="27"/>
  <c r="D121" i="27"/>
  <c r="C121" i="27"/>
  <c r="F120" i="27"/>
  <c r="E120" i="27"/>
  <c r="D120" i="27"/>
  <c r="C120" i="27"/>
  <c r="F119" i="27"/>
  <c r="E119" i="27"/>
  <c r="D119" i="27"/>
  <c r="C119" i="27"/>
  <c r="F118" i="27"/>
  <c r="E118" i="27"/>
  <c r="D118" i="27"/>
  <c r="C118" i="27"/>
  <c r="F117" i="27"/>
  <c r="E117" i="27"/>
  <c r="D117" i="27"/>
  <c r="C117" i="27"/>
  <c r="F116" i="27"/>
  <c r="E116" i="27"/>
  <c r="D116" i="27"/>
  <c r="C116" i="27"/>
  <c r="F115" i="27"/>
  <c r="E115" i="27"/>
  <c r="D115" i="27"/>
  <c r="C115" i="27"/>
  <c r="F114" i="27"/>
  <c r="E114" i="27"/>
  <c r="D114" i="27"/>
  <c r="C114" i="27"/>
  <c r="F113" i="27"/>
  <c r="E113" i="27"/>
  <c r="D113" i="27"/>
  <c r="C113" i="27"/>
  <c r="F112" i="27"/>
  <c r="E112" i="27"/>
  <c r="D112" i="27"/>
  <c r="C112" i="27"/>
  <c r="F111" i="27"/>
  <c r="E111" i="27"/>
  <c r="D111" i="27"/>
  <c r="C111" i="27"/>
  <c r="F110" i="27"/>
  <c r="E110" i="27"/>
  <c r="D110" i="27"/>
  <c r="C110" i="27"/>
  <c r="F109" i="27"/>
  <c r="E109" i="27"/>
  <c r="D109" i="27"/>
  <c r="C109" i="27"/>
  <c r="F108" i="27"/>
  <c r="E108" i="27"/>
  <c r="D108" i="27"/>
  <c r="C108" i="27"/>
  <c r="F107" i="27"/>
  <c r="E107" i="27"/>
  <c r="D107" i="27"/>
  <c r="C107" i="27"/>
  <c r="F106" i="27"/>
  <c r="E106" i="27"/>
  <c r="D106" i="27"/>
  <c r="C106" i="27"/>
  <c r="F105" i="27"/>
  <c r="E105" i="27"/>
  <c r="D105" i="27"/>
  <c r="C105" i="27"/>
  <c r="F104" i="27"/>
  <c r="E104" i="27"/>
  <c r="D104" i="27"/>
  <c r="C104" i="27"/>
  <c r="F103" i="27"/>
  <c r="E103" i="27"/>
  <c r="D103" i="27"/>
  <c r="C103" i="27"/>
  <c r="F102" i="27"/>
  <c r="E102" i="27"/>
  <c r="D102" i="27"/>
  <c r="C102" i="27"/>
  <c r="F101" i="27"/>
  <c r="E101" i="27"/>
  <c r="D101" i="27"/>
  <c r="C101" i="27"/>
  <c r="F100" i="27"/>
  <c r="E100" i="27"/>
  <c r="D100" i="27"/>
  <c r="C100" i="27"/>
  <c r="F99" i="27"/>
  <c r="E99" i="27"/>
  <c r="D99" i="27"/>
  <c r="C99" i="27"/>
  <c r="F98" i="27"/>
  <c r="E98" i="27"/>
  <c r="D98" i="27"/>
  <c r="C98" i="27"/>
  <c r="F97" i="27"/>
  <c r="E97" i="27"/>
  <c r="D97" i="27"/>
  <c r="C97" i="27"/>
  <c r="F96" i="27"/>
  <c r="E96" i="27"/>
  <c r="D96" i="27"/>
  <c r="C96" i="27"/>
  <c r="F95" i="27"/>
  <c r="E95" i="27"/>
  <c r="D95" i="27"/>
  <c r="C95" i="27"/>
  <c r="F94" i="27"/>
  <c r="E94" i="27"/>
  <c r="D94" i="27"/>
  <c r="C94" i="27"/>
  <c r="F93" i="27"/>
  <c r="E93" i="27"/>
  <c r="D93" i="27"/>
  <c r="C93" i="27"/>
  <c r="F92" i="27"/>
  <c r="E92" i="27"/>
  <c r="D92" i="27"/>
  <c r="C92" i="27"/>
  <c r="F91" i="27"/>
  <c r="E91" i="27"/>
  <c r="D91" i="27"/>
  <c r="C91" i="27"/>
  <c r="F90" i="27"/>
  <c r="E90" i="27"/>
  <c r="D90" i="27"/>
  <c r="C90" i="27"/>
  <c r="F89" i="27"/>
  <c r="E89" i="27"/>
  <c r="D89" i="27"/>
  <c r="C89" i="27"/>
  <c r="F88" i="27"/>
  <c r="E88" i="27"/>
  <c r="D88" i="27"/>
  <c r="C88" i="27"/>
  <c r="F87" i="27"/>
  <c r="E87" i="27"/>
  <c r="D87" i="27"/>
  <c r="C87" i="27"/>
  <c r="F86" i="27"/>
  <c r="E86" i="27"/>
  <c r="D86" i="27"/>
  <c r="C86" i="27"/>
  <c r="F85" i="27"/>
  <c r="E85" i="27"/>
  <c r="D85" i="27"/>
  <c r="C85" i="27"/>
  <c r="F84" i="27"/>
  <c r="E84" i="27"/>
  <c r="D84" i="27"/>
  <c r="C84" i="27"/>
  <c r="F83" i="27"/>
  <c r="E83" i="27"/>
  <c r="D83" i="27"/>
  <c r="C83" i="27"/>
  <c r="F82" i="27"/>
  <c r="E82" i="27"/>
  <c r="D82" i="27"/>
  <c r="C82" i="27"/>
  <c r="F81" i="27"/>
  <c r="E81" i="27"/>
  <c r="D81" i="27"/>
  <c r="C81" i="27"/>
  <c r="F80" i="27"/>
  <c r="E80" i="27"/>
  <c r="D80" i="27"/>
  <c r="C80" i="27"/>
  <c r="F79" i="27"/>
  <c r="E79" i="27"/>
  <c r="D79" i="27"/>
  <c r="C79" i="27"/>
  <c r="F78" i="27"/>
  <c r="E78" i="27"/>
  <c r="D78" i="27"/>
  <c r="C78" i="27"/>
  <c r="F77" i="27"/>
  <c r="E77" i="27"/>
  <c r="D77" i="27"/>
  <c r="C77" i="27"/>
  <c r="F76" i="27"/>
  <c r="E76" i="27"/>
  <c r="D76" i="27"/>
  <c r="C76" i="27"/>
  <c r="F75" i="27"/>
  <c r="E75" i="27"/>
  <c r="D75" i="27"/>
  <c r="C75" i="27"/>
  <c r="F74" i="27"/>
  <c r="E74" i="27"/>
  <c r="D74" i="27"/>
  <c r="C74" i="27"/>
  <c r="F73" i="27"/>
  <c r="E73" i="27"/>
  <c r="D73" i="27"/>
  <c r="C73" i="27"/>
  <c r="F72" i="27"/>
  <c r="E72" i="27"/>
  <c r="D72" i="27"/>
  <c r="C72" i="27"/>
  <c r="F71" i="27"/>
  <c r="E71" i="27"/>
  <c r="D71" i="27"/>
  <c r="C71" i="27"/>
  <c r="F70" i="27"/>
  <c r="E70" i="27"/>
  <c r="D70" i="27"/>
  <c r="C70" i="27"/>
  <c r="F69" i="27"/>
  <c r="E69" i="27"/>
  <c r="D69" i="27"/>
  <c r="C69" i="27"/>
  <c r="F68" i="27"/>
  <c r="E68" i="27"/>
  <c r="D68" i="27"/>
  <c r="C68" i="27"/>
  <c r="F67" i="27"/>
  <c r="E67" i="27"/>
  <c r="D67" i="27"/>
  <c r="C67" i="27"/>
  <c r="F66" i="27"/>
  <c r="E66" i="27"/>
  <c r="D66" i="27"/>
  <c r="C66" i="27"/>
  <c r="F65" i="27"/>
  <c r="E65" i="27"/>
  <c r="D65" i="27"/>
  <c r="C65" i="27"/>
  <c r="F64" i="27"/>
  <c r="E64" i="27"/>
  <c r="D64" i="27"/>
  <c r="C64" i="27"/>
  <c r="F63" i="27"/>
  <c r="E63" i="27"/>
  <c r="D63" i="27"/>
  <c r="C63" i="27"/>
  <c r="F62" i="27"/>
  <c r="E62" i="27"/>
  <c r="D62" i="27"/>
  <c r="C62" i="27"/>
  <c r="F61" i="27"/>
  <c r="E61" i="27"/>
  <c r="D61" i="27"/>
  <c r="C61" i="27"/>
  <c r="F60" i="27"/>
  <c r="E60" i="27"/>
  <c r="D60" i="27"/>
  <c r="C60" i="27"/>
  <c r="F59" i="27"/>
  <c r="E59" i="27"/>
  <c r="D59" i="27"/>
  <c r="C59" i="27"/>
  <c r="F58" i="27"/>
  <c r="E58" i="27"/>
  <c r="D58" i="27"/>
  <c r="C58" i="27"/>
  <c r="F57" i="27"/>
  <c r="E57" i="27"/>
  <c r="D57" i="27"/>
  <c r="C57" i="27"/>
  <c r="F56" i="27"/>
  <c r="E56" i="27"/>
  <c r="D56" i="27"/>
  <c r="C56" i="27"/>
  <c r="F55" i="27"/>
  <c r="E55" i="27"/>
  <c r="D55" i="27"/>
  <c r="C55" i="27"/>
  <c r="F54" i="27"/>
  <c r="E54" i="27"/>
  <c r="D54" i="27"/>
  <c r="C54" i="27"/>
  <c r="F53" i="27"/>
  <c r="E53" i="27"/>
  <c r="D53" i="27"/>
  <c r="C53" i="27"/>
  <c r="F52" i="27"/>
  <c r="E52" i="27"/>
  <c r="D52" i="27"/>
  <c r="C52" i="27"/>
  <c r="F51" i="27"/>
  <c r="E51" i="27"/>
  <c r="D51" i="27"/>
  <c r="C51" i="27"/>
  <c r="F50" i="27"/>
  <c r="E50" i="27"/>
  <c r="D50" i="27"/>
  <c r="C50" i="27"/>
  <c r="F49" i="27"/>
  <c r="E49" i="27"/>
  <c r="D49" i="27"/>
  <c r="C49" i="27"/>
  <c r="F48" i="27"/>
  <c r="E48" i="27"/>
  <c r="D48" i="27"/>
  <c r="C48" i="27"/>
  <c r="F47" i="27"/>
  <c r="E47" i="27"/>
  <c r="D47" i="27"/>
  <c r="C47" i="27"/>
  <c r="F46" i="27"/>
  <c r="E46" i="27"/>
  <c r="D46" i="27"/>
  <c r="C46" i="27"/>
  <c r="F45" i="27"/>
  <c r="E45" i="27"/>
  <c r="D45" i="27"/>
  <c r="C45" i="27"/>
  <c r="F44" i="27"/>
  <c r="E44" i="27"/>
  <c r="D44" i="27"/>
  <c r="C44" i="27"/>
  <c r="F43" i="27"/>
  <c r="E43" i="27"/>
  <c r="D43" i="27"/>
  <c r="C43" i="27"/>
  <c r="F42" i="27"/>
  <c r="E42" i="27"/>
  <c r="D42" i="27"/>
  <c r="C42" i="27"/>
  <c r="F41" i="27"/>
  <c r="E41" i="27"/>
  <c r="D41" i="27"/>
  <c r="C41" i="27"/>
  <c r="F40" i="27"/>
  <c r="E40" i="27"/>
  <c r="D40" i="27"/>
  <c r="C40" i="27"/>
  <c r="F39" i="27"/>
  <c r="E39" i="27"/>
  <c r="D39" i="27"/>
  <c r="C39" i="27"/>
  <c r="F38" i="27"/>
  <c r="E38" i="27"/>
  <c r="D38" i="27"/>
  <c r="C38" i="27"/>
  <c r="F37" i="27"/>
  <c r="E37" i="27"/>
  <c r="D37" i="27"/>
  <c r="C37" i="27"/>
  <c r="F36" i="27"/>
  <c r="E36" i="27"/>
  <c r="D36" i="27"/>
  <c r="C36" i="27"/>
  <c r="F35" i="27"/>
  <c r="E35" i="27"/>
  <c r="D35" i="27"/>
  <c r="C35" i="27"/>
  <c r="F34" i="27"/>
  <c r="E34" i="27"/>
  <c r="D34" i="27"/>
  <c r="C34" i="27"/>
  <c r="F33" i="27"/>
  <c r="E33" i="27"/>
  <c r="D33" i="27"/>
  <c r="C33" i="27"/>
  <c r="F32" i="27"/>
  <c r="E32" i="27"/>
  <c r="D32" i="27"/>
  <c r="C32" i="27"/>
  <c r="F31" i="27"/>
  <c r="E31" i="27"/>
  <c r="D31" i="27"/>
  <c r="C31" i="27"/>
  <c r="F30" i="27"/>
  <c r="E30" i="27"/>
  <c r="D30" i="27"/>
  <c r="C30" i="27"/>
  <c r="F29" i="27"/>
  <c r="E29" i="27"/>
  <c r="D29" i="27"/>
  <c r="C29" i="27"/>
  <c r="F28" i="27"/>
  <c r="E28" i="27"/>
  <c r="D28" i="27"/>
  <c r="C28" i="27"/>
  <c r="F27" i="27"/>
  <c r="E27" i="27"/>
  <c r="D27" i="27"/>
  <c r="C27" i="27"/>
  <c r="F26" i="27"/>
  <c r="E26" i="27"/>
  <c r="D26" i="27"/>
  <c r="C26" i="27"/>
  <c r="F25" i="27"/>
  <c r="E25" i="27"/>
  <c r="D25" i="27"/>
  <c r="C25" i="27"/>
  <c r="F24" i="27"/>
  <c r="E24" i="27"/>
  <c r="D24" i="27"/>
  <c r="C24" i="27"/>
  <c r="F23" i="27"/>
  <c r="E23" i="27"/>
  <c r="D23" i="27"/>
  <c r="C23" i="27"/>
  <c r="F22" i="27"/>
  <c r="E22" i="27"/>
  <c r="D22" i="27"/>
  <c r="C22" i="27"/>
  <c r="F21" i="27"/>
  <c r="E21" i="27"/>
  <c r="D21" i="27"/>
  <c r="C21" i="27"/>
  <c r="F20" i="27"/>
  <c r="E20" i="27"/>
  <c r="D20" i="27"/>
  <c r="C20" i="27"/>
  <c r="F19" i="27"/>
  <c r="E19" i="27"/>
  <c r="D19" i="27"/>
  <c r="C19" i="27"/>
  <c r="F18" i="27"/>
  <c r="E18" i="27"/>
  <c r="D18" i="27"/>
  <c r="C18" i="27"/>
  <c r="F17" i="27"/>
  <c r="E17" i="27"/>
  <c r="D17" i="27"/>
  <c r="C17" i="27"/>
  <c r="F16" i="27"/>
  <c r="E16" i="27"/>
  <c r="D16" i="27"/>
  <c r="C16" i="27"/>
  <c r="F15" i="27"/>
  <c r="E15" i="27"/>
  <c r="D15" i="27"/>
  <c r="C15" i="27"/>
  <c r="F14" i="27"/>
  <c r="E14" i="27"/>
  <c r="D14" i="27"/>
  <c r="C14" i="27"/>
  <c r="F13" i="27"/>
  <c r="E13" i="27"/>
  <c r="D13" i="27"/>
  <c r="C13" i="27"/>
  <c r="F12" i="27"/>
  <c r="E12" i="27"/>
  <c r="D12" i="27"/>
  <c r="C12" i="27"/>
  <c r="F11" i="27"/>
  <c r="E11" i="27"/>
  <c r="D11" i="27"/>
  <c r="C11" i="27"/>
  <c r="F10" i="27"/>
  <c r="E10" i="27"/>
  <c r="D10" i="27"/>
  <c r="C10" i="27"/>
  <c r="F9" i="27"/>
  <c r="E9" i="27"/>
  <c r="D9" i="27"/>
  <c r="C9" i="27"/>
  <c r="F8" i="27"/>
  <c r="E8" i="27"/>
  <c r="D8" i="27"/>
  <c r="C8" i="27"/>
  <c r="F7" i="27"/>
  <c r="E7" i="27"/>
  <c r="D7" i="27"/>
  <c r="C7" i="27"/>
  <c r="F6" i="27"/>
  <c r="E6" i="27"/>
  <c r="D6" i="27"/>
  <c r="C6" i="27"/>
  <c r="F5" i="27"/>
  <c r="E5" i="27"/>
  <c r="D5" i="27"/>
  <c r="C5" i="27"/>
  <c r="F4" i="27"/>
  <c r="E4" i="27"/>
  <c r="D4" i="27"/>
  <c r="C4" i="27"/>
  <c r="F3" i="27"/>
  <c r="E3" i="27"/>
  <c r="D3" i="27"/>
  <c r="C3" i="27"/>
  <c r="F2" i="27"/>
  <c r="E2" i="27"/>
  <c r="D2" i="27"/>
  <c r="C2" i="27"/>
  <c r="F208" i="9"/>
  <c r="E208" i="9"/>
  <c r="D208" i="9"/>
  <c r="C208" i="9"/>
  <c r="F207" i="9"/>
  <c r="E207" i="9"/>
  <c r="D207" i="9"/>
  <c r="C207" i="9"/>
  <c r="F206" i="9"/>
  <c r="E206" i="9"/>
  <c r="D206" i="9"/>
  <c r="C206" i="9"/>
  <c r="F205" i="9"/>
  <c r="E205" i="9"/>
  <c r="D205" i="9"/>
  <c r="C205" i="9"/>
  <c r="F204" i="9"/>
  <c r="E204" i="9"/>
  <c r="D204" i="9"/>
  <c r="C204" i="9"/>
  <c r="F203" i="9"/>
  <c r="E203" i="9"/>
  <c r="D203" i="9"/>
  <c r="C203" i="9"/>
  <c r="F202" i="9"/>
  <c r="E202" i="9"/>
  <c r="D202" i="9"/>
  <c r="C202" i="9"/>
  <c r="F201" i="9"/>
  <c r="E201" i="9"/>
  <c r="D201" i="9"/>
  <c r="C201" i="9"/>
  <c r="F200" i="9"/>
  <c r="E200" i="9"/>
  <c r="D200" i="9"/>
  <c r="C200" i="9"/>
  <c r="F199" i="9"/>
  <c r="E199" i="9"/>
  <c r="D199" i="9"/>
  <c r="C199" i="9"/>
  <c r="F198" i="9"/>
  <c r="E198" i="9"/>
  <c r="D198" i="9"/>
  <c r="C198" i="9"/>
  <c r="F197" i="9"/>
  <c r="E197" i="9"/>
  <c r="D197" i="9"/>
  <c r="C197" i="9"/>
  <c r="F196" i="9"/>
  <c r="E196" i="9"/>
  <c r="D196" i="9"/>
  <c r="C196" i="9"/>
  <c r="F195" i="9"/>
  <c r="E195" i="9"/>
  <c r="D195" i="9"/>
  <c r="C195" i="9"/>
  <c r="F194" i="9"/>
  <c r="E194" i="9"/>
  <c r="D194" i="9"/>
  <c r="C194" i="9"/>
  <c r="F193" i="9"/>
  <c r="E193" i="9"/>
  <c r="D193" i="9"/>
  <c r="C193" i="9"/>
  <c r="F192" i="9"/>
  <c r="E192" i="9"/>
  <c r="D192" i="9"/>
  <c r="C192" i="9"/>
  <c r="F191" i="9"/>
  <c r="E191" i="9"/>
  <c r="D191" i="9"/>
  <c r="C191" i="9"/>
  <c r="F190" i="9"/>
  <c r="E190" i="9"/>
  <c r="D190" i="9"/>
  <c r="C190" i="9"/>
  <c r="F189" i="9"/>
  <c r="E189" i="9"/>
  <c r="D189" i="9"/>
  <c r="C189" i="9"/>
  <c r="F188" i="9"/>
  <c r="E188" i="9"/>
  <c r="D188" i="9"/>
  <c r="C188" i="9"/>
  <c r="F187" i="9"/>
  <c r="E187" i="9"/>
  <c r="D187" i="9"/>
  <c r="C187" i="9"/>
  <c r="F186" i="9"/>
  <c r="E186" i="9"/>
  <c r="D186" i="9"/>
  <c r="C186" i="9"/>
  <c r="F185" i="9"/>
  <c r="E185" i="9"/>
  <c r="D185" i="9"/>
  <c r="C185" i="9"/>
  <c r="F184" i="9"/>
  <c r="E184" i="9"/>
  <c r="D184" i="9"/>
  <c r="C184" i="9"/>
  <c r="F183" i="9"/>
  <c r="E183" i="9"/>
  <c r="D183" i="9"/>
  <c r="C183" i="9"/>
  <c r="F182" i="9"/>
  <c r="E182" i="9"/>
  <c r="D182" i="9"/>
  <c r="C182" i="9"/>
  <c r="F181" i="9"/>
  <c r="E181" i="9"/>
  <c r="D181" i="9"/>
  <c r="C181" i="9"/>
  <c r="F180" i="9"/>
  <c r="E180" i="9"/>
  <c r="D180" i="9"/>
  <c r="C180" i="9"/>
  <c r="F179" i="9"/>
  <c r="E179" i="9"/>
  <c r="D179" i="9"/>
  <c r="C179" i="9"/>
  <c r="F178" i="9"/>
  <c r="E178" i="9"/>
  <c r="D178" i="9"/>
  <c r="C178" i="9"/>
  <c r="F177" i="9"/>
  <c r="E177" i="9"/>
  <c r="D177" i="9"/>
  <c r="C177" i="9"/>
  <c r="F176" i="9"/>
  <c r="E176" i="9"/>
  <c r="D176" i="9"/>
  <c r="C176" i="9"/>
  <c r="F175" i="9"/>
  <c r="E175" i="9"/>
  <c r="D175" i="9"/>
  <c r="C175" i="9"/>
  <c r="F174" i="9"/>
  <c r="E174" i="9"/>
  <c r="D174" i="9"/>
  <c r="C174" i="9"/>
  <c r="F173" i="9"/>
  <c r="E173" i="9"/>
  <c r="D173" i="9"/>
  <c r="C173" i="9"/>
  <c r="F172" i="9"/>
  <c r="E172" i="9"/>
  <c r="D172" i="9"/>
  <c r="C172" i="9"/>
  <c r="F171" i="9"/>
  <c r="E171" i="9"/>
  <c r="D171" i="9"/>
  <c r="C171" i="9"/>
  <c r="F170" i="9"/>
  <c r="E170" i="9"/>
  <c r="D170" i="9"/>
  <c r="C170" i="9"/>
  <c r="F169" i="9"/>
  <c r="E169" i="9"/>
  <c r="D169" i="9"/>
  <c r="C169" i="9"/>
  <c r="F168" i="9"/>
  <c r="E168" i="9"/>
  <c r="D168" i="9"/>
  <c r="C168" i="9"/>
  <c r="F167" i="9"/>
  <c r="E167" i="9"/>
  <c r="D167" i="9"/>
  <c r="C167" i="9"/>
  <c r="F166" i="9"/>
  <c r="E166" i="9"/>
  <c r="D166" i="9"/>
  <c r="C166" i="9"/>
  <c r="F165" i="9"/>
  <c r="E165" i="9"/>
  <c r="D165" i="9"/>
  <c r="C165" i="9"/>
  <c r="F164" i="9"/>
  <c r="E164" i="9"/>
  <c r="D164" i="9"/>
  <c r="C164" i="9"/>
  <c r="F163" i="9"/>
  <c r="E163" i="9"/>
  <c r="D163" i="9"/>
  <c r="C163" i="9"/>
  <c r="F162" i="9"/>
  <c r="E162" i="9"/>
  <c r="D162" i="9"/>
  <c r="C162" i="9"/>
  <c r="F161" i="9"/>
  <c r="E161" i="9"/>
  <c r="D161" i="9"/>
  <c r="C161" i="9"/>
  <c r="F160" i="9"/>
  <c r="E160" i="9"/>
  <c r="D160" i="9"/>
  <c r="C160" i="9"/>
  <c r="F159" i="9"/>
  <c r="E159" i="9"/>
  <c r="D159" i="9"/>
  <c r="C159" i="9"/>
  <c r="F158" i="9"/>
  <c r="E158" i="9"/>
  <c r="D158" i="9"/>
  <c r="C158" i="9"/>
  <c r="F157" i="9"/>
  <c r="E157" i="9"/>
  <c r="D157" i="9"/>
  <c r="C157" i="9"/>
  <c r="F156" i="9"/>
  <c r="E156" i="9"/>
  <c r="D156" i="9"/>
  <c r="C156" i="9"/>
  <c r="F155" i="9"/>
  <c r="E155" i="9"/>
  <c r="D155" i="9"/>
  <c r="C155" i="9"/>
  <c r="F154" i="9"/>
  <c r="E154" i="9"/>
  <c r="D154" i="9"/>
  <c r="C154" i="9"/>
  <c r="F153" i="9"/>
  <c r="E153" i="9"/>
  <c r="D153" i="9"/>
  <c r="C153" i="9"/>
  <c r="F152" i="9"/>
  <c r="E152" i="9"/>
  <c r="D152" i="9"/>
  <c r="C152" i="9"/>
  <c r="F151" i="9"/>
  <c r="E151" i="9"/>
  <c r="D151" i="9"/>
  <c r="C151" i="9"/>
  <c r="F150" i="9"/>
  <c r="E150" i="9"/>
  <c r="D150" i="9"/>
  <c r="C150" i="9"/>
  <c r="F149" i="9"/>
  <c r="E149" i="9"/>
  <c r="D149" i="9"/>
  <c r="C149" i="9"/>
  <c r="F148" i="9"/>
  <c r="E148" i="9"/>
  <c r="D148" i="9"/>
  <c r="C148" i="9"/>
  <c r="F147" i="9"/>
  <c r="E147" i="9"/>
  <c r="D147" i="9"/>
  <c r="C147" i="9"/>
  <c r="F146" i="9"/>
  <c r="E146" i="9"/>
  <c r="D146" i="9"/>
  <c r="C146" i="9"/>
  <c r="F145" i="9"/>
  <c r="E145" i="9"/>
  <c r="D145" i="9"/>
  <c r="C145" i="9"/>
  <c r="F144" i="9"/>
  <c r="E144" i="9"/>
  <c r="D144" i="9"/>
  <c r="C144" i="9"/>
  <c r="F143" i="9"/>
  <c r="E143" i="9"/>
  <c r="D143" i="9"/>
  <c r="C143" i="9"/>
  <c r="F142" i="9"/>
  <c r="E142" i="9"/>
  <c r="D142" i="9"/>
  <c r="C142" i="9"/>
  <c r="F141" i="9"/>
  <c r="E141" i="9"/>
  <c r="D141" i="9"/>
  <c r="C141" i="9"/>
  <c r="F140" i="9"/>
  <c r="E140" i="9"/>
  <c r="D140" i="9"/>
  <c r="C140" i="9"/>
  <c r="F139" i="9"/>
  <c r="E139" i="9"/>
  <c r="D139" i="9"/>
  <c r="C139" i="9"/>
  <c r="F138" i="9"/>
  <c r="E138" i="9"/>
  <c r="D138" i="9"/>
  <c r="C138" i="9"/>
  <c r="F137" i="9"/>
  <c r="E137" i="9"/>
  <c r="D137" i="9"/>
  <c r="C137" i="9"/>
  <c r="F136" i="9"/>
  <c r="E136" i="9"/>
  <c r="D136" i="9"/>
  <c r="C136" i="9"/>
  <c r="F135" i="9"/>
  <c r="E135" i="9"/>
  <c r="D135" i="9"/>
  <c r="C135" i="9"/>
  <c r="F134" i="9"/>
  <c r="E134" i="9"/>
  <c r="D134" i="9"/>
  <c r="C134" i="9"/>
  <c r="F133" i="9"/>
  <c r="E133" i="9"/>
  <c r="D133" i="9"/>
  <c r="C133" i="9"/>
  <c r="F132" i="9"/>
  <c r="E132" i="9"/>
  <c r="D132" i="9"/>
  <c r="C132" i="9"/>
  <c r="F131" i="9"/>
  <c r="E131" i="9"/>
  <c r="D131" i="9"/>
  <c r="C131" i="9"/>
  <c r="F130" i="9"/>
  <c r="E130" i="9"/>
  <c r="D130" i="9"/>
  <c r="C130" i="9"/>
  <c r="F129" i="9"/>
  <c r="E129" i="9"/>
  <c r="D129" i="9"/>
  <c r="C129" i="9"/>
  <c r="F128" i="9"/>
  <c r="E128" i="9"/>
  <c r="D128" i="9"/>
  <c r="C128" i="9"/>
  <c r="F127" i="9"/>
  <c r="E127" i="9"/>
  <c r="D127" i="9"/>
  <c r="C127" i="9"/>
  <c r="F126" i="9"/>
  <c r="E126" i="9"/>
  <c r="D126" i="9"/>
  <c r="C126" i="9"/>
  <c r="F125" i="9"/>
  <c r="E125" i="9"/>
  <c r="D125" i="9"/>
  <c r="C125" i="9"/>
  <c r="F124" i="9"/>
  <c r="E124" i="9"/>
  <c r="D124" i="9"/>
  <c r="C124" i="9"/>
  <c r="F123" i="9"/>
  <c r="E123" i="9"/>
  <c r="D123" i="9"/>
  <c r="C123" i="9"/>
  <c r="F122" i="9"/>
  <c r="E122" i="9"/>
  <c r="D122" i="9"/>
  <c r="C122" i="9"/>
  <c r="F121" i="9"/>
  <c r="E121" i="9"/>
  <c r="D121" i="9"/>
  <c r="C121" i="9"/>
  <c r="F120" i="9"/>
  <c r="E120" i="9"/>
  <c r="D120" i="9"/>
  <c r="C120" i="9"/>
  <c r="F119" i="9"/>
  <c r="E119" i="9"/>
  <c r="D119" i="9"/>
  <c r="C119" i="9"/>
  <c r="F118" i="9"/>
  <c r="E118" i="9"/>
  <c r="D118" i="9"/>
  <c r="C118" i="9"/>
  <c r="F117" i="9"/>
  <c r="E117" i="9"/>
  <c r="D117" i="9"/>
  <c r="C117" i="9"/>
  <c r="F116" i="9"/>
  <c r="E116" i="9"/>
  <c r="D116" i="9"/>
  <c r="C116" i="9"/>
  <c r="F115" i="9"/>
  <c r="E115" i="9"/>
  <c r="D115" i="9"/>
  <c r="C115" i="9"/>
  <c r="F114" i="9"/>
  <c r="E114" i="9"/>
  <c r="D114" i="9"/>
  <c r="C114" i="9"/>
  <c r="F113" i="9"/>
  <c r="E113" i="9"/>
  <c r="D113" i="9"/>
  <c r="C113" i="9"/>
  <c r="F112" i="9"/>
  <c r="E112" i="9"/>
  <c r="D112" i="9"/>
  <c r="C112" i="9"/>
  <c r="F111" i="9"/>
  <c r="E111" i="9"/>
  <c r="D111" i="9"/>
  <c r="C111" i="9"/>
  <c r="F110" i="9"/>
  <c r="E110" i="9"/>
  <c r="D110" i="9"/>
  <c r="C110" i="9"/>
  <c r="F109" i="9"/>
  <c r="E109" i="9"/>
  <c r="D109" i="9"/>
  <c r="C109" i="9"/>
  <c r="F108" i="9"/>
  <c r="E108" i="9"/>
  <c r="D108" i="9"/>
  <c r="C108" i="9"/>
  <c r="F107" i="9"/>
  <c r="E107" i="9"/>
  <c r="D107" i="9"/>
  <c r="C107" i="9"/>
  <c r="F106" i="9"/>
  <c r="E106" i="9"/>
  <c r="D106" i="9"/>
  <c r="C106" i="9"/>
  <c r="F105" i="9"/>
  <c r="E105" i="9"/>
  <c r="D105" i="9"/>
  <c r="C105" i="9"/>
  <c r="F104" i="9"/>
  <c r="E104" i="9"/>
  <c r="D104" i="9"/>
  <c r="C104" i="9"/>
  <c r="F103" i="9"/>
  <c r="E103" i="9"/>
  <c r="D103" i="9"/>
  <c r="C103" i="9"/>
  <c r="F102" i="9"/>
  <c r="E102" i="9"/>
  <c r="D102" i="9"/>
  <c r="C102" i="9"/>
  <c r="F101" i="9"/>
  <c r="E101" i="9"/>
  <c r="D101" i="9"/>
  <c r="C101" i="9"/>
  <c r="F100" i="9"/>
  <c r="E100" i="9"/>
  <c r="D100" i="9"/>
  <c r="C100" i="9"/>
  <c r="F99" i="9"/>
  <c r="E99" i="9"/>
  <c r="D99" i="9"/>
  <c r="C99" i="9"/>
  <c r="F98" i="9"/>
  <c r="E98" i="9"/>
  <c r="D98" i="9"/>
  <c r="C98" i="9"/>
  <c r="F97" i="9"/>
  <c r="E97" i="9"/>
  <c r="D97" i="9"/>
  <c r="C97" i="9"/>
  <c r="F96" i="9"/>
  <c r="E96" i="9"/>
  <c r="D96" i="9"/>
  <c r="C96" i="9"/>
  <c r="F95" i="9"/>
  <c r="E95" i="9"/>
  <c r="D95" i="9"/>
  <c r="C95" i="9"/>
  <c r="F94" i="9"/>
  <c r="E94" i="9"/>
  <c r="D94" i="9"/>
  <c r="C94" i="9"/>
  <c r="F93" i="9"/>
  <c r="E93" i="9"/>
  <c r="D93" i="9"/>
  <c r="C93" i="9"/>
  <c r="F92" i="9"/>
  <c r="E92" i="9"/>
  <c r="D92" i="9"/>
  <c r="C92" i="9"/>
  <c r="F91" i="9"/>
  <c r="E91" i="9"/>
  <c r="D91" i="9"/>
  <c r="C91" i="9"/>
  <c r="F90" i="9"/>
  <c r="E90" i="9"/>
  <c r="D90" i="9"/>
  <c r="C90" i="9"/>
  <c r="F89" i="9"/>
  <c r="E89" i="9"/>
  <c r="D89" i="9"/>
  <c r="C89" i="9"/>
  <c r="F88" i="9"/>
  <c r="E88" i="9"/>
  <c r="D88" i="9"/>
  <c r="C88" i="9"/>
  <c r="F87" i="9"/>
  <c r="E87" i="9"/>
  <c r="D87" i="9"/>
  <c r="C87" i="9"/>
  <c r="F86" i="9"/>
  <c r="E86" i="9"/>
  <c r="D86" i="9"/>
  <c r="C86" i="9"/>
  <c r="F85" i="9"/>
  <c r="E85" i="9"/>
  <c r="D85" i="9"/>
  <c r="C85" i="9"/>
  <c r="F84" i="9"/>
  <c r="E84" i="9"/>
  <c r="D84" i="9"/>
  <c r="C84" i="9"/>
  <c r="F83" i="9"/>
  <c r="E83" i="9"/>
  <c r="D83" i="9"/>
  <c r="C83" i="9"/>
  <c r="F82" i="9"/>
  <c r="E82" i="9"/>
  <c r="D82" i="9"/>
  <c r="C82" i="9"/>
  <c r="F81" i="9"/>
  <c r="E81" i="9"/>
  <c r="D81" i="9"/>
  <c r="C81" i="9"/>
  <c r="F80" i="9"/>
  <c r="E80" i="9"/>
  <c r="D80" i="9"/>
  <c r="C80" i="9"/>
  <c r="F79" i="9"/>
  <c r="E79" i="9"/>
  <c r="D79" i="9"/>
  <c r="C79" i="9"/>
  <c r="F78" i="9"/>
  <c r="E78" i="9"/>
  <c r="D78" i="9"/>
  <c r="C78" i="9"/>
  <c r="F77" i="9"/>
  <c r="E77" i="9"/>
  <c r="D77" i="9"/>
  <c r="C77" i="9"/>
  <c r="F76" i="9"/>
  <c r="E76" i="9"/>
  <c r="D76" i="9"/>
  <c r="C76" i="9"/>
  <c r="F75" i="9"/>
  <c r="E75" i="9"/>
  <c r="D75" i="9"/>
  <c r="C75" i="9"/>
  <c r="F74" i="9"/>
  <c r="E74" i="9"/>
  <c r="D74" i="9"/>
  <c r="C74" i="9"/>
  <c r="F73" i="9"/>
  <c r="E73" i="9"/>
  <c r="D73" i="9"/>
  <c r="C73" i="9"/>
  <c r="F72" i="9"/>
  <c r="E72" i="9"/>
  <c r="D72" i="9"/>
  <c r="C72" i="9"/>
  <c r="F71" i="9"/>
  <c r="E71" i="9"/>
  <c r="D71" i="9"/>
  <c r="C71" i="9"/>
  <c r="F70" i="9"/>
  <c r="E70" i="9"/>
  <c r="D70" i="9"/>
  <c r="C70" i="9"/>
  <c r="F69" i="9"/>
  <c r="E69" i="9"/>
  <c r="D69" i="9"/>
  <c r="C69" i="9"/>
  <c r="F68" i="9"/>
  <c r="E68" i="9"/>
  <c r="D68" i="9"/>
  <c r="C68" i="9"/>
  <c r="F67" i="9"/>
  <c r="E67" i="9"/>
  <c r="D67" i="9"/>
  <c r="C67" i="9"/>
  <c r="F66" i="9"/>
  <c r="E66" i="9"/>
  <c r="D66" i="9"/>
  <c r="C66" i="9"/>
  <c r="F65" i="9"/>
  <c r="E65" i="9"/>
  <c r="D65" i="9"/>
  <c r="C65" i="9"/>
  <c r="F64" i="9"/>
  <c r="E64" i="9"/>
  <c r="D64" i="9"/>
  <c r="C64" i="9"/>
  <c r="F63" i="9"/>
  <c r="E63" i="9"/>
  <c r="D63" i="9"/>
  <c r="C63" i="9"/>
  <c r="F62" i="9"/>
  <c r="E62" i="9"/>
  <c r="D62" i="9"/>
  <c r="C62" i="9"/>
  <c r="F61" i="9"/>
  <c r="E61" i="9"/>
  <c r="D61" i="9"/>
  <c r="C61" i="9"/>
  <c r="F60" i="9"/>
  <c r="E60" i="9"/>
  <c r="D60" i="9"/>
  <c r="C60" i="9"/>
  <c r="F59" i="9"/>
  <c r="E59" i="9"/>
  <c r="D59" i="9"/>
  <c r="C59" i="9"/>
  <c r="F58" i="9"/>
  <c r="E58" i="9"/>
  <c r="D58" i="9"/>
  <c r="C58" i="9"/>
  <c r="F57" i="9"/>
  <c r="E57" i="9"/>
  <c r="D57" i="9"/>
  <c r="C57" i="9"/>
  <c r="F56" i="9"/>
  <c r="E56" i="9"/>
  <c r="D56" i="9"/>
  <c r="C56" i="9"/>
  <c r="F55" i="9"/>
  <c r="E55" i="9"/>
  <c r="D55" i="9"/>
  <c r="C55" i="9"/>
  <c r="F54" i="9"/>
  <c r="E54" i="9"/>
  <c r="D54" i="9"/>
  <c r="C54" i="9"/>
  <c r="F53" i="9"/>
  <c r="E53" i="9"/>
  <c r="D53" i="9"/>
  <c r="C53" i="9"/>
  <c r="F52" i="9"/>
  <c r="E52" i="9"/>
  <c r="D52" i="9"/>
  <c r="C52" i="9"/>
  <c r="F51" i="9"/>
  <c r="E51" i="9"/>
  <c r="D51" i="9"/>
  <c r="C51" i="9"/>
  <c r="F50" i="9"/>
  <c r="E50" i="9"/>
  <c r="D50" i="9"/>
  <c r="C50" i="9"/>
  <c r="F49" i="9"/>
  <c r="E49" i="9"/>
  <c r="D49" i="9"/>
  <c r="C49" i="9"/>
  <c r="F48" i="9"/>
  <c r="E48" i="9"/>
  <c r="D48" i="9"/>
  <c r="C48" i="9"/>
  <c r="F47" i="9"/>
  <c r="E47" i="9"/>
  <c r="D47" i="9"/>
  <c r="C47" i="9"/>
  <c r="F46" i="9"/>
  <c r="E46" i="9"/>
  <c r="D46" i="9"/>
  <c r="C46" i="9"/>
  <c r="F45" i="9"/>
  <c r="E45" i="9"/>
  <c r="D45" i="9"/>
  <c r="C45" i="9"/>
  <c r="F44" i="9"/>
  <c r="E44" i="9"/>
  <c r="D44" i="9"/>
  <c r="C44" i="9"/>
  <c r="F43" i="9"/>
  <c r="E43" i="9"/>
  <c r="D43" i="9"/>
  <c r="C43" i="9"/>
  <c r="F42" i="9"/>
  <c r="E42" i="9"/>
  <c r="D42" i="9"/>
  <c r="C42" i="9"/>
  <c r="F41" i="9"/>
  <c r="E41" i="9"/>
  <c r="D41" i="9"/>
  <c r="C41" i="9"/>
  <c r="F40" i="9"/>
  <c r="E40" i="9"/>
  <c r="D40" i="9"/>
  <c r="C40" i="9"/>
  <c r="F39" i="9"/>
  <c r="E39" i="9"/>
  <c r="D39" i="9"/>
  <c r="C39" i="9"/>
  <c r="F38" i="9"/>
  <c r="E38" i="9"/>
  <c r="D38" i="9"/>
  <c r="C38" i="9"/>
  <c r="F37" i="9"/>
  <c r="E37" i="9"/>
  <c r="D37" i="9"/>
  <c r="C37" i="9"/>
  <c r="F36" i="9"/>
  <c r="E36" i="9"/>
  <c r="D36" i="9"/>
  <c r="C36" i="9"/>
  <c r="F35" i="9"/>
  <c r="E35" i="9"/>
  <c r="D35" i="9"/>
  <c r="C35" i="9"/>
  <c r="F34" i="9"/>
  <c r="E34" i="9"/>
  <c r="D34" i="9"/>
  <c r="C34" i="9"/>
  <c r="F33" i="9"/>
  <c r="E33" i="9"/>
  <c r="D33" i="9"/>
  <c r="C33" i="9"/>
  <c r="F32" i="9"/>
  <c r="E32" i="9"/>
  <c r="D32" i="9"/>
  <c r="C32" i="9"/>
  <c r="F31" i="9"/>
  <c r="E31" i="9"/>
  <c r="D31" i="9"/>
  <c r="C31" i="9"/>
  <c r="F30" i="9"/>
  <c r="E30" i="9"/>
  <c r="D30" i="9"/>
  <c r="C30" i="9"/>
  <c r="F29" i="9"/>
  <c r="E29" i="9"/>
  <c r="D29" i="9"/>
  <c r="C29" i="9"/>
  <c r="F28" i="9"/>
  <c r="E28" i="9"/>
  <c r="D28" i="9"/>
  <c r="C28" i="9"/>
  <c r="F27" i="9"/>
  <c r="E27" i="9"/>
  <c r="D27" i="9"/>
  <c r="C27" i="9"/>
  <c r="F26" i="9"/>
  <c r="E26" i="9"/>
  <c r="D26" i="9"/>
  <c r="C26" i="9"/>
  <c r="F25" i="9"/>
  <c r="E25" i="9"/>
  <c r="D25" i="9"/>
  <c r="C25" i="9"/>
  <c r="F24" i="9"/>
  <c r="E24" i="9"/>
  <c r="D24" i="9"/>
  <c r="C24" i="9"/>
  <c r="F23" i="9"/>
  <c r="E23" i="9"/>
  <c r="D23" i="9"/>
  <c r="C23" i="9"/>
  <c r="F22" i="9"/>
  <c r="E22" i="9"/>
  <c r="D22" i="9"/>
  <c r="C22" i="9"/>
  <c r="F21" i="9"/>
  <c r="E21" i="9"/>
  <c r="D21" i="9"/>
  <c r="C21" i="9"/>
  <c r="F20" i="9"/>
  <c r="E20" i="9"/>
  <c r="D20" i="9"/>
  <c r="C20" i="9"/>
  <c r="F19" i="9"/>
  <c r="E19" i="9"/>
  <c r="D19" i="9"/>
  <c r="C19" i="9"/>
  <c r="F18" i="9"/>
  <c r="E18" i="9"/>
  <c r="D18" i="9"/>
  <c r="C18" i="9"/>
  <c r="F17" i="9"/>
  <c r="E17" i="9"/>
  <c r="D17" i="9"/>
  <c r="C17" i="9"/>
  <c r="F16" i="9"/>
  <c r="E16" i="9"/>
  <c r="D16" i="9"/>
  <c r="C16" i="9"/>
  <c r="F15" i="9"/>
  <c r="E15" i="9"/>
  <c r="D15" i="9"/>
  <c r="C15" i="9"/>
  <c r="F14" i="9"/>
  <c r="E14" i="9"/>
  <c r="D14" i="9"/>
  <c r="C14" i="9"/>
  <c r="F13" i="9"/>
  <c r="E13" i="9"/>
  <c r="D13" i="9"/>
  <c r="C13" i="9"/>
  <c r="F12" i="9"/>
  <c r="E12" i="9"/>
  <c r="D12" i="9"/>
  <c r="C12" i="9"/>
  <c r="F11" i="9"/>
  <c r="E11" i="9"/>
  <c r="D11" i="9"/>
  <c r="C11" i="9"/>
  <c r="F10" i="9"/>
  <c r="E10" i="9"/>
  <c r="D10" i="9"/>
  <c r="C10" i="9"/>
  <c r="F9" i="9"/>
  <c r="E9" i="9"/>
  <c r="D9" i="9"/>
  <c r="C9" i="9"/>
  <c r="E201" i="22"/>
  <c r="D201" i="22"/>
  <c r="C201" i="22"/>
  <c r="B201" i="22"/>
  <c r="E200" i="22"/>
  <c r="D200" i="22"/>
  <c r="C200" i="22"/>
  <c r="B200" i="22"/>
  <c r="E199" i="22"/>
  <c r="D199" i="22"/>
  <c r="C199" i="22"/>
  <c r="B199" i="22"/>
  <c r="E198" i="22"/>
  <c r="D198" i="22"/>
  <c r="C198" i="22"/>
  <c r="B198" i="22"/>
  <c r="E197" i="22"/>
  <c r="D197" i="22"/>
  <c r="C197" i="22"/>
  <c r="B197" i="22"/>
  <c r="E196" i="22"/>
  <c r="D196" i="22"/>
  <c r="C196" i="22"/>
  <c r="B196" i="22"/>
  <c r="E195" i="22"/>
  <c r="D195" i="22"/>
  <c r="C195" i="22"/>
  <c r="B195" i="22"/>
  <c r="E194" i="22"/>
  <c r="D194" i="22"/>
  <c r="C194" i="22"/>
  <c r="B194" i="22"/>
  <c r="E193" i="22"/>
  <c r="D193" i="22"/>
  <c r="C193" i="22"/>
  <c r="B193" i="22"/>
  <c r="E192" i="22"/>
  <c r="D192" i="22"/>
  <c r="C192" i="22"/>
  <c r="B192" i="22"/>
  <c r="E191" i="22"/>
  <c r="D191" i="22"/>
  <c r="C191" i="22"/>
  <c r="B191" i="22"/>
  <c r="E190" i="22"/>
  <c r="D190" i="22"/>
  <c r="C190" i="22"/>
  <c r="B190" i="22"/>
  <c r="E189" i="22"/>
  <c r="D189" i="22"/>
  <c r="C189" i="22"/>
  <c r="B189" i="22"/>
  <c r="E188" i="22"/>
  <c r="D188" i="22"/>
  <c r="C188" i="22"/>
  <c r="B188" i="22"/>
  <c r="E187" i="22"/>
  <c r="D187" i="22"/>
  <c r="C187" i="22"/>
  <c r="B187" i="22"/>
  <c r="E186" i="22"/>
  <c r="D186" i="22"/>
  <c r="C186" i="22"/>
  <c r="B186" i="22"/>
  <c r="E185" i="22"/>
  <c r="D185" i="22"/>
  <c r="C185" i="22"/>
  <c r="B185" i="22"/>
  <c r="E184" i="22"/>
  <c r="D184" i="22"/>
  <c r="C184" i="22"/>
  <c r="B184" i="22"/>
  <c r="E183" i="22"/>
  <c r="D183" i="22"/>
  <c r="C183" i="22"/>
  <c r="B183" i="22"/>
  <c r="E182" i="22"/>
  <c r="D182" i="22"/>
  <c r="C182" i="22"/>
  <c r="B182" i="22"/>
  <c r="E181" i="22"/>
  <c r="D181" i="22"/>
  <c r="C181" i="22"/>
  <c r="B181" i="22"/>
  <c r="E180" i="22"/>
  <c r="D180" i="22"/>
  <c r="C180" i="22"/>
  <c r="B180" i="22"/>
  <c r="E179" i="22"/>
  <c r="D179" i="22"/>
  <c r="C179" i="22"/>
  <c r="B179" i="22"/>
  <c r="E178" i="22"/>
  <c r="D178" i="22"/>
  <c r="C178" i="22"/>
  <c r="B178" i="22"/>
  <c r="E177" i="22"/>
  <c r="D177" i="22"/>
  <c r="C177" i="22"/>
  <c r="B177" i="22"/>
  <c r="E176" i="22"/>
  <c r="D176" i="22"/>
  <c r="C176" i="22"/>
  <c r="B176" i="22"/>
  <c r="E175" i="22"/>
  <c r="D175" i="22"/>
  <c r="C175" i="22"/>
  <c r="B175" i="22"/>
  <c r="E174" i="22"/>
  <c r="D174" i="22"/>
  <c r="C174" i="22"/>
  <c r="B174" i="22"/>
  <c r="E173" i="22"/>
  <c r="D173" i="22"/>
  <c r="C173" i="22"/>
  <c r="B173" i="22"/>
  <c r="E172" i="22"/>
  <c r="D172" i="22"/>
  <c r="C172" i="22"/>
  <c r="B172" i="22"/>
  <c r="E171" i="22"/>
  <c r="D171" i="22"/>
  <c r="C171" i="22"/>
  <c r="B171" i="22"/>
  <c r="E170" i="22"/>
  <c r="D170" i="22"/>
  <c r="C170" i="22"/>
  <c r="B170" i="22"/>
  <c r="E169" i="22"/>
  <c r="D169" i="22"/>
  <c r="C169" i="22"/>
  <c r="B169" i="22"/>
  <c r="E168" i="22"/>
  <c r="D168" i="22"/>
  <c r="C168" i="22"/>
  <c r="B168" i="22"/>
  <c r="E167" i="22"/>
  <c r="D167" i="22"/>
  <c r="C167" i="22"/>
  <c r="B167" i="22"/>
  <c r="E166" i="22"/>
  <c r="D166" i="22"/>
  <c r="C166" i="22"/>
  <c r="B166" i="22"/>
  <c r="E165" i="22"/>
  <c r="D165" i="22"/>
  <c r="C165" i="22"/>
  <c r="B165" i="22"/>
  <c r="E164" i="22"/>
  <c r="D164" i="22"/>
  <c r="C164" i="22"/>
  <c r="B164" i="22"/>
  <c r="E163" i="22"/>
  <c r="D163" i="22"/>
  <c r="C163" i="22"/>
  <c r="B163" i="22"/>
  <c r="E162" i="22"/>
  <c r="D162" i="22"/>
  <c r="C162" i="22"/>
  <c r="B162" i="22"/>
  <c r="E161" i="22"/>
  <c r="D161" i="22"/>
  <c r="C161" i="22"/>
  <c r="B161" i="22"/>
  <c r="E160" i="22"/>
  <c r="D160" i="22"/>
  <c r="C160" i="22"/>
  <c r="B160" i="22"/>
  <c r="E159" i="22"/>
  <c r="D159" i="22"/>
  <c r="C159" i="22"/>
  <c r="B159" i="22"/>
  <c r="E158" i="22"/>
  <c r="D158" i="22"/>
  <c r="C158" i="22"/>
  <c r="B158" i="22"/>
  <c r="E157" i="22"/>
  <c r="D157" i="22"/>
  <c r="C157" i="22"/>
  <c r="B157" i="22"/>
  <c r="E156" i="22"/>
  <c r="D156" i="22"/>
  <c r="C156" i="22"/>
  <c r="B156" i="22"/>
  <c r="E155" i="22"/>
  <c r="D155" i="22"/>
  <c r="C155" i="22"/>
  <c r="B155" i="22"/>
  <c r="E154" i="22"/>
  <c r="D154" i="22"/>
  <c r="C154" i="22"/>
  <c r="B154" i="22"/>
  <c r="E153" i="22"/>
  <c r="D153" i="22"/>
  <c r="C153" i="22"/>
  <c r="B153" i="22"/>
  <c r="E152" i="22"/>
  <c r="D152" i="22"/>
  <c r="C152" i="22"/>
  <c r="B152" i="22"/>
  <c r="E151" i="22"/>
  <c r="D151" i="22"/>
  <c r="C151" i="22"/>
  <c r="B151" i="22"/>
  <c r="E150" i="22"/>
  <c r="D150" i="22"/>
  <c r="C150" i="22"/>
  <c r="B150" i="22"/>
  <c r="E149" i="22"/>
  <c r="D149" i="22"/>
  <c r="C149" i="22"/>
  <c r="B149" i="22"/>
  <c r="E148" i="22"/>
  <c r="D148" i="22"/>
  <c r="C148" i="22"/>
  <c r="B148" i="22"/>
  <c r="E147" i="22"/>
  <c r="D147" i="22"/>
  <c r="C147" i="22"/>
  <c r="B147" i="22"/>
  <c r="E146" i="22"/>
  <c r="D146" i="22"/>
  <c r="C146" i="22"/>
  <c r="B146" i="22"/>
  <c r="E145" i="22"/>
  <c r="D145" i="22"/>
  <c r="C145" i="22"/>
  <c r="B145" i="22"/>
  <c r="E144" i="22"/>
  <c r="D144" i="22"/>
  <c r="C144" i="22"/>
  <c r="B144" i="22"/>
  <c r="E143" i="22"/>
  <c r="D143" i="22"/>
  <c r="C143" i="22"/>
  <c r="B143" i="22"/>
  <c r="E142" i="22"/>
  <c r="D142" i="22"/>
  <c r="C142" i="22"/>
  <c r="B142" i="22"/>
  <c r="E141" i="22"/>
  <c r="D141" i="22"/>
  <c r="C141" i="22"/>
  <c r="B141" i="22"/>
  <c r="E140" i="22"/>
  <c r="D140" i="22"/>
  <c r="C140" i="22"/>
  <c r="B140" i="22"/>
  <c r="E139" i="22"/>
  <c r="D139" i="22"/>
  <c r="C139" i="22"/>
  <c r="B139" i="22"/>
  <c r="E138" i="22"/>
  <c r="D138" i="22"/>
  <c r="C138" i="22"/>
  <c r="B138" i="22"/>
  <c r="E137" i="22"/>
  <c r="D137" i="22"/>
  <c r="C137" i="22"/>
  <c r="B137" i="22"/>
  <c r="E136" i="22"/>
  <c r="D136" i="22"/>
  <c r="C136" i="22"/>
  <c r="B136" i="22"/>
  <c r="E135" i="22"/>
  <c r="D135" i="22"/>
  <c r="C135" i="22"/>
  <c r="B135" i="22"/>
  <c r="E134" i="22"/>
  <c r="D134" i="22"/>
  <c r="C134" i="22"/>
  <c r="B134" i="22"/>
  <c r="E133" i="22"/>
  <c r="D133" i="22"/>
  <c r="C133" i="22"/>
  <c r="B133" i="22"/>
  <c r="E132" i="22"/>
  <c r="D132" i="22"/>
  <c r="C132" i="22"/>
  <c r="B132" i="22"/>
  <c r="E131" i="22"/>
  <c r="D131" i="22"/>
  <c r="C131" i="22"/>
  <c r="B131" i="22"/>
  <c r="E130" i="22"/>
  <c r="D130" i="22"/>
  <c r="C130" i="22"/>
  <c r="B130" i="22"/>
  <c r="E129" i="22"/>
  <c r="D129" i="22"/>
  <c r="C129" i="22"/>
  <c r="B129" i="22"/>
  <c r="E128" i="22"/>
  <c r="D128" i="22"/>
  <c r="C128" i="22"/>
  <c r="B128" i="22"/>
  <c r="E127" i="22"/>
  <c r="D127" i="22"/>
  <c r="C127" i="22"/>
  <c r="B127" i="22"/>
  <c r="E126" i="22"/>
  <c r="D126" i="22"/>
  <c r="C126" i="22"/>
  <c r="B126" i="22"/>
  <c r="E125" i="22"/>
  <c r="D125" i="22"/>
  <c r="C125" i="22"/>
  <c r="B125" i="22"/>
  <c r="E124" i="22"/>
  <c r="D124" i="22"/>
  <c r="C124" i="22"/>
  <c r="B124" i="22"/>
  <c r="E123" i="22"/>
  <c r="D123" i="22"/>
  <c r="C123" i="22"/>
  <c r="B123" i="22"/>
  <c r="E122" i="22"/>
  <c r="D122" i="22"/>
  <c r="C122" i="22"/>
  <c r="B122" i="22"/>
  <c r="E121" i="22"/>
  <c r="D121" i="22"/>
  <c r="C121" i="22"/>
  <c r="B121" i="22"/>
  <c r="E120" i="22"/>
  <c r="D120" i="22"/>
  <c r="C120" i="22"/>
  <c r="B120" i="22"/>
  <c r="E119" i="22"/>
  <c r="D119" i="22"/>
  <c r="C119" i="22"/>
  <c r="B119" i="22"/>
  <c r="E118" i="22"/>
  <c r="D118" i="22"/>
  <c r="C118" i="22"/>
  <c r="B118" i="22"/>
  <c r="E117" i="22"/>
  <c r="D117" i="22"/>
  <c r="C117" i="22"/>
  <c r="B117" i="22"/>
  <c r="E116" i="22"/>
  <c r="D116" i="22"/>
  <c r="C116" i="22"/>
  <c r="B116" i="22"/>
  <c r="E115" i="22"/>
  <c r="D115" i="22"/>
  <c r="C115" i="22"/>
  <c r="B115" i="22"/>
  <c r="E114" i="22"/>
  <c r="D114" i="22"/>
  <c r="C114" i="22"/>
  <c r="B114" i="22"/>
  <c r="E113" i="22"/>
  <c r="D113" i="22"/>
  <c r="C113" i="22"/>
  <c r="B113" i="22"/>
  <c r="E112" i="22"/>
  <c r="D112" i="22"/>
  <c r="C112" i="22"/>
  <c r="B112" i="22"/>
  <c r="E111" i="22"/>
  <c r="D111" i="22"/>
  <c r="C111" i="22"/>
  <c r="B111" i="22"/>
  <c r="E110" i="22"/>
  <c r="D110" i="22"/>
  <c r="C110" i="22"/>
  <c r="B110" i="22"/>
  <c r="E109" i="22"/>
  <c r="D109" i="22"/>
  <c r="C109" i="22"/>
  <c r="B109" i="22"/>
  <c r="E108" i="22"/>
  <c r="D108" i="22"/>
  <c r="C108" i="22"/>
  <c r="B108" i="22"/>
  <c r="E107" i="22"/>
  <c r="D107" i="22"/>
  <c r="C107" i="22"/>
  <c r="B107" i="22"/>
  <c r="E106" i="22"/>
  <c r="D106" i="22"/>
  <c r="C106" i="22"/>
  <c r="B106" i="22"/>
  <c r="E105" i="22"/>
  <c r="D105" i="22"/>
  <c r="C105" i="22"/>
  <c r="B105" i="22"/>
  <c r="E104" i="22"/>
  <c r="D104" i="22"/>
  <c r="C104" i="22"/>
  <c r="B104" i="22"/>
  <c r="E103" i="22"/>
  <c r="D103" i="22"/>
  <c r="C103" i="22"/>
  <c r="B103" i="22"/>
  <c r="E102" i="22"/>
  <c r="D102" i="22"/>
  <c r="C102" i="22"/>
  <c r="B102" i="22"/>
  <c r="E101" i="22"/>
  <c r="D101" i="22"/>
  <c r="C101" i="22"/>
  <c r="B101" i="22"/>
  <c r="E100" i="22"/>
  <c r="D100" i="22"/>
  <c r="C100" i="22"/>
  <c r="B100" i="22"/>
  <c r="E99" i="22"/>
  <c r="D99" i="22"/>
  <c r="C99" i="22"/>
  <c r="B99" i="22"/>
  <c r="E98" i="22"/>
  <c r="D98" i="22"/>
  <c r="C98" i="22"/>
  <c r="B98" i="22"/>
  <c r="E97" i="22"/>
  <c r="D97" i="22"/>
  <c r="C97" i="22"/>
  <c r="B97" i="22"/>
  <c r="E96" i="22"/>
  <c r="D96" i="22"/>
  <c r="C96" i="22"/>
  <c r="B96" i="22"/>
  <c r="E95" i="22"/>
  <c r="D95" i="22"/>
  <c r="C95" i="22"/>
  <c r="B95" i="22"/>
  <c r="E94" i="22"/>
  <c r="D94" i="22"/>
  <c r="C94" i="22"/>
  <c r="B94" i="22"/>
  <c r="E93" i="22"/>
  <c r="D93" i="22"/>
  <c r="C93" i="22"/>
  <c r="B93" i="22"/>
  <c r="E92" i="22"/>
  <c r="D92" i="22"/>
  <c r="C92" i="22"/>
  <c r="B92" i="22"/>
  <c r="E91" i="22"/>
  <c r="D91" i="22"/>
  <c r="C91" i="22"/>
  <c r="B91" i="22"/>
  <c r="E90" i="22"/>
  <c r="D90" i="22"/>
  <c r="C90" i="22"/>
  <c r="B90" i="22"/>
  <c r="E89" i="22"/>
  <c r="D89" i="22"/>
  <c r="C89" i="22"/>
  <c r="B89" i="22"/>
  <c r="E88" i="22"/>
  <c r="D88" i="22"/>
  <c r="C88" i="22"/>
  <c r="B88" i="22"/>
  <c r="E87" i="22"/>
  <c r="D87" i="22"/>
  <c r="C87" i="22"/>
  <c r="B87" i="22"/>
  <c r="E86" i="22"/>
  <c r="D86" i="22"/>
  <c r="C86" i="22"/>
  <c r="B86" i="22"/>
  <c r="E85" i="22"/>
  <c r="D85" i="22"/>
  <c r="C85" i="22"/>
  <c r="B85" i="22"/>
  <c r="E84" i="22"/>
  <c r="D84" i="22"/>
  <c r="C84" i="22"/>
  <c r="B84" i="22"/>
  <c r="E83" i="22"/>
  <c r="D83" i="22"/>
  <c r="C83" i="22"/>
  <c r="B83" i="22"/>
  <c r="E82" i="22"/>
  <c r="D82" i="22"/>
  <c r="C82" i="22"/>
  <c r="B82" i="22"/>
  <c r="E81" i="22"/>
  <c r="D81" i="22"/>
  <c r="C81" i="22"/>
  <c r="B81" i="22"/>
  <c r="E80" i="22"/>
  <c r="D80" i="22"/>
  <c r="C80" i="22"/>
  <c r="B80" i="22"/>
  <c r="E79" i="22"/>
  <c r="D79" i="22"/>
  <c r="C79" i="22"/>
  <c r="B79" i="22"/>
  <c r="E78" i="22"/>
  <c r="D78" i="22"/>
  <c r="C78" i="22"/>
  <c r="B78" i="22"/>
  <c r="E77" i="22"/>
  <c r="D77" i="22"/>
  <c r="C77" i="22"/>
  <c r="B77" i="22"/>
  <c r="E76" i="22"/>
  <c r="D76" i="22"/>
  <c r="C76" i="22"/>
  <c r="B76" i="22"/>
  <c r="E75" i="22"/>
  <c r="D75" i="22"/>
  <c r="C75" i="22"/>
  <c r="B75" i="22"/>
  <c r="E74" i="22"/>
  <c r="D74" i="22"/>
  <c r="C74" i="22"/>
  <c r="B74" i="22"/>
  <c r="E73" i="22"/>
  <c r="D73" i="22"/>
  <c r="C73" i="22"/>
  <c r="B73" i="22"/>
  <c r="E72" i="22"/>
  <c r="D72" i="22"/>
  <c r="C72" i="22"/>
  <c r="B72" i="22"/>
  <c r="E71" i="22"/>
  <c r="D71" i="22"/>
  <c r="C71" i="22"/>
  <c r="B71" i="22"/>
  <c r="E70" i="22"/>
  <c r="D70" i="22"/>
  <c r="C70" i="22"/>
  <c r="B70" i="22"/>
  <c r="E69" i="22"/>
  <c r="D69" i="22"/>
  <c r="C69" i="22"/>
  <c r="B69" i="22"/>
  <c r="E68" i="22"/>
  <c r="D68" i="22"/>
  <c r="C68" i="22"/>
  <c r="B68" i="22"/>
  <c r="E67" i="22"/>
  <c r="D67" i="22"/>
  <c r="C67" i="22"/>
  <c r="B67" i="22"/>
  <c r="E66" i="22"/>
  <c r="D66" i="22"/>
  <c r="C66" i="22"/>
  <c r="B66" i="22"/>
  <c r="E65" i="22"/>
  <c r="D65" i="22"/>
  <c r="C65" i="22"/>
  <c r="B65" i="22"/>
  <c r="E64" i="22"/>
  <c r="D64" i="22"/>
  <c r="C64" i="22"/>
  <c r="B64" i="22"/>
  <c r="E63" i="22"/>
  <c r="D63" i="22"/>
  <c r="C63" i="22"/>
  <c r="B63" i="22"/>
  <c r="E62" i="22"/>
  <c r="D62" i="22"/>
  <c r="C62" i="22"/>
  <c r="B62" i="22"/>
  <c r="E61" i="22"/>
  <c r="D61" i="22"/>
  <c r="C61" i="22"/>
  <c r="B61" i="22"/>
  <c r="E60" i="22"/>
  <c r="D60" i="22"/>
  <c r="C60" i="22"/>
  <c r="B60" i="22"/>
  <c r="E59" i="22"/>
  <c r="D59" i="22"/>
  <c r="C59" i="22"/>
  <c r="B59" i="22"/>
  <c r="E58" i="22"/>
  <c r="D58" i="22"/>
  <c r="C58" i="22"/>
  <c r="B58" i="22"/>
  <c r="E57" i="22"/>
  <c r="D57" i="22"/>
  <c r="C57" i="22"/>
  <c r="B57" i="22"/>
  <c r="E56" i="22"/>
  <c r="D56" i="22"/>
  <c r="C56" i="22"/>
  <c r="B56" i="22"/>
  <c r="E55" i="22"/>
  <c r="D55" i="22"/>
  <c r="C55" i="22"/>
  <c r="B55" i="22"/>
  <c r="E54" i="22"/>
  <c r="D54" i="22"/>
  <c r="C54" i="22"/>
  <c r="B54" i="22"/>
  <c r="E53" i="22"/>
  <c r="D53" i="22"/>
  <c r="C53" i="22"/>
  <c r="B53" i="22"/>
  <c r="E52" i="22"/>
  <c r="D52" i="22"/>
  <c r="C52" i="22"/>
  <c r="B52" i="22"/>
  <c r="E51" i="22"/>
  <c r="D51" i="22"/>
  <c r="C51" i="22"/>
  <c r="B51" i="22"/>
  <c r="E50" i="22"/>
  <c r="D50" i="22"/>
  <c r="C50" i="22"/>
  <c r="B50" i="22"/>
  <c r="E49" i="22"/>
  <c r="D49" i="22"/>
  <c r="C49" i="22"/>
  <c r="B49" i="22"/>
  <c r="E48" i="22"/>
  <c r="D48" i="22"/>
  <c r="C48" i="22"/>
  <c r="B48" i="22"/>
  <c r="E47" i="22"/>
  <c r="D47" i="22"/>
  <c r="C47" i="22"/>
  <c r="B47" i="22"/>
  <c r="E46" i="22"/>
  <c r="D46" i="22"/>
  <c r="C46" i="22"/>
  <c r="B46" i="22"/>
  <c r="E45" i="22"/>
  <c r="D45" i="22"/>
  <c r="C45" i="22"/>
  <c r="B45" i="22"/>
  <c r="E44" i="22"/>
  <c r="D44" i="22"/>
  <c r="C44" i="22"/>
  <c r="B44" i="22"/>
  <c r="E43" i="22"/>
  <c r="D43" i="22"/>
  <c r="C43" i="22"/>
  <c r="B43" i="22"/>
  <c r="E42" i="22"/>
  <c r="D42" i="22"/>
  <c r="C42" i="22"/>
  <c r="B42" i="22"/>
  <c r="E41" i="22"/>
  <c r="D41" i="22"/>
  <c r="C41" i="22"/>
  <c r="B41" i="22"/>
  <c r="E40" i="22"/>
  <c r="D40" i="22"/>
  <c r="C40" i="22"/>
  <c r="B40" i="22"/>
  <c r="E39" i="22"/>
  <c r="D39" i="22"/>
  <c r="C39" i="22"/>
  <c r="B39" i="22"/>
  <c r="E38" i="22"/>
  <c r="D38" i="22"/>
  <c r="C38" i="22"/>
  <c r="B38" i="22"/>
  <c r="E37" i="22"/>
  <c r="D37" i="22"/>
  <c r="C37" i="22"/>
  <c r="B37" i="22"/>
  <c r="E36" i="22"/>
  <c r="D36" i="22"/>
  <c r="C36" i="22"/>
  <c r="B36" i="22"/>
  <c r="E35" i="22"/>
  <c r="D35" i="22"/>
  <c r="C35" i="22"/>
  <c r="B35" i="22"/>
  <c r="E34" i="22"/>
  <c r="D34" i="22"/>
  <c r="C34" i="22"/>
  <c r="B34" i="22"/>
  <c r="E33" i="22"/>
  <c r="D33" i="22"/>
  <c r="C33" i="22"/>
  <c r="B33" i="22"/>
  <c r="E32" i="22"/>
  <c r="D32" i="22"/>
  <c r="C32" i="22"/>
  <c r="B32" i="22"/>
  <c r="E31" i="22"/>
  <c r="D31" i="22"/>
  <c r="C31" i="22"/>
  <c r="B31" i="22"/>
  <c r="E30" i="22"/>
  <c r="D30" i="22"/>
  <c r="C30" i="22"/>
  <c r="B30" i="22"/>
  <c r="E29" i="22"/>
  <c r="D29" i="22"/>
  <c r="C29" i="22"/>
  <c r="B29" i="22"/>
  <c r="E28" i="22"/>
  <c r="D28" i="22"/>
  <c r="C28" i="22"/>
  <c r="B28" i="22"/>
  <c r="E27" i="22"/>
  <c r="D27" i="22"/>
  <c r="C27" i="22"/>
  <c r="B27" i="22"/>
  <c r="E26" i="22"/>
  <c r="D26" i="22"/>
  <c r="C26" i="22"/>
  <c r="B26" i="22"/>
  <c r="E25" i="22"/>
  <c r="D25" i="22"/>
  <c r="C25" i="22"/>
  <c r="B25" i="22"/>
  <c r="E24" i="22"/>
  <c r="D24" i="22"/>
  <c r="C24" i="22"/>
  <c r="B24" i="22"/>
  <c r="E23" i="22"/>
  <c r="D23" i="22"/>
  <c r="C23" i="22"/>
  <c r="B23" i="22"/>
  <c r="E22" i="22"/>
  <c r="D22" i="22"/>
  <c r="C22" i="22"/>
  <c r="B22" i="22"/>
  <c r="E21" i="22"/>
  <c r="D21" i="22"/>
  <c r="C21" i="22"/>
  <c r="B21" i="22"/>
  <c r="E20" i="22"/>
  <c r="D20" i="22"/>
  <c r="C20" i="22"/>
  <c r="B20" i="22"/>
  <c r="E19" i="22"/>
  <c r="D19" i="22"/>
  <c r="C19" i="22"/>
  <c r="B19" i="22"/>
  <c r="E18" i="22"/>
  <c r="D18" i="22"/>
  <c r="C18" i="22"/>
  <c r="B18" i="22"/>
  <c r="E17" i="22"/>
  <c r="D17" i="22"/>
  <c r="C17" i="22"/>
  <c r="B17" i="22"/>
  <c r="E16" i="22"/>
  <c r="D16" i="22"/>
  <c r="C16" i="22"/>
  <c r="B16" i="22"/>
  <c r="E15" i="22"/>
  <c r="D15" i="22"/>
  <c r="C15" i="22"/>
  <c r="B15" i="22"/>
  <c r="E14" i="22"/>
  <c r="D14" i="22"/>
  <c r="C14" i="22"/>
  <c r="B14" i="22"/>
  <c r="E13" i="22"/>
  <c r="D13" i="22"/>
  <c r="C13" i="22"/>
  <c r="B13" i="22"/>
  <c r="E12" i="22"/>
  <c r="D12" i="22"/>
  <c r="C12" i="22"/>
  <c r="B12" i="22"/>
  <c r="E11" i="22"/>
  <c r="D11" i="22"/>
  <c r="C11" i="22"/>
  <c r="B11" i="22"/>
  <c r="E10" i="22"/>
  <c r="D10" i="22"/>
  <c r="C10" i="22"/>
  <c r="B10" i="22"/>
  <c r="E9" i="22"/>
  <c r="D9" i="22"/>
  <c r="C9" i="22"/>
  <c r="B9" i="22"/>
  <c r="E8" i="22"/>
  <c r="D8" i="22"/>
  <c r="C8" i="22"/>
  <c r="B8" i="22"/>
  <c r="E7" i="22"/>
  <c r="D7" i="22"/>
  <c r="C7" i="22"/>
  <c r="B7" i="22"/>
  <c r="E6" i="22"/>
  <c r="D6" i="22"/>
  <c r="C6" i="22"/>
  <c r="B6" i="22"/>
  <c r="E5" i="22"/>
  <c r="D5" i="22"/>
  <c r="C5" i="22"/>
  <c r="B5" i="22"/>
  <c r="E4" i="22"/>
  <c r="D4" i="22"/>
  <c r="C4" i="22"/>
  <c r="B4" i="22"/>
  <c r="E3" i="22"/>
  <c r="D3" i="22"/>
  <c r="C3" i="22"/>
  <c r="B3" i="22"/>
  <c r="E2" i="22"/>
  <c r="D2" i="22"/>
  <c r="C2" i="22"/>
  <c r="B2" i="22"/>
  <c r="I255" i="14"/>
  <c r="I254" i="14"/>
  <c r="I253" i="14"/>
  <c r="I252" i="14"/>
  <c r="I251" i="14"/>
  <c r="I250" i="14"/>
  <c r="I249" i="14"/>
  <c r="I248" i="14"/>
  <c r="I247" i="14"/>
  <c r="I246" i="14"/>
  <c r="I245" i="14"/>
  <c r="I244" i="14"/>
  <c r="I243" i="14"/>
  <c r="I242" i="14"/>
  <c r="I241" i="14"/>
  <c r="I240" i="14"/>
  <c r="I239" i="14"/>
  <c r="I238" i="14"/>
  <c r="I237" i="14"/>
  <c r="I236" i="14"/>
  <c r="I235" i="14"/>
  <c r="I234" i="14"/>
  <c r="I233" i="14"/>
  <c r="I232" i="14"/>
  <c r="I231" i="14"/>
  <c r="I230" i="14"/>
  <c r="I229" i="14"/>
  <c r="I228" i="14"/>
  <c r="I227" i="14"/>
  <c r="I226" i="14"/>
  <c r="I225" i="14"/>
  <c r="I224" i="14"/>
  <c r="I223" i="14"/>
  <c r="I222" i="14"/>
  <c r="I221" i="14"/>
  <c r="I220" i="14"/>
  <c r="I219" i="14"/>
  <c r="I218" i="14"/>
  <c r="I217" i="14"/>
  <c r="I216" i="14"/>
  <c r="I215" i="14"/>
  <c r="I214" i="14"/>
  <c r="I213" i="14"/>
  <c r="I212" i="14"/>
  <c r="I211" i="14"/>
  <c r="I210" i="14"/>
  <c r="I209" i="14"/>
  <c r="I208" i="14"/>
  <c r="I207" i="14"/>
  <c r="I206" i="14"/>
  <c r="I205" i="14"/>
  <c r="I204" i="14"/>
  <c r="I203" i="14"/>
  <c r="I202" i="14"/>
  <c r="I201" i="14"/>
  <c r="I200" i="14"/>
  <c r="I199" i="14"/>
  <c r="I198" i="14"/>
  <c r="I197" i="14"/>
  <c r="I196" i="14"/>
  <c r="I195" i="14"/>
  <c r="I194" i="14"/>
  <c r="I193" i="14"/>
  <c r="I192" i="14"/>
  <c r="I191" i="14"/>
  <c r="I190" i="14"/>
  <c r="I189" i="14"/>
  <c r="I188" i="14"/>
  <c r="I187" i="14"/>
  <c r="I186" i="14"/>
  <c r="I185" i="14"/>
  <c r="I184" i="14"/>
  <c r="I183" i="14"/>
  <c r="I182" i="14"/>
  <c r="I181" i="14"/>
  <c r="I180" i="14"/>
  <c r="I179" i="14"/>
  <c r="I178" i="14"/>
  <c r="I177" i="14"/>
  <c r="I176" i="14"/>
  <c r="I175" i="14"/>
  <c r="I174" i="14"/>
  <c r="I173" i="14"/>
  <c r="I172" i="14"/>
  <c r="I171" i="14"/>
  <c r="I170" i="14"/>
  <c r="I169" i="14"/>
  <c r="I168" i="14"/>
  <c r="I167" i="14"/>
  <c r="I166" i="14"/>
  <c r="I165" i="14"/>
  <c r="I164" i="14"/>
  <c r="I163" i="14"/>
  <c r="I162" i="14"/>
  <c r="I161" i="14"/>
  <c r="I160" i="14"/>
  <c r="I159" i="14"/>
  <c r="I158" i="14"/>
  <c r="I157" i="14"/>
  <c r="I156" i="14"/>
  <c r="I155" i="14"/>
  <c r="I154" i="14"/>
  <c r="I153" i="14"/>
  <c r="I152" i="14"/>
  <c r="I151" i="14"/>
  <c r="I150" i="14"/>
  <c r="I149" i="14"/>
  <c r="I148" i="14"/>
  <c r="I147" i="14"/>
  <c r="I146" i="14"/>
  <c r="I145" i="14"/>
  <c r="I144" i="14"/>
  <c r="I143" i="14"/>
  <c r="I142" i="14"/>
  <c r="I141" i="14"/>
  <c r="I140" i="14"/>
  <c r="I139" i="14"/>
  <c r="I138" i="14"/>
  <c r="I137" i="14"/>
  <c r="I136" i="14"/>
  <c r="I135" i="14"/>
  <c r="I134" i="14"/>
  <c r="I133" i="14"/>
  <c r="I132" i="14"/>
  <c r="I131" i="14"/>
  <c r="I130" i="14"/>
  <c r="I129" i="14"/>
  <c r="I128" i="14"/>
  <c r="I127" i="14"/>
  <c r="I126" i="14"/>
  <c r="I125" i="14"/>
  <c r="I124" i="14"/>
  <c r="I123" i="14"/>
  <c r="I122" i="14"/>
  <c r="I121" i="14"/>
  <c r="I120" i="14"/>
  <c r="I119" i="14"/>
  <c r="I118" i="14"/>
  <c r="I117" i="14"/>
  <c r="I116" i="14"/>
  <c r="I115" i="14"/>
  <c r="I114" i="14"/>
  <c r="I113" i="14"/>
  <c r="I112" i="14"/>
  <c r="I111" i="14"/>
  <c r="I110" i="14"/>
  <c r="I109" i="14"/>
  <c r="I108" i="14"/>
  <c r="I107" i="14"/>
  <c r="I106" i="14"/>
  <c r="I105" i="14"/>
  <c r="I104" i="14"/>
  <c r="I103" i="14"/>
  <c r="I102" i="14"/>
  <c r="I101" i="14"/>
  <c r="I100" i="14"/>
  <c r="I99" i="14"/>
  <c r="I98" i="14"/>
  <c r="I97" i="14"/>
  <c r="I96" i="14"/>
  <c r="I95" i="14"/>
  <c r="I94" i="14"/>
  <c r="I93" i="14"/>
  <c r="I92" i="14"/>
  <c r="I91" i="14"/>
  <c r="I90" i="14"/>
  <c r="I89" i="14"/>
  <c r="I88" i="14"/>
  <c r="I87" i="14"/>
  <c r="I86" i="14"/>
  <c r="I85" i="14"/>
  <c r="I84" i="14"/>
  <c r="I83" i="14"/>
  <c r="I82" i="14"/>
  <c r="I81" i="14"/>
  <c r="I80" i="14"/>
  <c r="I79" i="14"/>
  <c r="I78" i="14"/>
  <c r="I77" i="14"/>
  <c r="I76" i="14"/>
  <c r="I75" i="14"/>
  <c r="I74" i="14"/>
  <c r="I73" i="14"/>
  <c r="I72" i="14"/>
  <c r="I71" i="14"/>
  <c r="I70" i="14"/>
  <c r="I69" i="14"/>
  <c r="I68" i="14"/>
  <c r="I67" i="14"/>
  <c r="I66" i="14"/>
  <c r="I65" i="14"/>
  <c r="I64" i="14"/>
  <c r="I63" i="14"/>
  <c r="I62" i="14"/>
  <c r="I61" i="14"/>
  <c r="I60" i="14"/>
  <c r="I59" i="14"/>
  <c r="I58" i="14"/>
  <c r="I57" i="14"/>
  <c r="I56" i="14"/>
  <c r="I55" i="14"/>
  <c r="I54" i="14"/>
  <c r="I53" i="14"/>
  <c r="I52" i="14"/>
  <c r="I51" i="14"/>
  <c r="I50" i="14"/>
  <c r="I49" i="14"/>
  <c r="I48" i="14"/>
  <c r="I47" i="14"/>
  <c r="I46" i="14"/>
  <c r="I45" i="14"/>
  <c r="I44" i="14"/>
  <c r="I43" i="14"/>
  <c r="I42" i="14"/>
  <c r="I41" i="14"/>
  <c r="I40" i="14"/>
  <c r="I39" i="14"/>
  <c r="I38" i="14"/>
  <c r="I37" i="14"/>
  <c r="I36" i="14"/>
  <c r="I35" i="14"/>
  <c r="I34" i="14"/>
  <c r="I33" i="14"/>
  <c r="I32" i="14"/>
  <c r="I31" i="14"/>
  <c r="I30" i="14"/>
  <c r="I29" i="14"/>
  <c r="I28" i="14"/>
  <c r="I27" i="14"/>
  <c r="I26" i="14"/>
  <c r="I25" i="14"/>
  <c r="I24" i="14"/>
  <c r="I23" i="14"/>
  <c r="I22" i="14"/>
  <c r="I21" i="14"/>
  <c r="I20" i="14"/>
  <c r="I19" i="14"/>
  <c r="I18" i="14"/>
  <c r="I17" i="14"/>
  <c r="I16" i="14"/>
  <c r="I15" i="14"/>
  <c r="I14" i="14"/>
  <c r="I13" i="14"/>
  <c r="I12" i="14"/>
  <c r="I11" i="14"/>
  <c r="I10" i="14"/>
  <c r="I9" i="14"/>
  <c r="I8" i="14"/>
  <c r="I7" i="14"/>
  <c r="I6" i="14"/>
  <c r="I5" i="14"/>
  <c r="I4" i="14"/>
  <c r="I3" i="14"/>
  <c r="I2" i="14"/>
  <c r="B12" i="19"/>
  <c r="B11" i="19"/>
  <c r="B10" i="19"/>
  <c r="B9" i="19"/>
  <c r="B8" i="19"/>
  <c r="B7" i="19"/>
  <c r="B6" i="19"/>
  <c r="B5" i="19"/>
  <c r="B4" i="19"/>
  <c r="B3" i="19"/>
  <c r="B2" i="19"/>
  <c r="B25" i="25"/>
  <c r="A25" i="25"/>
  <c r="K24" i="25"/>
  <c r="J24" i="25"/>
  <c r="B24" i="25"/>
  <c r="A24" i="25"/>
  <c r="K23" i="25"/>
  <c r="J23" i="25"/>
  <c r="B23" i="25"/>
  <c r="A23" i="25"/>
  <c r="K22" i="25"/>
  <c r="J22" i="25"/>
  <c r="B22" i="25"/>
  <c r="A22" i="25"/>
  <c r="J21" i="25"/>
  <c r="A21" i="25"/>
  <c r="K8" i="25"/>
  <c r="J8" i="25"/>
  <c r="K7" i="25"/>
  <c r="J7" i="25"/>
  <c r="C7" i="25"/>
  <c r="B7" i="25"/>
  <c r="A7" i="25"/>
  <c r="K6" i="25"/>
  <c r="J6" i="25"/>
  <c r="B6" i="25"/>
  <c r="A6" i="25"/>
  <c r="J5" i="25"/>
  <c r="B5" i="25"/>
  <c r="A5" i="25"/>
  <c r="A4" i="25"/>
  <c r="K82" i="24"/>
  <c r="J82" i="24"/>
  <c r="K81" i="24"/>
  <c r="J81" i="24"/>
  <c r="K80" i="24"/>
  <c r="J80" i="24"/>
  <c r="K79" i="24"/>
  <c r="J79" i="24"/>
  <c r="K78" i="24"/>
  <c r="J78" i="24"/>
  <c r="K77" i="24"/>
  <c r="J77" i="24"/>
  <c r="K76" i="24"/>
  <c r="K83" i="24" s="1"/>
  <c r="J76" i="24"/>
  <c r="J83" i="24" s="1"/>
  <c r="K75" i="24"/>
  <c r="J75" i="24"/>
  <c r="D61" i="24"/>
  <c r="C61" i="24"/>
  <c r="B61" i="24"/>
  <c r="D60" i="24"/>
  <c r="C60" i="24"/>
  <c r="B60" i="24"/>
  <c r="D59" i="24"/>
  <c r="C59" i="24"/>
  <c r="B59" i="24"/>
  <c r="D58" i="24"/>
  <c r="C58" i="24"/>
  <c r="B58" i="24"/>
  <c r="D57" i="24"/>
  <c r="C57" i="24"/>
  <c r="B57" i="24"/>
  <c r="D56" i="24"/>
  <c r="C56" i="24"/>
  <c r="B56" i="24"/>
  <c r="D55" i="24"/>
  <c r="C55" i="24"/>
  <c r="B55" i="24"/>
  <c r="D54" i="24"/>
  <c r="C54" i="24"/>
  <c r="B54" i="24"/>
  <c r="G53" i="24"/>
  <c r="F53" i="24"/>
  <c r="E53" i="24"/>
  <c r="L21" i="25" s="1"/>
  <c r="D53" i="24"/>
  <c r="C53" i="24"/>
  <c r="B53" i="24"/>
  <c r="K21" i="25" s="1"/>
  <c r="D50" i="24"/>
  <c r="C50" i="24"/>
  <c r="B50" i="24"/>
  <c r="D49" i="24"/>
  <c r="C49" i="24"/>
  <c r="B49" i="24"/>
  <c r="D48" i="24"/>
  <c r="C48" i="24"/>
  <c r="B48" i="24"/>
  <c r="D47" i="24"/>
  <c r="C47" i="24"/>
  <c r="B47" i="24"/>
  <c r="D46" i="24"/>
  <c r="C46" i="24"/>
  <c r="B46" i="24"/>
  <c r="D45" i="24"/>
  <c r="C45" i="24"/>
  <c r="B45" i="24"/>
  <c r="D44" i="24"/>
  <c r="C44" i="24"/>
  <c r="B44" i="24"/>
  <c r="D43" i="24"/>
  <c r="C43" i="24"/>
  <c r="B43" i="24"/>
  <c r="G42" i="24"/>
  <c r="C21" i="25" s="1"/>
  <c r="F42" i="24"/>
  <c r="E42" i="24"/>
  <c r="D42" i="24"/>
  <c r="B21" i="25" s="1"/>
  <c r="C42" i="24"/>
  <c r="B42" i="24"/>
  <c r="D38" i="24"/>
  <c r="C38" i="24"/>
  <c r="B38" i="24"/>
  <c r="D37" i="24"/>
  <c r="C37" i="24"/>
  <c r="B37" i="24"/>
  <c r="D36" i="24"/>
  <c r="C36" i="24"/>
  <c r="B36" i="24"/>
  <c r="D35" i="24"/>
  <c r="C35" i="24"/>
  <c r="B35" i="24"/>
  <c r="D34" i="24"/>
  <c r="C34" i="24"/>
  <c r="B34" i="24"/>
  <c r="D33" i="24"/>
  <c r="C33" i="24"/>
  <c r="B33" i="24"/>
  <c r="D32" i="24"/>
  <c r="C32" i="24"/>
  <c r="B32" i="24"/>
  <c r="D31" i="24"/>
  <c r="C31" i="24"/>
  <c r="B31" i="24"/>
  <c r="G30" i="24"/>
  <c r="F30" i="24"/>
  <c r="E30" i="24"/>
  <c r="D30" i="24"/>
  <c r="C30" i="24"/>
  <c r="B30" i="24"/>
  <c r="C27" i="24"/>
  <c r="D26" i="24"/>
  <c r="C26" i="24"/>
  <c r="B26" i="24"/>
  <c r="D25" i="24"/>
  <c r="C25" i="24"/>
  <c r="B25" i="24"/>
  <c r="D24" i="24"/>
  <c r="C24" i="24"/>
  <c r="B24" i="24"/>
  <c r="D23" i="24"/>
  <c r="C23" i="24"/>
  <c r="B23" i="24"/>
  <c r="D22" i="24"/>
  <c r="C22" i="24"/>
  <c r="B22" i="24"/>
  <c r="D21" i="24"/>
  <c r="C21" i="24"/>
  <c r="B21" i="24"/>
  <c r="D20" i="24"/>
  <c r="C20" i="24"/>
  <c r="G19" i="24"/>
  <c r="F19" i="24"/>
  <c r="L5" i="25" s="1"/>
  <c r="E19" i="24"/>
  <c r="D19" i="24"/>
  <c r="C19" i="24"/>
  <c r="K5" i="25" s="1"/>
  <c r="B19" i="24"/>
  <c r="B15" i="24"/>
  <c r="B14" i="24"/>
  <c r="B13" i="24"/>
  <c r="B12" i="24"/>
  <c r="D11" i="24"/>
  <c r="B11" i="24"/>
  <c r="D10" i="24"/>
  <c r="B10" i="24"/>
  <c r="C6" i="25"/>
  <c r="B9" i="24"/>
  <c r="C5" i="25"/>
  <c r="B8" i="24"/>
  <c r="D7" i="24"/>
  <c r="B7" i="24"/>
  <c r="D6" i="24"/>
  <c r="B6" i="24"/>
  <c r="B4" i="25"/>
  <c r="I12" i="4"/>
  <c r="I11" i="4"/>
  <c r="J11" i="4" s="1"/>
  <c r="I10" i="4"/>
  <c r="F29" i="4" s="1"/>
  <c r="I9" i="4"/>
  <c r="J9" i="4" s="1"/>
  <c r="I8" i="4"/>
  <c r="J8" i="4" s="1"/>
  <c r="K22" i="4" l="1"/>
  <c r="F28" i="4"/>
  <c r="L24" i="4"/>
  <c r="L37" i="4"/>
  <c r="G26" i="4"/>
  <c r="F34" i="4"/>
  <c r="G58" i="24"/>
  <c r="J10" i="4"/>
  <c r="G28" i="4"/>
  <c r="G36" i="4"/>
  <c r="F25" i="4"/>
  <c r="K28" i="4"/>
  <c r="L26" i="4"/>
  <c r="L8" i="25"/>
  <c r="I14" i="4"/>
  <c r="J14" i="4" s="1"/>
  <c r="K23" i="4"/>
  <c r="F27" i="4"/>
  <c r="F33" i="4"/>
  <c r="F35" i="4"/>
  <c r="L36" i="4"/>
  <c r="K38" i="4"/>
  <c r="C13" i="24"/>
  <c r="D13" i="24" s="1"/>
  <c r="F26" i="4"/>
  <c r="K37" i="4"/>
  <c r="G36" i="24"/>
  <c r="L22" i="4"/>
  <c r="K26" i="4"/>
  <c r="K34" i="4"/>
  <c r="F38" i="4"/>
  <c r="G22" i="24"/>
  <c r="G25" i="4"/>
  <c r="L28" i="4"/>
  <c r="K36" i="4"/>
  <c r="M36" i="4" s="1"/>
  <c r="G38" i="4"/>
  <c r="L23" i="4"/>
  <c r="G27" i="4"/>
  <c r="G35" i="4"/>
  <c r="L38" i="4"/>
  <c r="G59" i="24"/>
  <c r="F36" i="4"/>
  <c r="H36" i="4" s="1"/>
  <c r="G34" i="4"/>
  <c r="L39" i="4"/>
  <c r="F23" i="4"/>
  <c r="G23" i="4"/>
  <c r="L34" i="4"/>
  <c r="I16" i="4"/>
  <c r="J16" i="4" s="1"/>
  <c r="K25" i="4"/>
  <c r="G33" i="4"/>
  <c r="I15" i="4"/>
  <c r="J15" i="4" s="1"/>
  <c r="F22" i="4"/>
  <c r="F24" i="4"/>
  <c r="L25" i="4"/>
  <c r="K27" i="4"/>
  <c r="K33" i="4"/>
  <c r="K35" i="4"/>
  <c r="F37" i="4"/>
  <c r="F39" i="4"/>
  <c r="L7" i="25"/>
  <c r="K24" i="4"/>
  <c r="K39" i="4"/>
  <c r="G55" i="24"/>
  <c r="G22" i="4"/>
  <c r="G24" i="4"/>
  <c r="L27" i="4"/>
  <c r="L33" i="4"/>
  <c r="L35" i="4"/>
  <c r="G37" i="4"/>
  <c r="G39" i="4"/>
  <c r="G23" i="24"/>
  <c r="J12" i="4"/>
  <c r="D9" i="24"/>
  <c r="C15" i="24"/>
  <c r="D15" i="24" s="1"/>
  <c r="C12" i="24"/>
  <c r="D12" i="24" s="1"/>
  <c r="I13" i="4"/>
  <c r="J13" i="4" s="1"/>
  <c r="I17" i="4"/>
  <c r="J17" i="4" s="1"/>
  <c r="L6" i="25"/>
  <c r="D8" i="24"/>
  <c r="C14" i="24"/>
  <c r="D14" i="24" s="1"/>
  <c r="G20" i="24"/>
  <c r="G49" i="24" l="1"/>
  <c r="H27" i="4"/>
  <c r="G43" i="24"/>
  <c r="C22" i="25" s="1"/>
  <c r="G26" i="24"/>
  <c r="M34" i="4"/>
  <c r="G46" i="24"/>
  <c r="G24" i="24"/>
  <c r="L29" i="4"/>
  <c r="M23" i="4"/>
  <c r="M33" i="4"/>
  <c r="H33" i="4"/>
  <c r="G56" i="24"/>
  <c r="M39" i="4"/>
  <c r="H23" i="4"/>
  <c r="E61" i="24"/>
  <c r="G33" i="24"/>
  <c r="M27" i="4"/>
  <c r="H22" i="4"/>
  <c r="H39" i="4"/>
  <c r="G60" i="24"/>
  <c r="G21" i="24"/>
  <c r="F40" i="4"/>
  <c r="H34" i="4"/>
  <c r="E38" i="24"/>
  <c r="H24" i="4"/>
  <c r="E50" i="24"/>
  <c r="M28" i="4"/>
  <c r="G57" i="24"/>
  <c r="M37" i="4"/>
  <c r="M24" i="4"/>
  <c r="G27" i="24"/>
  <c r="G45" i="24"/>
  <c r="C24" i="25" s="1"/>
  <c r="L22" i="25"/>
  <c r="G54" i="24"/>
  <c r="L23" i="25"/>
  <c r="L40" i="4"/>
  <c r="H37" i="4"/>
  <c r="G40" i="4"/>
  <c r="F50" i="24"/>
  <c r="G35" i="24"/>
  <c r="G31" i="24"/>
  <c r="G34" i="24"/>
  <c r="G48" i="24"/>
  <c r="M35" i="4"/>
  <c r="M25" i="4"/>
  <c r="G25" i="24"/>
  <c r="M38" i="4"/>
  <c r="G32" i="24"/>
  <c r="G47" i="24"/>
  <c r="H28" i="4"/>
  <c r="F38" i="24"/>
  <c r="K40" i="4"/>
  <c r="G37" i="24"/>
  <c r="F61" i="24"/>
  <c r="H26" i="4"/>
  <c r="G44" i="24"/>
  <c r="C23" i="25" s="1"/>
  <c r="K29" i="4"/>
  <c r="H25" i="4"/>
  <c r="L24" i="25"/>
  <c r="M22" i="4"/>
  <c r="G29" i="4"/>
  <c r="H29" i="4" s="1"/>
  <c r="H38" i="4"/>
  <c r="H35" i="4"/>
  <c r="M26" i="4"/>
  <c r="G61" i="24" l="1"/>
  <c r="M40" i="4"/>
  <c r="G50" i="24"/>
  <c r="C25" i="25" s="1"/>
  <c r="M29" i="4"/>
  <c r="G38" i="24"/>
  <c r="H40" i="4"/>
  <c r="D313" i="27"/>
  <c r="F313" i="27"/>
  <c r="E313" i="27"/>
  <c r="E209" i="27"/>
  <c r="F209" i="27"/>
  <c r="D209" i="27"/>
  <c r="D331" i="27"/>
  <c r="F331" i="27"/>
  <c r="E331" i="27"/>
  <c r="D375" i="27"/>
  <c r="F375" i="27"/>
  <c r="E375" i="27"/>
  <c r="E396" i="27"/>
  <c r="F396" i="27"/>
  <c r="D396" i="27"/>
  <c r="E388" i="27"/>
  <c r="F388" i="27"/>
  <c r="D388" i="27"/>
  <c r="D349" i="27"/>
  <c r="F349" i="27"/>
  <c r="E349" i="27"/>
  <c r="E377" i="27"/>
  <c r="F377" i="27"/>
  <c r="D377" i="27"/>
  <c r="D362" i="27"/>
  <c r="F362" i="27"/>
  <c r="E362" i="27"/>
  <c r="E252" i="27"/>
  <c r="F252" i="27"/>
  <c r="D252" i="27"/>
  <c r="D321" i="27"/>
  <c r="F321" i="27"/>
  <c r="E321" i="27"/>
  <c r="E286" i="27"/>
  <c r="F286" i="27"/>
  <c r="D286" i="27"/>
  <c r="E341" i="27"/>
  <c r="F341" i="27"/>
  <c r="D341" i="27"/>
  <c r="E336" i="27"/>
  <c r="F336" i="27"/>
  <c r="D336" i="27"/>
  <c r="D358" i="27"/>
  <c r="F358" i="27"/>
  <c r="E358" i="27"/>
  <c r="D218" i="27"/>
  <c r="F218" i="27"/>
  <c r="E218" i="27"/>
  <c r="E254" i="27"/>
  <c r="F254" i="27"/>
  <c r="D254" i="27"/>
  <c r="E289" i="27"/>
  <c r="F289" i="27"/>
  <c r="D289" i="27"/>
  <c r="E338" i="27"/>
  <c r="F338" i="27"/>
  <c r="D338" i="27"/>
  <c r="E219" i="27"/>
  <c r="F219" i="27"/>
  <c r="D219" i="27"/>
  <c r="E242" i="27"/>
  <c r="F242" i="27"/>
  <c r="D242" i="27"/>
  <c r="E307" i="27"/>
  <c r="F307" i="27"/>
  <c r="D307" i="27"/>
  <c r="E232" i="27"/>
  <c r="F232" i="27"/>
  <c r="D232" i="27"/>
  <c r="E399" i="27"/>
  <c r="F399" i="27"/>
  <c r="D399" i="27"/>
  <c r="D323" i="27"/>
  <c r="F323" i="27"/>
  <c r="E323" i="27"/>
  <c r="E363" i="27"/>
  <c r="F363" i="27"/>
  <c r="D363" i="27"/>
  <c r="D267" i="27"/>
  <c r="F267" i="27"/>
  <c r="E267" i="27"/>
  <c r="D225" i="27"/>
  <c r="F225" i="27"/>
  <c r="E225" i="27"/>
  <c r="E230" i="27"/>
  <c r="F230" i="27"/>
  <c r="D230" i="27"/>
  <c r="E340" i="27"/>
  <c r="F340" i="27"/>
  <c r="D340" i="27"/>
  <c r="D262" i="27"/>
  <c r="F262" i="27"/>
  <c r="E262" i="27"/>
  <c r="D366" i="27"/>
  <c r="F366" i="27"/>
  <c r="E366" i="27"/>
  <c r="E258" i="27"/>
  <c r="F258" i="27"/>
  <c r="D258" i="27"/>
  <c r="D236" i="27"/>
  <c r="F236" i="27"/>
  <c r="E236" i="27"/>
  <c r="E278" i="27"/>
  <c r="F278" i="27"/>
  <c r="D278" i="27"/>
  <c r="D233" i="27"/>
  <c r="F233" i="27"/>
  <c r="E233" i="27"/>
  <c r="E318" i="27"/>
  <c r="F318" i="27"/>
  <c r="D318" i="27"/>
  <c r="E213" i="27"/>
  <c r="F213" i="27"/>
  <c r="D213" i="27"/>
  <c r="D211" i="27"/>
  <c r="F211" i="27"/>
  <c r="E211" i="27"/>
  <c r="E241" i="27"/>
  <c r="F241" i="27"/>
  <c r="D241" i="27"/>
  <c r="D389" i="27"/>
  <c r="F389" i="27"/>
  <c r="E389" i="27"/>
  <c r="E327" i="27"/>
  <c r="F327" i="27"/>
  <c r="D327" i="27"/>
  <c r="E354" i="27"/>
  <c r="F354" i="27"/>
  <c r="D354" i="27"/>
  <c r="D386" i="27"/>
  <c r="F386" i="27"/>
  <c r="E386" i="27"/>
  <c r="D380" i="27"/>
  <c r="F380" i="27"/>
  <c r="E380" i="27"/>
  <c r="E240" i="27"/>
  <c r="F240" i="27"/>
  <c r="D240" i="27"/>
  <c r="E222" i="27"/>
  <c r="F222" i="27"/>
  <c r="D222" i="27"/>
  <c r="D285" i="27"/>
  <c r="F285" i="27"/>
  <c r="E285" i="27"/>
  <c r="D369" i="27"/>
  <c r="F369" i="27"/>
  <c r="E369" i="27"/>
  <c r="D381" i="27"/>
  <c r="F381" i="27"/>
  <c r="E381" i="27"/>
  <c r="E364" i="27"/>
  <c r="F364" i="27"/>
  <c r="D364" i="27"/>
  <c r="D390" i="27"/>
  <c r="F390" i="27"/>
  <c r="E390" i="27"/>
  <c r="E393" i="27"/>
  <c r="F393" i="27"/>
  <c r="D393" i="27"/>
  <c r="E292" i="27"/>
  <c r="F292" i="27"/>
  <c r="D292" i="27"/>
  <c r="E351" i="27"/>
  <c r="F351" i="27"/>
  <c r="D351" i="27"/>
  <c r="E293" i="27"/>
  <c r="F293" i="27"/>
  <c r="D293" i="27"/>
  <c r="E392" i="27"/>
  <c r="F392" i="27"/>
  <c r="D392" i="27"/>
  <c r="E261" i="27"/>
  <c r="F261" i="27"/>
  <c r="D261" i="27"/>
  <c r="E253" i="27"/>
  <c r="F253" i="27"/>
  <c r="D253" i="27"/>
  <c r="D385" i="27"/>
  <c r="F385" i="27"/>
  <c r="E385" i="27"/>
  <c r="D234" i="27"/>
  <c r="F234" i="27"/>
  <c r="E234" i="27"/>
  <c r="D297" i="27"/>
  <c r="F297" i="27"/>
  <c r="E297" i="27"/>
  <c r="D356" i="27"/>
  <c r="F356" i="27"/>
  <c r="E356" i="27"/>
  <c r="E298" i="27"/>
  <c r="F298" i="27"/>
  <c r="D298" i="27"/>
  <c r="E361" i="27"/>
  <c r="F361" i="27"/>
  <c r="D361" i="27"/>
  <c r="E317" i="27"/>
  <c r="F317" i="27"/>
  <c r="D317" i="27"/>
  <c r="D204" i="27"/>
  <c r="F204" i="27"/>
  <c r="E204" i="27"/>
  <c r="D229" i="27"/>
  <c r="F229" i="27"/>
  <c r="E229" i="27"/>
  <c r="E320" i="27"/>
  <c r="F320" i="27"/>
  <c r="D320" i="27"/>
  <c r="D360" i="27"/>
  <c r="F360" i="27"/>
  <c r="E360" i="27"/>
  <c r="E290" i="27"/>
  <c r="F290" i="27"/>
  <c r="D290" i="27"/>
  <c r="D284" i="27"/>
  <c r="F284" i="27"/>
  <c r="E284" i="27"/>
  <c r="D277" i="27"/>
  <c r="F277" i="27"/>
  <c r="E277" i="27"/>
  <c r="E346" i="27"/>
  <c r="F346" i="27"/>
  <c r="D346" i="27"/>
  <c r="E266" i="27"/>
  <c r="F266" i="27"/>
  <c r="D266" i="27"/>
  <c r="E270" i="27"/>
  <c r="F270" i="27"/>
  <c r="D270" i="27"/>
  <c r="D227" i="27"/>
  <c r="F227" i="27"/>
  <c r="E227" i="27"/>
  <c r="D269" i="27"/>
  <c r="F269" i="27"/>
  <c r="E269" i="27"/>
  <c r="E325" i="27"/>
  <c r="F325" i="27"/>
  <c r="D325" i="27"/>
  <c r="D239" i="27"/>
  <c r="F239" i="27"/>
  <c r="E239" i="27"/>
  <c r="E226" i="27"/>
  <c r="F226" i="27"/>
  <c r="D226" i="27"/>
  <c r="E212" i="27"/>
  <c r="F212" i="27"/>
  <c r="D212" i="27"/>
  <c r="E316" i="27"/>
  <c r="F316" i="27"/>
  <c r="D316" i="27"/>
  <c r="E265" i="27"/>
  <c r="F265" i="27"/>
  <c r="D265" i="27"/>
  <c r="D243" i="27"/>
  <c r="F243" i="27"/>
  <c r="E243" i="27"/>
  <c r="D228" i="27"/>
  <c r="F228" i="27"/>
  <c r="E228" i="27"/>
  <c r="D304" i="27"/>
  <c r="F304" i="27"/>
  <c r="E304" i="27"/>
  <c r="D376" i="27"/>
  <c r="F376" i="27"/>
  <c r="E376" i="27"/>
  <c r="D357" i="27"/>
  <c r="F357" i="27"/>
  <c r="E357" i="27"/>
  <c r="D400" i="27"/>
  <c r="F400" i="27"/>
  <c r="E400" i="27"/>
  <c r="E335" i="27"/>
  <c r="F335" i="27"/>
  <c r="D335" i="27"/>
  <c r="E215" i="27"/>
  <c r="F215" i="27"/>
  <c r="D215" i="27"/>
  <c r="E295" i="27"/>
  <c r="F295" i="27"/>
  <c r="D295" i="27"/>
  <c r="E223" i="27"/>
  <c r="F223" i="27"/>
  <c r="D223" i="27"/>
  <c r="E244" i="27"/>
  <c r="F244" i="27"/>
  <c r="D244" i="27"/>
  <c r="D384" i="27"/>
  <c r="F384" i="27"/>
  <c r="E384" i="27"/>
  <c r="E372" i="27"/>
  <c r="F372" i="27"/>
  <c r="D372" i="27"/>
  <c r="E249" i="27"/>
  <c r="F249" i="27"/>
  <c r="D249" i="27"/>
  <c r="E352" i="27"/>
  <c r="F352" i="27"/>
  <c r="D352" i="27"/>
  <c r="D275" i="27"/>
  <c r="F275" i="27"/>
  <c r="E275" i="27"/>
  <c r="D224" i="27"/>
  <c r="F224" i="27"/>
  <c r="E224" i="27"/>
  <c r="D397" i="27"/>
  <c r="F397" i="27"/>
  <c r="E397" i="27"/>
  <c r="E343" i="27"/>
  <c r="F343" i="27"/>
  <c r="D343" i="27"/>
  <c r="D210" i="27"/>
  <c r="F210" i="27"/>
  <c r="E210" i="27"/>
  <c r="E334" i="27"/>
  <c r="F334" i="27"/>
  <c r="D334" i="27"/>
  <c r="E238" i="27"/>
  <c r="F238" i="27"/>
  <c r="D238" i="27"/>
  <c r="E314" i="27"/>
  <c r="F314" i="27"/>
  <c r="D314" i="27"/>
  <c r="E394" i="27"/>
  <c r="F394" i="27"/>
  <c r="D394" i="27"/>
  <c r="D373" i="27"/>
  <c r="F373" i="27"/>
  <c r="E373" i="27"/>
  <c r="E370" i="27"/>
  <c r="F370" i="27"/>
  <c r="D370" i="27"/>
  <c r="D260" i="27"/>
  <c r="F260" i="27"/>
  <c r="E260" i="27"/>
  <c r="D350" i="27"/>
  <c r="F350" i="27"/>
  <c r="E350" i="27"/>
  <c r="E337" i="27"/>
  <c r="F337" i="27"/>
  <c r="D337" i="27"/>
  <c r="D378" i="27"/>
  <c r="F378" i="27"/>
  <c r="E378" i="27"/>
  <c r="D208" i="27"/>
  <c r="F208" i="27"/>
  <c r="E208" i="27"/>
  <c r="D248" i="27"/>
  <c r="F248" i="27"/>
  <c r="E248" i="27"/>
  <c r="E279" i="27"/>
  <c r="F279" i="27"/>
  <c r="D279" i="27"/>
  <c r="D287" i="27"/>
  <c r="F287" i="27"/>
  <c r="E287" i="27"/>
  <c r="E283" i="27"/>
  <c r="F283" i="27"/>
  <c r="D283" i="27"/>
  <c r="E312" i="27"/>
  <c r="F312" i="27"/>
  <c r="D312" i="27"/>
  <c r="E271" i="27"/>
  <c r="F271" i="27"/>
  <c r="D271" i="27"/>
  <c r="E205" i="27"/>
  <c r="F205" i="27"/>
  <c r="D205" i="27"/>
  <c r="D220" i="27"/>
  <c r="F220" i="27"/>
  <c r="E220" i="27"/>
  <c r="E395" i="27"/>
  <c r="F395" i="27"/>
  <c r="D395" i="27"/>
  <c r="D348" i="27"/>
  <c r="F348" i="27"/>
  <c r="E348" i="27"/>
  <c r="E365" i="27"/>
  <c r="F365" i="27"/>
  <c r="D365" i="27"/>
  <c r="D281" i="27"/>
  <c r="F281" i="27"/>
  <c r="E281" i="27"/>
  <c r="D206" i="27"/>
  <c r="F206" i="27"/>
  <c r="E206" i="27"/>
  <c r="D250" i="27"/>
  <c r="F250" i="27"/>
  <c r="E250" i="27"/>
  <c r="E401" i="27"/>
  <c r="F401" i="27"/>
  <c r="D401" i="27"/>
  <c r="D398" i="27"/>
  <c r="F398" i="27"/>
  <c r="E398" i="27"/>
  <c r="D326" i="27"/>
  <c r="F326" i="27"/>
  <c r="E326" i="27"/>
  <c r="D322" i="27"/>
  <c r="F322" i="27"/>
  <c r="E322" i="27"/>
  <c r="E217" i="27"/>
  <c r="F217" i="27"/>
  <c r="D217" i="27"/>
  <c r="D202" i="27"/>
  <c r="F202" i="27"/>
  <c r="E202" i="27"/>
  <c r="D371" i="27"/>
  <c r="F371" i="27"/>
  <c r="E371" i="27"/>
  <c r="E300" i="27"/>
  <c r="F300" i="27"/>
  <c r="D300" i="27"/>
  <c r="E368" i="27"/>
  <c r="F368" i="27"/>
  <c r="D368" i="27"/>
  <c r="D274" i="27"/>
  <c r="F274" i="27"/>
  <c r="E274" i="27"/>
  <c r="D342" i="27"/>
  <c r="F342" i="27"/>
  <c r="E342" i="27"/>
  <c r="D345" i="27"/>
  <c r="F345" i="27"/>
  <c r="E345" i="27"/>
  <c r="E311" i="27"/>
  <c r="F311" i="27"/>
  <c r="D311" i="27"/>
  <c r="E310" i="27"/>
  <c r="F310" i="27"/>
  <c r="D310" i="27"/>
  <c r="D353" i="27"/>
  <c r="F353" i="27"/>
  <c r="E353" i="27"/>
  <c r="E264" i="27"/>
  <c r="F264" i="27"/>
  <c r="D264" i="27"/>
  <c r="E382" i="27"/>
  <c r="F382" i="27"/>
  <c r="D382" i="27"/>
  <c r="E302" i="27"/>
  <c r="F302" i="27"/>
  <c r="D302" i="27"/>
  <c r="E391" i="27"/>
  <c r="F391" i="27"/>
  <c r="D391" i="27"/>
  <c r="E216" i="27"/>
  <c r="F216" i="27"/>
  <c r="D216" i="27"/>
  <c r="D245" i="27"/>
  <c r="F245" i="27"/>
  <c r="E245" i="27"/>
  <c r="D247" i="27"/>
  <c r="F247" i="27"/>
  <c r="E247" i="27"/>
  <c r="D305" i="27"/>
  <c r="F305" i="27"/>
  <c r="E305" i="27"/>
  <c r="E374" i="27"/>
  <c r="F374" i="27"/>
  <c r="D374" i="27"/>
  <c r="E333" i="27"/>
  <c r="F333" i="27"/>
  <c r="D333" i="27"/>
  <c r="D379" i="27"/>
  <c r="F379" i="27"/>
  <c r="E379" i="27"/>
  <c r="E259" i="27"/>
  <c r="F259" i="27"/>
  <c r="D259" i="27"/>
  <c r="E330" i="27"/>
  <c r="F330" i="27"/>
  <c r="D330" i="27"/>
  <c r="D251" i="27"/>
  <c r="F251" i="27"/>
  <c r="E251" i="27"/>
  <c r="E303" i="27"/>
  <c r="F303" i="27"/>
  <c r="D303" i="27"/>
  <c r="E273" i="27"/>
  <c r="F273" i="27"/>
  <c r="D273" i="27"/>
  <c r="E255" i="27"/>
  <c r="F255" i="27"/>
  <c r="D255" i="27"/>
  <c r="D263" i="27"/>
  <c r="F263" i="27"/>
  <c r="E263" i="27"/>
  <c r="D359" i="27"/>
  <c r="F359" i="27"/>
  <c r="E359" i="27"/>
  <c r="E308" i="27"/>
  <c r="F308" i="27"/>
  <c r="D308" i="27"/>
  <c r="D272" i="27"/>
  <c r="F272" i="27"/>
  <c r="E272" i="27"/>
  <c r="D383" i="27"/>
  <c r="F383" i="27"/>
  <c r="E383" i="27"/>
  <c r="D332" i="27"/>
  <c r="F332" i="27"/>
  <c r="E332" i="27"/>
  <c r="D328" i="27"/>
  <c r="F328" i="27"/>
  <c r="E328" i="27"/>
  <c r="E344" i="27"/>
  <c r="F344" i="27"/>
  <c r="D344" i="27"/>
  <c r="E214" i="27"/>
  <c r="F214" i="27"/>
  <c r="D214" i="27"/>
  <c r="E294" i="27"/>
  <c r="F294" i="27"/>
  <c r="D294" i="27"/>
  <c r="D306" i="27"/>
  <c r="F306" i="27"/>
  <c r="E306" i="27"/>
  <c r="E291" i="27"/>
  <c r="F291" i="27"/>
  <c r="D291" i="27"/>
  <c r="D301" i="27"/>
  <c r="F301" i="27"/>
  <c r="E301" i="27"/>
  <c r="D276" i="27"/>
  <c r="F276" i="27"/>
  <c r="E276" i="27"/>
  <c r="D246" i="27"/>
  <c r="F246" i="27"/>
  <c r="E246" i="27"/>
  <c r="D257" i="27"/>
  <c r="F257" i="27"/>
  <c r="E257" i="27"/>
  <c r="D339" i="27"/>
  <c r="F339" i="27"/>
  <c r="E339" i="27"/>
  <c r="D256" i="27"/>
  <c r="F256" i="27"/>
  <c r="E256" i="27"/>
  <c r="E387" i="27"/>
  <c r="F387" i="27"/>
  <c r="D387" i="27"/>
  <c r="E288" i="27"/>
  <c r="F288" i="27"/>
  <c r="D288" i="27"/>
  <c r="D309" i="27"/>
  <c r="F309" i="27"/>
  <c r="E309" i="27"/>
  <c r="E324" i="27"/>
  <c r="F324" i="27"/>
  <c r="D324" i="27"/>
  <c r="D319" i="27"/>
  <c r="F319" i="27"/>
  <c r="E319" i="27"/>
  <c r="E347" i="27"/>
  <c r="F347" i="27"/>
  <c r="D347" i="27"/>
  <c r="E235" i="27"/>
  <c r="F235" i="27"/>
  <c r="D235" i="27"/>
  <c r="D329" i="27"/>
  <c r="F329" i="27"/>
  <c r="E329" i="27"/>
  <c r="D207" i="27"/>
  <c r="F207" i="27"/>
  <c r="E207" i="27"/>
  <c r="D268" i="27"/>
  <c r="F268" i="27"/>
  <c r="E268" i="27"/>
  <c r="D237" i="27"/>
  <c r="F237" i="27"/>
  <c r="E237" i="27"/>
  <c r="D280" i="27"/>
  <c r="F280" i="27"/>
  <c r="E280" i="27"/>
  <c r="D221" i="27"/>
  <c r="F221" i="27"/>
  <c r="E221" i="27"/>
  <c r="E296" i="27"/>
  <c r="F296" i="27"/>
  <c r="D296" i="27"/>
  <c r="E367" i="27"/>
  <c r="F367" i="27"/>
  <c r="D367" i="27"/>
  <c r="E282" i="27"/>
  <c r="F282" i="27"/>
  <c r="D282" i="27"/>
  <c r="D315" i="27"/>
  <c r="F315" i="27"/>
  <c r="E315" i="27"/>
  <c r="D231" i="27"/>
  <c r="F231" i="27"/>
  <c r="E231" i="27"/>
  <c r="D355" i="27"/>
  <c r="F355" i="27"/>
  <c r="E355" i="27"/>
  <c r="D203" i="27"/>
  <c r="F203" i="27"/>
  <c r="E203" i="27"/>
  <c r="E299" i="27"/>
  <c r="F299" i="27"/>
  <c r="D299" i="27"/>
</calcChain>
</file>

<file path=xl/sharedStrings.xml><?xml version="1.0" encoding="utf-8"?>
<sst xmlns="http://schemas.openxmlformats.org/spreadsheetml/2006/main" count="7034" uniqueCount="238">
  <si>
    <t>Overall Performance Analysis</t>
  </si>
  <si>
    <t>Attributes</t>
  </si>
  <si>
    <t>MTD Performance</t>
  </si>
  <si>
    <t>​Impressions</t>
  </si>
  <si>
    <t>​​Clicks</t>
  </si>
  <si>
    <t>​​​​​​​​​​​​​ROAS</t>
  </si>
  <si>
    <t>​​​​​​​​​​​​​​​Conversions</t>
  </si>
  <si>
    <t>​​​​​​​​​​​​​​​​CTR</t>
  </si>
  <si>
    <t>​​​​​​​​​​​​​​​​​CPC</t>
  </si>
  <si>
    <t>​​​​​​​​​​​​​​​​​​​AOV</t>
  </si>
  <si>
    <t>Category</t>
  </si>
  <si>
    <t>Total</t>
  </si>
  <si>
    <t>SP</t>
  </si>
  <si>
    <t>SB</t>
  </si>
  <si>
    <t>SD</t>
  </si>
  <si>
    <t>Status</t>
  </si>
  <si>
    <t>% Achieved</t>
  </si>
  <si>
    <t>Yesterday's Performance Analysis</t>
  </si>
  <si>
    <t>Category Wise Performance Analysis (MTD)</t>
  </si>
  <si>
    <t>Impressions</t>
  </si>
  <si>
    <t>Clicks</t>
  </si>
  <si>
    <t>CPC</t>
  </si>
  <si>
    <t>CTR</t>
  </si>
  <si>
    <t>ROAS</t>
  </si>
  <si>
    <t>ACOS</t>
  </si>
  <si>
    <t>Orders</t>
  </si>
  <si>
    <t>Viewable impressions</t>
  </si>
  <si>
    <t>State</t>
  </si>
  <si>
    <t>Targeting</t>
  </si>
  <si>
    <t>Campaign bidding strategy</t>
  </si>
  <si>
    <t>Start date</t>
  </si>
  <si>
    <t>End date</t>
  </si>
  <si>
    <t>Budget(INR)</t>
  </si>
  <si>
    <t>Top-of-search IS</t>
  </si>
  <si>
    <t>Cost type</t>
  </si>
  <si>
    <t>Spend(INR)</t>
  </si>
  <si>
    <t>CPC(INR)</t>
  </si>
  <si>
    <t>Sales(INR)</t>
  </si>
  <si>
    <t>NTB orders</t>
  </si>
  <si>
    <t>% of orders NTB</t>
  </si>
  <si>
    <t>NTB sales(INR)</t>
  </si>
  <si>
    <t>% of sales NTB</t>
  </si>
  <si>
    <t>VCPM(INR)</t>
  </si>
  <si>
    <t>ENABLED</t>
  </si>
  <si>
    <t>CAMPAIGN_STATUS_ENABLED</t>
  </si>
  <si>
    <t>MANUAL</t>
  </si>
  <si>
    <t>Dynamic bids - down only</t>
  </si>
  <si>
    <t>SBV</t>
  </si>
  <si>
    <t>AUTOMATIC</t>
  </si>
  <si>
    <t>&lt;5%</t>
  </si>
  <si>
    <t>RUNNING</t>
  </si>
  <si>
    <t>Dynamic bids - up and down</t>
  </si>
  <si>
    <t>VCPM</t>
  </si>
  <si>
    <t>PAUSED</t>
  </si>
  <si>
    <t>CAMPAIGN_PAUSED</t>
  </si>
  <si>
    <t>ARCHIVED</t>
  </si>
  <si>
    <t>CAMPAIGN_ARCHIVED</t>
  </si>
  <si>
    <t>Fixed bids</t>
  </si>
  <si>
    <t>Sales</t>
  </si>
  <si>
    <t>Acos</t>
  </si>
  <si>
    <t>Spends</t>
  </si>
  <si>
    <t>Video first quartile</t>
  </si>
  <si>
    <t>Video midpoint</t>
  </si>
  <si>
    <t>Video third quartile</t>
  </si>
  <si>
    <t>Video complete</t>
  </si>
  <si>
    <t>Video unmute</t>
  </si>
  <si>
    <t>Row Labels</t>
  </si>
  <si>
    <t>Grand Total</t>
  </si>
  <si>
    <t>Column Labels</t>
  </si>
  <si>
    <t>ASIN</t>
  </si>
  <si>
    <t>Rank</t>
  </si>
  <si>
    <t>Product Name</t>
  </si>
  <si>
    <t>March Projection</t>
  </si>
  <si>
    <t>Ad type</t>
  </si>
  <si>
    <t>Category 1</t>
  </si>
  <si>
    <t>Category 2</t>
  </si>
  <si>
    <t>Category 3</t>
  </si>
  <si>
    <t>Category 4</t>
  </si>
  <si>
    <t>Category 6</t>
  </si>
  <si>
    <t>Category 5</t>
  </si>
  <si>
    <t>ASIN 1</t>
  </si>
  <si>
    <t>ASIN 2</t>
  </si>
  <si>
    <t>ASIN 3</t>
  </si>
  <si>
    <t>ASIN 4</t>
  </si>
  <si>
    <t>ASIN 5</t>
  </si>
  <si>
    <t>ASIN 6</t>
  </si>
  <si>
    <t>ASIN 7</t>
  </si>
  <si>
    <t>ASIN 8</t>
  </si>
  <si>
    <t>ASIN 9</t>
  </si>
  <si>
    <t>ASIN 10</t>
  </si>
  <si>
    <t>ASIN 11</t>
  </si>
  <si>
    <t>ASIN 12</t>
  </si>
  <si>
    <t>ASIN 13</t>
  </si>
  <si>
    <t>Ad Type</t>
  </si>
  <si>
    <t>ASIN 14</t>
  </si>
  <si>
    <t>New Asin</t>
  </si>
  <si>
    <t>ASIN 15</t>
  </si>
  <si>
    <t>ASIN 16</t>
  </si>
  <si>
    <t>Paused</t>
  </si>
  <si>
    <t>Enabled</t>
  </si>
  <si>
    <t>Category 7</t>
  </si>
  <si>
    <t>Product 1</t>
  </si>
  <si>
    <t>Product 14</t>
  </si>
  <si>
    <t>Product 15</t>
  </si>
  <si>
    <t>Product 16</t>
  </si>
  <si>
    <t>Product 2</t>
  </si>
  <si>
    <t>Product 3</t>
  </si>
  <si>
    <t>Product 4</t>
  </si>
  <si>
    <t>Product 5</t>
  </si>
  <si>
    <t>Product 6</t>
  </si>
  <si>
    <t>Product 7</t>
  </si>
  <si>
    <t>Product 8</t>
  </si>
  <si>
    <t>Product 9</t>
  </si>
  <si>
    <t>Product 10</t>
  </si>
  <si>
    <t>Product 11</t>
  </si>
  <si>
    <t>Product 12</t>
  </si>
  <si>
    <t>Product 13</t>
  </si>
  <si>
    <t>New Campaign name</t>
  </si>
  <si>
    <t>Targeting Type</t>
  </si>
  <si>
    <t>KT</t>
  </si>
  <si>
    <t>PT</t>
  </si>
  <si>
    <t>CT</t>
  </si>
  <si>
    <t>Auto</t>
  </si>
  <si>
    <t>VR</t>
  </si>
  <si>
    <t>PR</t>
  </si>
  <si>
    <t>New Campaign Name</t>
  </si>
  <si>
    <t>Category 1_SP_KT_ASIN 1</t>
  </si>
  <si>
    <t>Category 2_SP_KT_ASIN 2</t>
  </si>
  <si>
    <t>Category 1_SP_PT_ASIN 1</t>
  </si>
  <si>
    <t>Category 3_SP_KT_ASIN 14</t>
  </si>
  <si>
    <t>Category 3_SB_KT_ASIN 16</t>
  </si>
  <si>
    <t>Category 2_SD_CT_ASIN 2</t>
  </si>
  <si>
    <t>Category 1_SD_CT_ASIN 3</t>
  </si>
  <si>
    <t>Category 2_SBV_KT_ASIN 2</t>
  </si>
  <si>
    <t>Category 2_SB_KT_ASIN 2</t>
  </si>
  <si>
    <t>Category 1_SD_CT_ASIN 1</t>
  </si>
  <si>
    <t>Category 1_SD_CT_ASIN 4</t>
  </si>
  <si>
    <t>Category 1_SP_KT_ASIN 4</t>
  </si>
  <si>
    <t>Category 2_SP_PT_ASIN 2</t>
  </si>
  <si>
    <t>Category 1_SBV_KT_ASIN 3</t>
  </si>
  <si>
    <t>Category 4_SP_KT_ASIN 5</t>
  </si>
  <si>
    <t>Category 1_SD_CT_ASIN 12</t>
  </si>
  <si>
    <t>Category 1_SP_CT_ASIN 4</t>
  </si>
  <si>
    <t>Category 4_SBV_KT_ASIN 5</t>
  </si>
  <si>
    <t>Category 3_SP_KT_ASIN 16</t>
  </si>
  <si>
    <t>Category 1_SB_KT_ASIN 3</t>
  </si>
  <si>
    <t>Category 1_SP_PT_ASIN 3</t>
  </si>
  <si>
    <t>Category 2_SBV_PT_ASIN 2</t>
  </si>
  <si>
    <t>Category 4_SD_CT_ASIN 5</t>
  </si>
  <si>
    <t>Category 5_SD_CT_ASIN 9</t>
  </si>
  <si>
    <t>Category 1_SD_PT_ASIN 3</t>
  </si>
  <si>
    <t>Category 1_SD_CT_ASIN 6</t>
  </si>
  <si>
    <t>Category 6_SP_KT_ASIN 8</t>
  </si>
  <si>
    <t>Category 1_SP_CT_ASIN 1</t>
  </si>
  <si>
    <t>Category 1_SD_CT_ASIN 7</t>
  </si>
  <si>
    <t>Category 1_SP_Auto_ASIN 7</t>
  </si>
  <si>
    <t>Category 3_SD_CT_ASIN 14</t>
  </si>
  <si>
    <t>Category 3_SP_Auto_ASIN 14</t>
  </si>
  <si>
    <t>Category 1_SP_Auto_ASIN 1</t>
  </si>
  <si>
    <t>Category 1_SBV_PT_ASIN 1</t>
  </si>
  <si>
    <t>Category 1_SP_PT_ASIN 6</t>
  </si>
  <si>
    <t>Category 5_SP_KT_ASIN 9</t>
  </si>
  <si>
    <t>Category 1_SD_CT_ASIN 11</t>
  </si>
  <si>
    <t>Category 4_SP_PT_ASIN 5</t>
  </si>
  <si>
    <t>Category 1_SP_PT_ASIN 7</t>
  </si>
  <si>
    <t>Category 6_SP_PT_ASIN 8</t>
  </si>
  <si>
    <t>Category 6_SP_Auto_ASIN 8</t>
  </si>
  <si>
    <t>Category 3_SP_Auto_ASIN 16</t>
  </si>
  <si>
    <t>Category 1_SBV_PT_ASIN 3</t>
  </si>
  <si>
    <t>Category 1_SB_PT_ASIN 1</t>
  </si>
  <si>
    <t>Category 2_SP_Auto_ASIN 2</t>
  </si>
  <si>
    <t>Category 1_SP_PT_ASIN 10</t>
  </si>
  <si>
    <t>Category 1_SP_KT_ASIN 10</t>
  </si>
  <si>
    <t>Category 1_SP_CT_ASIN 3</t>
  </si>
  <si>
    <t>Category 1_SP_KT_ASIN 12</t>
  </si>
  <si>
    <t>Category 5_SP_PT_ASIN 9</t>
  </si>
  <si>
    <t>Category 1_SP_KT_ASIN 3</t>
  </si>
  <si>
    <t>Category 1_SP_Auto_ASIN 13</t>
  </si>
  <si>
    <t>Category 2_SD_PT_ASIN 2</t>
  </si>
  <si>
    <t>Category 1_SP_PT_ASIN 11</t>
  </si>
  <si>
    <t>Category 1_SP_PT_ASIN 12</t>
  </si>
  <si>
    <t>Category 4_SP_Auto_ASIN 5</t>
  </si>
  <si>
    <t>Category 1_SP_KT_ASIN 13</t>
  </si>
  <si>
    <t>Category 5_SP_Auto_ASIN 9</t>
  </si>
  <si>
    <t>Category 1_SP_Auto_ASIN 10</t>
  </si>
  <si>
    <t>Category 1_SP_KT_ASIN 11</t>
  </si>
  <si>
    <t>Category 1_SB_KT_ASIN 1</t>
  </si>
  <si>
    <t>Category 1_SP_Auto_ASIN 3</t>
  </si>
  <si>
    <t>Category 3_SD_CT_ASIN 16</t>
  </si>
  <si>
    <t>Category 1_SP_KT_ASIN 6</t>
  </si>
  <si>
    <t>Category 1_SP_Auto_ASIN 12</t>
  </si>
  <si>
    <t>Category 1_SP_KT_ASIN 7</t>
  </si>
  <si>
    <t>Category 2_SB_PT_ASIN 2</t>
  </si>
  <si>
    <t>Category 2_SP_CT_ASIN 2</t>
  </si>
  <si>
    <t>Category 1_SP_Auto_ASIN 6</t>
  </si>
  <si>
    <t>Category 1_SP_Auto_ASIN 11</t>
  </si>
  <si>
    <t>Category 1_SBV_KT_ASIN 1</t>
  </si>
  <si>
    <t>Category 4_SD_PT_ASIN 5</t>
  </si>
  <si>
    <t>Category 1_SD_PT_ASIN 1</t>
  </si>
  <si>
    <t>Category 1_SBV_KT_ASIN 5</t>
  </si>
  <si>
    <t>Category 4_SBV_PT_ASIN 5</t>
  </si>
  <si>
    <t>Category 1_SBV_KT_ASIN 12</t>
  </si>
  <si>
    <t>Acos target</t>
  </si>
  <si>
    <t>CVR (Previous month)</t>
  </si>
  <si>
    <t>CTR( Previous Month)</t>
  </si>
  <si>
    <t>CPC(Previous Month)</t>
  </si>
  <si>
    <t>Targeted Metrics</t>
  </si>
  <si>
    <t>Category 7_SP_KT_ASIN 15</t>
  </si>
  <si>
    <t>Category 7_SP_Auto_ASIN 15</t>
  </si>
  <si>
    <t>CVR</t>
  </si>
  <si>
    <t>Category-wise Conversion Analysis</t>
  </si>
  <si>
    <t>Category-wise CPC Analysis</t>
  </si>
  <si>
    <t>Category-wise Visibility Performance</t>
  </si>
  <si>
    <t>CVR better as the prices of the products in the main category 1 &amp; 2 were lower to match competition as reflected in the AOV.</t>
  </si>
  <si>
    <t>Sales Increase coming from 25% increase in orders as the prices were decreased</t>
  </si>
  <si>
    <t>MoM Category-wise Visibility Performance</t>
  </si>
  <si>
    <t>MoM Category-wise CPC Analysis</t>
  </si>
  <si>
    <t>MoM Category-wise Conversion Analysis</t>
  </si>
  <si>
    <t>MoM Category-wise Sales Performance</t>
  </si>
  <si>
    <t>Category 3 being a new category for the brand has a CPC higher than the avg CPC of the portfolio mainly due to lower relevancy of new campaigns and low R&amp;R for the products</t>
  </si>
  <si>
    <t>Month</t>
  </si>
  <si>
    <t>March</t>
  </si>
  <si>
    <t>April</t>
  </si>
  <si>
    <t>Sum of Impressions</t>
  </si>
  <si>
    <t>Sum of Clicks</t>
  </si>
  <si>
    <t>Sum of Sales(INR)</t>
  </si>
  <si>
    <t>Sum of Spend(INR)</t>
  </si>
  <si>
    <t>MoM E-commerce Performance Dashboard</t>
  </si>
  <si>
    <t>Impression</t>
  </si>
  <si>
    <t>% Distribution</t>
  </si>
  <si>
    <t>-</t>
  </si>
  <si>
    <t>Type</t>
  </si>
  <si>
    <t>Target</t>
  </si>
  <si>
    <t>Achieved</t>
  </si>
  <si>
    <t>Values</t>
  </si>
  <si>
    <t>Monthly E-commerce Performance Dashboard</t>
  </si>
  <si>
    <t>The Drop in Clicks can be attributed to lower Visibility Across the portfolio major Drop Coming From Category 2 and Category 3</t>
  </si>
  <si>
    <t>MTD Performance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</si>
</sst>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quot;₹&quot;\ #,##0;[Red]&quot;₹&quot;\ \-#,##0"/>
    <numFmt numFmtId="165" formatCode="_ * #,##0.00_ ;_ * \-#,##0.00_ ;_ * &quot;-&quot;??_ ;_ @_ "/>
    <numFmt numFmtId="166" formatCode="_ * #,##0_ ;_ * \-#,##0_ ;_ * &quot;-&quot;??_ ;_ @_ "/>
    <numFmt numFmtId="167" formatCode="0.0%"/>
    <numFmt numFmtId="168" formatCode="[$₹-439]#,##0"/>
    <numFmt numFmtId="169" formatCode="&quot;₹&quot;\ #,##0"/>
    <numFmt numFmtId="170" formatCode="[$₹-860]\ #,##0"/>
    <numFmt numFmtId="171" formatCode="[$₹-820]#,##0"/>
    <numFmt numFmtId="172" formatCode="[$₹-439]#,##0.0"/>
    <numFmt numFmtId="173" formatCode="[$₹-820]#,##0.0"/>
    <numFmt numFmtId="174" formatCode="_(* #,##0_);_(* \(#,##0\);_(* &quot;-&quot;??_);_(@_)"/>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name val="Calibri"/>
      <family val="2"/>
    </font>
    <font>
      <b/>
      <sz val="11"/>
      <name val="Calibri"/>
      <family val="2"/>
    </font>
    <font>
      <sz val="8"/>
      <name val="Calibri"/>
      <family val="2"/>
      <scheme val="minor"/>
    </font>
    <font>
      <b/>
      <sz val="11"/>
      <color rgb="FF000000"/>
      <name val="Calibri"/>
      <family val="2"/>
    </font>
    <font>
      <sz val="11"/>
      <color rgb="FF000000"/>
      <name val="Calibri"/>
      <family val="2"/>
    </font>
    <font>
      <sz val="11"/>
      <color rgb="FF000000"/>
      <name val="Calibri"/>
      <family val="2"/>
    </font>
    <font>
      <sz val="11"/>
      <color rgb="FF006100"/>
      <name val="Calibri"/>
      <family val="2"/>
      <scheme val="minor"/>
    </font>
    <font>
      <b/>
      <sz val="11"/>
      <name val="Calibri"/>
      <family val="2"/>
      <scheme val="minor"/>
    </font>
    <font>
      <sz val="11"/>
      <name val="Calibri"/>
      <family val="2"/>
      <scheme val="minor"/>
    </font>
    <font>
      <sz val="11"/>
      <color rgb="FF000000"/>
      <name val="Calibri"/>
      <family val="2"/>
      <scheme val="minor"/>
    </font>
    <font>
      <b/>
      <sz val="26"/>
      <color theme="0"/>
      <name val="Calibri"/>
      <family val="2"/>
      <scheme val="minor"/>
    </font>
    <font>
      <b/>
      <sz val="22"/>
      <color theme="0"/>
      <name val="Calibri"/>
      <family val="2"/>
      <scheme val="minor"/>
    </font>
    <font>
      <b/>
      <sz val="24"/>
      <color theme="0"/>
      <name val="Calibri"/>
      <family val="2"/>
      <scheme val="minor"/>
    </font>
  </fonts>
  <fills count="10">
    <fill>
      <patternFill patternType="none"/>
    </fill>
    <fill>
      <patternFill patternType="gray125"/>
    </fill>
    <fill>
      <patternFill patternType="solid">
        <fgColor theme="9" tint="0.39997558519241921"/>
        <bgColor indexed="64"/>
      </patternFill>
    </fill>
    <fill>
      <patternFill patternType="solid">
        <fgColor rgb="FFC6EFCE"/>
      </patternFill>
    </fill>
    <fill>
      <patternFill patternType="solid">
        <fgColor theme="4" tint="0.79998168889431442"/>
        <bgColor indexed="64"/>
      </patternFill>
    </fill>
    <fill>
      <patternFill patternType="solid">
        <fgColor theme="4" tint="0.59999389629810485"/>
        <bgColor rgb="FF000000"/>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499984740745262"/>
        <bgColor indexed="64"/>
      </patternFill>
    </fill>
    <fill>
      <patternFill patternType="solid">
        <fgColor rgb="FF00206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right style="thin">
        <color indexed="64"/>
      </right>
      <top/>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diagonal/>
    </border>
    <border>
      <left/>
      <right style="medium">
        <color indexed="64"/>
      </right>
      <top/>
      <bottom style="medium">
        <color indexed="64"/>
      </bottom>
      <diagonal/>
    </border>
  </borders>
  <cellStyleXfs count="5">
    <xf numFmtId="0" fontId="0" fillId="0" borderId="0"/>
    <xf numFmtId="165" fontId="1" fillId="0" borderId="0" applyFont="0" applyFill="0" applyBorder="0" applyAlignment="0" applyProtection="0"/>
    <xf numFmtId="9" fontId="1" fillId="0" borderId="0" applyFont="0" applyFill="0" applyBorder="0" applyAlignment="0" applyProtection="0"/>
    <xf numFmtId="0" fontId="4" fillId="0" borderId="0"/>
    <xf numFmtId="0" fontId="10" fillId="3" borderId="0" applyNumberFormat="0" applyBorder="0" applyAlignment="0" applyProtection="0"/>
  </cellStyleXfs>
  <cellXfs count="188">
    <xf numFmtId="0" fontId="0" fillId="0" borderId="0" xfId="0"/>
    <xf numFmtId="0" fontId="0" fillId="0" borderId="1" xfId="0" applyBorder="1"/>
    <xf numFmtId="0" fontId="0" fillId="0" borderId="0" xfId="0" applyAlignment="1">
      <alignment horizontal="center"/>
    </xf>
    <xf numFmtId="0" fontId="0" fillId="0" borderId="4" xfId="0" applyBorder="1"/>
    <xf numFmtId="0" fontId="8" fillId="0" borderId="1" xfId="0" applyFont="1" applyBorder="1"/>
    <xf numFmtId="10" fontId="0" fillId="0" borderId="1" xfId="0" applyNumberFormat="1" applyBorder="1"/>
    <xf numFmtId="170" fontId="0" fillId="0" borderId="1" xfId="0" applyNumberFormat="1" applyBorder="1"/>
    <xf numFmtId="168" fontId="9" fillId="0" borderId="1" xfId="0" applyNumberFormat="1" applyFont="1" applyBorder="1" applyAlignment="1">
      <alignment horizontal="right"/>
    </xf>
    <xf numFmtId="166" fontId="9" fillId="0" borderId="1" xfId="0" applyNumberFormat="1" applyFont="1" applyBorder="1" applyAlignment="1">
      <alignment horizontal="right"/>
    </xf>
    <xf numFmtId="171" fontId="0" fillId="0" borderId="1" xfId="0" applyNumberFormat="1" applyBorder="1"/>
    <xf numFmtId="169" fontId="0" fillId="0" borderId="1" xfId="0" applyNumberFormat="1" applyBorder="1"/>
    <xf numFmtId="2" fontId="0" fillId="0" borderId="1" xfId="0" applyNumberFormat="1" applyBorder="1"/>
    <xf numFmtId="1" fontId="9" fillId="0" borderId="1" xfId="0" applyNumberFormat="1" applyFont="1" applyBorder="1" applyAlignment="1">
      <alignment horizontal="right"/>
    </xf>
    <xf numFmtId="10" fontId="0" fillId="0" borderId="0" xfId="0" applyNumberFormat="1"/>
    <xf numFmtId="14" fontId="0" fillId="0" borderId="0" xfId="0" applyNumberFormat="1"/>
    <xf numFmtId="0" fontId="5" fillId="5" borderId="1" xfId="0" applyFont="1" applyFill="1" applyBorder="1" applyAlignment="1">
      <alignment horizontal="center"/>
    </xf>
    <xf numFmtId="173" fontId="0" fillId="0" borderId="1" xfId="0" applyNumberFormat="1" applyBorder="1"/>
    <xf numFmtId="167" fontId="0" fillId="0" borderId="1" xfId="0" applyNumberFormat="1" applyBorder="1"/>
    <xf numFmtId="1" fontId="0" fillId="0" borderId="0" xfId="0" applyNumberFormat="1"/>
    <xf numFmtId="0" fontId="0" fillId="0" borderId="0" xfId="0" pivotButton="1"/>
    <xf numFmtId="0" fontId="0" fillId="0" borderId="1" xfId="0" applyBorder="1" applyAlignment="1">
      <alignment horizontal="left"/>
    </xf>
    <xf numFmtId="0" fontId="3" fillId="0" borderId="1" xfId="0" applyFont="1" applyBorder="1"/>
    <xf numFmtId="0" fontId="13" fillId="0" borderId="1" xfId="3" applyFont="1" applyBorder="1" applyAlignment="1">
      <alignment horizontal="left" vertical="center"/>
    </xf>
    <xf numFmtId="0" fontId="4" fillId="0" borderId="1" xfId="3" applyBorder="1" applyAlignment="1">
      <alignment horizontal="center"/>
    </xf>
    <xf numFmtId="0" fontId="3" fillId="0" borderId="0" xfId="0" applyFont="1"/>
    <xf numFmtId="0" fontId="3" fillId="7" borderId="0" xfId="0" applyFont="1" applyFill="1"/>
    <xf numFmtId="0" fontId="0" fillId="7" borderId="0" xfId="0" applyFill="1"/>
    <xf numFmtId="0" fontId="3" fillId="7" borderId="1" xfId="0" applyFont="1" applyFill="1" applyBorder="1" applyAlignment="1">
      <alignment horizontal="center"/>
    </xf>
    <xf numFmtId="169" fontId="0" fillId="0" borderId="0" xfId="0" applyNumberFormat="1"/>
    <xf numFmtId="167" fontId="0" fillId="6" borderId="1" xfId="0" applyNumberFormat="1" applyFill="1" applyBorder="1"/>
    <xf numFmtId="168" fontId="9" fillId="6" borderId="1" xfId="0" applyNumberFormat="1" applyFont="1" applyFill="1" applyBorder="1" applyAlignment="1">
      <alignment horizontal="right"/>
    </xf>
    <xf numFmtId="172" fontId="9" fillId="6" borderId="1" xfId="0" applyNumberFormat="1" applyFont="1" applyFill="1" applyBorder="1" applyAlignment="1">
      <alignment horizontal="right"/>
    </xf>
    <xf numFmtId="10" fontId="0" fillId="6" borderId="1" xfId="0" applyNumberFormat="1" applyFill="1" applyBorder="1"/>
    <xf numFmtId="168" fontId="7" fillId="6" borderId="1" xfId="0" applyNumberFormat="1" applyFont="1" applyFill="1" applyBorder="1" applyAlignment="1">
      <alignment horizontal="right"/>
    </xf>
    <xf numFmtId="167" fontId="3" fillId="6" borderId="1" xfId="0" applyNumberFormat="1" applyFont="1" applyFill="1" applyBorder="1"/>
    <xf numFmtId="10" fontId="3" fillId="6" borderId="1" xfId="0" applyNumberFormat="1" applyFont="1" applyFill="1" applyBorder="1"/>
    <xf numFmtId="172" fontId="7" fillId="6" borderId="1" xfId="0" applyNumberFormat="1" applyFont="1" applyFill="1" applyBorder="1" applyAlignment="1">
      <alignment horizontal="right"/>
    </xf>
    <xf numFmtId="0" fontId="8" fillId="0" borderId="0" xfId="0" applyFont="1"/>
    <xf numFmtId="9" fontId="8" fillId="0" borderId="0" xfId="2" applyFont="1" applyBorder="1"/>
    <xf numFmtId="0" fontId="0" fillId="0" borderId="11" xfId="0" applyBorder="1"/>
    <xf numFmtId="0" fontId="0" fillId="0" borderId="12" xfId="0" applyBorder="1"/>
    <xf numFmtId="0" fontId="8" fillId="0" borderId="11" xfId="0" applyFont="1" applyBorder="1"/>
    <xf numFmtId="0" fontId="13" fillId="0" borderId="11" xfId="0" applyFont="1" applyBorder="1"/>
    <xf numFmtId="9" fontId="8" fillId="0" borderId="19" xfId="2" applyFont="1" applyBorder="1"/>
    <xf numFmtId="169" fontId="0" fillId="0" borderId="21" xfId="0" applyNumberFormat="1" applyBorder="1"/>
    <xf numFmtId="0" fontId="3" fillId="4" borderId="18" xfId="0" applyFont="1" applyFill="1" applyBorder="1"/>
    <xf numFmtId="9" fontId="0" fillId="0" borderId="23" xfId="2" applyFont="1" applyBorder="1" applyAlignment="1">
      <alignment horizontal="right"/>
    </xf>
    <xf numFmtId="164" fontId="12" fillId="0" borderId="19" xfId="4" applyNumberFormat="1" applyFont="1" applyFill="1" applyBorder="1"/>
    <xf numFmtId="168" fontId="11" fillId="7" borderId="22" xfId="4" applyNumberFormat="1" applyFont="1" applyFill="1" applyBorder="1"/>
    <xf numFmtId="166" fontId="9" fillId="0" borderId="6" xfId="0" applyNumberFormat="1" applyFont="1" applyBorder="1" applyAlignment="1">
      <alignment horizontal="right"/>
    </xf>
    <xf numFmtId="0" fontId="5" fillId="5" borderId="26" xfId="0" applyFont="1" applyFill="1" applyBorder="1" applyAlignment="1">
      <alignment horizontal="center"/>
    </xf>
    <xf numFmtId="0" fontId="8" fillId="0" borderId="27" xfId="0" applyFont="1" applyBorder="1"/>
    <xf numFmtId="0" fontId="8" fillId="0" borderId="28" xfId="0" applyFont="1" applyBorder="1"/>
    <xf numFmtId="170" fontId="0" fillId="0" borderId="6" xfId="0" applyNumberFormat="1" applyBorder="1"/>
    <xf numFmtId="168" fontId="5" fillId="7" borderId="25" xfId="0" applyNumberFormat="1" applyFont="1" applyFill="1" applyBorder="1"/>
    <xf numFmtId="0" fontId="5" fillId="5" borderId="29" xfId="0" applyFont="1" applyFill="1" applyBorder="1" applyAlignment="1">
      <alignment horizontal="center"/>
    </xf>
    <xf numFmtId="0" fontId="3" fillId="4" borderId="27" xfId="0" applyFont="1" applyFill="1" applyBorder="1"/>
    <xf numFmtId="0" fontId="5" fillId="7" borderId="28" xfId="0" applyFont="1" applyFill="1" applyBorder="1"/>
    <xf numFmtId="169" fontId="8" fillId="0" borderId="6" xfId="0" applyNumberFormat="1" applyFont="1" applyBorder="1"/>
    <xf numFmtId="168" fontId="5" fillId="7" borderId="25" xfId="3" applyNumberFormat="1" applyFont="1" applyFill="1" applyBorder="1"/>
    <xf numFmtId="0" fontId="5" fillId="5" borderId="30" xfId="0" applyFont="1" applyFill="1" applyBorder="1" applyAlignment="1">
      <alignment horizontal="center"/>
    </xf>
    <xf numFmtId="0" fontId="5" fillId="5" borderId="5" xfId="0" applyFont="1" applyFill="1" applyBorder="1" applyAlignment="1">
      <alignment horizontal="center"/>
    </xf>
    <xf numFmtId="0" fontId="5" fillId="5" borderId="32" xfId="0" applyFont="1" applyFill="1" applyBorder="1" applyAlignment="1">
      <alignment horizontal="center"/>
    </xf>
    <xf numFmtId="0" fontId="5" fillId="5" borderId="33" xfId="0" applyFont="1" applyFill="1" applyBorder="1" applyAlignment="1">
      <alignment horizontal="center"/>
    </xf>
    <xf numFmtId="0" fontId="5" fillId="5" borderId="34" xfId="0" applyFont="1" applyFill="1" applyBorder="1" applyAlignment="1">
      <alignment horizontal="center"/>
    </xf>
    <xf numFmtId="0" fontId="5" fillId="5" borderId="3" xfId="0" applyFont="1" applyFill="1" applyBorder="1" applyAlignment="1">
      <alignment horizontal="center"/>
    </xf>
    <xf numFmtId="0" fontId="5" fillId="5" borderId="35" xfId="0" applyFont="1" applyFill="1" applyBorder="1" applyAlignment="1">
      <alignment horizontal="center"/>
    </xf>
    <xf numFmtId="14" fontId="5" fillId="5" borderId="31" xfId="0" applyNumberFormat="1" applyFont="1" applyFill="1" applyBorder="1" applyAlignment="1">
      <alignment horizontal="center"/>
    </xf>
    <xf numFmtId="14" fontId="5" fillId="5" borderId="32" xfId="0" applyNumberFormat="1" applyFont="1" applyFill="1" applyBorder="1" applyAlignment="1">
      <alignment horizontal="center"/>
    </xf>
    <xf numFmtId="167" fontId="0" fillId="0" borderId="23" xfId="2" applyNumberFormat="1" applyFont="1" applyBorder="1" applyAlignment="1">
      <alignment horizontal="right"/>
    </xf>
    <xf numFmtId="10" fontId="0" fillId="0" borderId="23" xfId="2" applyNumberFormat="1" applyFont="1" applyBorder="1" applyAlignment="1">
      <alignment horizontal="right"/>
    </xf>
    <xf numFmtId="166" fontId="7" fillId="7" borderId="25" xfId="0" applyNumberFormat="1" applyFont="1" applyFill="1" applyBorder="1" applyAlignment="1">
      <alignment horizontal="right"/>
    </xf>
    <xf numFmtId="167" fontId="11" fillId="7" borderId="24" xfId="2" applyNumberFormat="1" applyFont="1" applyFill="1" applyBorder="1"/>
    <xf numFmtId="10" fontId="11" fillId="7" borderId="24" xfId="2" applyNumberFormat="1" applyFont="1" applyFill="1" applyBorder="1"/>
    <xf numFmtId="170" fontId="0" fillId="0" borderId="19" xfId="0" applyNumberFormat="1" applyBorder="1"/>
    <xf numFmtId="168" fontId="5" fillId="7" borderId="22" xfId="1" applyNumberFormat="1" applyFont="1" applyFill="1" applyBorder="1"/>
    <xf numFmtId="0" fontId="3" fillId="4" borderId="27" xfId="0" applyFont="1" applyFill="1" applyBorder="1" applyAlignment="1">
      <alignment horizontal="center"/>
    </xf>
    <xf numFmtId="0" fontId="5" fillId="7" borderId="28" xfId="0" applyFont="1" applyFill="1" applyBorder="1" applyAlignment="1">
      <alignment horizontal="center"/>
    </xf>
    <xf numFmtId="170" fontId="0" fillId="0" borderId="6" xfId="0" applyNumberFormat="1" applyBorder="1" applyAlignment="1">
      <alignment horizontal="right"/>
    </xf>
    <xf numFmtId="170" fontId="0" fillId="0" borderId="1" xfId="0" applyNumberFormat="1" applyBorder="1" applyAlignment="1">
      <alignment horizontal="right"/>
    </xf>
    <xf numFmtId="168" fontId="5" fillId="7" borderId="25" xfId="0" applyNumberFormat="1" applyFont="1" applyFill="1" applyBorder="1" applyAlignment="1">
      <alignment horizontal="right"/>
    </xf>
    <xf numFmtId="168" fontId="5" fillId="7" borderId="21" xfId="1" applyNumberFormat="1" applyFont="1" applyFill="1" applyBorder="1" applyAlignment="1">
      <alignment horizontal="right"/>
    </xf>
    <xf numFmtId="9" fontId="11" fillId="7" borderId="24" xfId="2" applyFont="1" applyFill="1" applyBorder="1" applyAlignment="1">
      <alignment horizontal="right"/>
    </xf>
    <xf numFmtId="0" fontId="0" fillId="7" borderId="0" xfId="0" applyFill="1" applyAlignment="1">
      <alignment horizontal="center"/>
    </xf>
    <xf numFmtId="1" fontId="0" fillId="7" borderId="0" xfId="0" applyNumberFormat="1" applyFill="1"/>
    <xf numFmtId="0" fontId="3" fillId="4" borderId="39" xfId="0" applyFont="1" applyFill="1" applyBorder="1" applyAlignment="1">
      <alignment horizontal="center"/>
    </xf>
    <xf numFmtId="0" fontId="5" fillId="5" borderId="8" xfId="0" applyFont="1" applyFill="1" applyBorder="1" applyAlignment="1">
      <alignment horizontal="center"/>
    </xf>
    <xf numFmtId="0" fontId="5" fillId="5" borderId="16" xfId="0" applyFont="1" applyFill="1" applyBorder="1" applyAlignment="1">
      <alignment horizontal="center"/>
    </xf>
    <xf numFmtId="0" fontId="5" fillId="5" borderId="17" xfId="0" applyFont="1" applyFill="1" applyBorder="1" applyAlignment="1">
      <alignment horizontal="center"/>
    </xf>
    <xf numFmtId="0" fontId="5" fillId="5" borderId="15" xfId="0" applyFont="1" applyFill="1" applyBorder="1" applyAlignment="1">
      <alignment horizontal="center"/>
    </xf>
    <xf numFmtId="0" fontId="5" fillId="5" borderId="40" xfId="0" applyFont="1" applyFill="1" applyBorder="1" applyAlignment="1">
      <alignment horizontal="center"/>
    </xf>
    <xf numFmtId="171" fontId="0" fillId="0" borderId="19" xfId="0" applyNumberFormat="1" applyBorder="1"/>
    <xf numFmtId="167" fontId="0" fillId="0" borderId="21" xfId="0" applyNumberFormat="1" applyBorder="1"/>
    <xf numFmtId="167" fontId="0" fillId="0" borderId="22" xfId="0" applyNumberFormat="1" applyBorder="1"/>
    <xf numFmtId="0" fontId="3" fillId="4" borderId="20" xfId="0" applyFont="1" applyFill="1" applyBorder="1"/>
    <xf numFmtId="168" fontId="0" fillId="0" borderId="21" xfId="0" applyNumberFormat="1" applyBorder="1"/>
    <xf numFmtId="168" fontId="0" fillId="0" borderId="22" xfId="0" applyNumberFormat="1" applyBorder="1"/>
    <xf numFmtId="166" fontId="9" fillId="7" borderId="6" xfId="0" applyNumberFormat="1" applyFont="1" applyFill="1" applyBorder="1" applyAlignment="1">
      <alignment horizontal="right"/>
    </xf>
    <xf numFmtId="0" fontId="5" fillId="2" borderId="28" xfId="0" applyFont="1" applyFill="1" applyBorder="1" applyAlignment="1">
      <alignment horizontal="center"/>
    </xf>
    <xf numFmtId="168" fontId="5" fillId="2" borderId="25" xfId="0" applyNumberFormat="1" applyFont="1" applyFill="1" applyBorder="1" applyAlignment="1">
      <alignment horizontal="right"/>
    </xf>
    <xf numFmtId="168" fontId="5" fillId="2" borderId="21" xfId="1" applyNumberFormat="1" applyFont="1" applyFill="1" applyBorder="1" applyAlignment="1">
      <alignment horizontal="right"/>
    </xf>
    <xf numFmtId="9" fontId="11" fillId="2" borderId="24" xfId="2" applyFont="1" applyFill="1" applyBorder="1" applyAlignment="1">
      <alignment horizontal="right"/>
    </xf>
    <xf numFmtId="168" fontId="5" fillId="2" borderId="20" xfId="0" applyNumberFormat="1" applyFont="1" applyFill="1" applyBorder="1" applyAlignment="1">
      <alignment horizontal="right"/>
    </xf>
    <xf numFmtId="0" fontId="5" fillId="2" borderId="28" xfId="0" applyFont="1" applyFill="1" applyBorder="1"/>
    <xf numFmtId="166" fontId="7" fillId="2" borderId="25" xfId="0" applyNumberFormat="1" applyFont="1" applyFill="1" applyBorder="1" applyAlignment="1">
      <alignment horizontal="right"/>
    </xf>
    <xf numFmtId="10" fontId="11" fillId="2" borderId="24" xfId="2" applyNumberFormat="1" applyFont="1" applyFill="1" applyBorder="1"/>
    <xf numFmtId="166" fontId="7" fillId="2" borderId="20" xfId="0" applyNumberFormat="1" applyFont="1" applyFill="1" applyBorder="1" applyAlignment="1">
      <alignment horizontal="right"/>
    </xf>
    <xf numFmtId="168" fontId="5" fillId="2" borderId="25" xfId="0" applyNumberFormat="1" applyFont="1" applyFill="1" applyBorder="1"/>
    <xf numFmtId="168" fontId="5" fillId="2" borderId="22" xfId="1" applyNumberFormat="1" applyFont="1" applyFill="1" applyBorder="1"/>
    <xf numFmtId="168" fontId="5" fillId="2" borderId="20" xfId="0" applyNumberFormat="1" applyFont="1" applyFill="1" applyBorder="1"/>
    <xf numFmtId="167" fontId="11" fillId="2" borderId="24" xfId="2" applyNumberFormat="1" applyFont="1" applyFill="1" applyBorder="1"/>
    <xf numFmtId="0" fontId="0" fillId="7" borderId="1" xfId="0" applyFill="1" applyBorder="1"/>
    <xf numFmtId="9" fontId="8" fillId="0" borderId="19" xfId="2" applyFont="1" applyFill="1" applyBorder="1"/>
    <xf numFmtId="1" fontId="0" fillId="0" borderId="1" xfId="0" applyNumberFormat="1" applyBorder="1"/>
    <xf numFmtId="9" fontId="8" fillId="0" borderId="22" xfId="2" applyFont="1" applyFill="1" applyBorder="1"/>
    <xf numFmtId="9" fontId="0" fillId="0" borderId="19" xfId="2" applyFont="1" applyFill="1" applyBorder="1" applyAlignment="1">
      <alignment horizontal="right"/>
    </xf>
    <xf numFmtId="170" fontId="0" fillId="0" borderId="18" xfId="0" applyNumberFormat="1" applyBorder="1" applyAlignment="1">
      <alignment horizontal="right"/>
    </xf>
    <xf numFmtId="9" fontId="3" fillId="0" borderId="23" xfId="2" applyFont="1" applyFill="1" applyBorder="1" applyAlignment="1">
      <alignment horizontal="right"/>
    </xf>
    <xf numFmtId="10" fontId="0" fillId="0" borderId="23" xfId="2" applyNumberFormat="1" applyFont="1" applyFill="1" applyBorder="1" applyAlignment="1">
      <alignment horizontal="right"/>
    </xf>
    <xf numFmtId="166" fontId="9" fillId="0" borderId="18" xfId="0" applyNumberFormat="1" applyFont="1" applyBorder="1" applyAlignment="1">
      <alignment horizontal="right"/>
    </xf>
    <xf numFmtId="10" fontId="3" fillId="0" borderId="23" xfId="2" applyNumberFormat="1" applyFont="1" applyFill="1" applyBorder="1" applyAlignment="1">
      <alignment horizontal="right"/>
    </xf>
    <xf numFmtId="170" fontId="0" fillId="0" borderId="18" xfId="0" applyNumberFormat="1" applyBorder="1"/>
    <xf numFmtId="170" fontId="3" fillId="0" borderId="19" xfId="0" applyNumberFormat="1" applyFont="1" applyBorder="1"/>
    <xf numFmtId="167" fontId="0" fillId="0" borderId="23" xfId="2" applyNumberFormat="1" applyFont="1" applyFill="1" applyBorder="1" applyAlignment="1">
      <alignment horizontal="right"/>
    </xf>
    <xf numFmtId="167" fontId="3" fillId="0" borderId="23" xfId="2" applyNumberFormat="1" applyFont="1" applyFill="1" applyBorder="1" applyAlignment="1">
      <alignment horizontal="right"/>
    </xf>
    <xf numFmtId="0" fontId="0" fillId="0" borderId="0" xfId="0" applyAlignment="1">
      <alignment horizontal="left"/>
    </xf>
    <xf numFmtId="166" fontId="0" fillId="0" borderId="0" xfId="0" applyNumberFormat="1"/>
    <xf numFmtId="0" fontId="0" fillId="0" borderId="4" xfId="0" applyBorder="1" applyAlignment="1">
      <alignment horizontal="left"/>
    </xf>
    <xf numFmtId="168" fontId="13" fillId="0" borderId="0" xfId="0" applyNumberFormat="1" applyFont="1" applyAlignment="1">
      <alignment horizontal="right"/>
    </xf>
    <xf numFmtId="168" fontId="13" fillId="0" borderId="4" xfId="0" applyNumberFormat="1" applyFont="1" applyBorder="1" applyAlignment="1">
      <alignment horizontal="right"/>
    </xf>
    <xf numFmtId="0" fontId="0" fillId="0" borderId="13" xfId="0" applyBorder="1"/>
    <xf numFmtId="0" fontId="0" fillId="0" borderId="14" xfId="0" applyBorder="1"/>
    <xf numFmtId="0" fontId="0" fillId="0" borderId="41" xfId="0" applyBorder="1"/>
    <xf numFmtId="0" fontId="0" fillId="0" borderId="1" xfId="0" applyBorder="1" applyAlignment="1">
      <alignment horizontal="center"/>
    </xf>
    <xf numFmtId="168" fontId="0" fillId="0" borderId="1" xfId="0" applyNumberFormat="1" applyBorder="1" applyAlignment="1">
      <alignment horizontal="center"/>
    </xf>
    <xf numFmtId="9" fontId="0" fillId="0" borderId="1" xfId="0" applyNumberFormat="1" applyBorder="1" applyAlignment="1">
      <alignment horizontal="center"/>
    </xf>
    <xf numFmtId="166" fontId="0" fillId="0" borderId="1" xfId="0" applyNumberFormat="1" applyBorder="1" applyAlignment="1">
      <alignment horizontal="center"/>
    </xf>
    <xf numFmtId="0" fontId="3" fillId="0" borderId="1" xfId="0" applyFont="1" applyBorder="1" applyAlignment="1">
      <alignment horizontal="center"/>
    </xf>
    <xf numFmtId="166" fontId="3" fillId="0" borderId="1" xfId="0" applyNumberFormat="1" applyFont="1" applyBorder="1" applyAlignment="1">
      <alignment horizontal="center"/>
    </xf>
    <xf numFmtId="168" fontId="3" fillId="0" borderId="1" xfId="0" applyNumberFormat="1" applyFont="1" applyBorder="1" applyAlignment="1">
      <alignment horizontal="center"/>
    </xf>
    <xf numFmtId="9" fontId="3" fillId="0" borderId="1" xfId="0" applyNumberFormat="1" applyFont="1" applyBorder="1" applyAlignment="1">
      <alignment horizontal="center"/>
    </xf>
    <xf numFmtId="174" fontId="0" fillId="0" borderId="1" xfId="0" applyNumberFormat="1" applyBorder="1" applyAlignment="1">
      <alignment horizontal="center"/>
    </xf>
    <xf numFmtId="174" fontId="3" fillId="0" borderId="1" xfId="0" applyNumberFormat="1" applyFont="1" applyBorder="1" applyAlignment="1">
      <alignment horizontal="center"/>
    </xf>
    <xf numFmtId="0" fontId="3" fillId="7" borderId="0" xfId="0" applyFont="1" applyFill="1" applyAlignment="1">
      <alignment horizontal="center"/>
    </xf>
    <xf numFmtId="0" fontId="3" fillId="7" borderId="0" xfId="0" quotePrefix="1" applyFont="1" applyFill="1" applyAlignment="1">
      <alignment horizontal="center"/>
    </xf>
    <xf numFmtId="0" fontId="3" fillId="0" borderId="0" xfId="0" applyFont="1" applyAlignment="1">
      <alignment horizontal="center"/>
    </xf>
    <xf numFmtId="0" fontId="0" fillId="0" borderId="1" xfId="0" pivotButton="1" applyBorder="1"/>
    <xf numFmtId="168" fontId="13" fillId="0" borderId="1" xfId="0" applyNumberFormat="1" applyFont="1" applyBorder="1" applyAlignment="1">
      <alignment horizontal="right"/>
    </xf>
    <xf numFmtId="0" fontId="2" fillId="8" borderId="36" xfId="0" applyFont="1" applyFill="1" applyBorder="1" applyAlignment="1">
      <alignment horizontal="center" vertical="top"/>
    </xf>
    <xf numFmtId="0" fontId="2" fillId="8" borderId="37" xfId="0" applyFont="1" applyFill="1" applyBorder="1" applyAlignment="1">
      <alignment horizontal="center" vertical="top"/>
    </xf>
    <xf numFmtId="0" fontId="2" fillId="8" borderId="38" xfId="0" applyFont="1" applyFill="1" applyBorder="1" applyAlignment="1">
      <alignment horizontal="center" vertical="top"/>
    </xf>
    <xf numFmtId="0" fontId="15" fillId="8" borderId="8" xfId="0" applyFont="1" applyFill="1" applyBorder="1" applyAlignment="1">
      <alignment horizontal="center" vertical="center"/>
    </xf>
    <xf numFmtId="0" fontId="15" fillId="8" borderId="9" xfId="0" applyFont="1" applyFill="1" applyBorder="1" applyAlignment="1">
      <alignment horizontal="center" vertical="center"/>
    </xf>
    <xf numFmtId="0" fontId="15" fillId="8" borderId="10" xfId="0" applyFont="1" applyFill="1" applyBorder="1" applyAlignment="1">
      <alignment horizontal="center" vertical="center"/>
    </xf>
    <xf numFmtId="0" fontId="15" fillId="8" borderId="11" xfId="0" applyFont="1" applyFill="1" applyBorder="1" applyAlignment="1">
      <alignment horizontal="center" vertical="center"/>
    </xf>
    <xf numFmtId="0" fontId="15" fillId="8" borderId="0" xfId="0" applyFont="1" applyFill="1" applyAlignment="1">
      <alignment horizontal="center" vertical="center"/>
    </xf>
    <xf numFmtId="0" fontId="15" fillId="8" borderId="12" xfId="0" applyFont="1" applyFill="1" applyBorder="1" applyAlignment="1">
      <alignment horizontal="center" vertical="center"/>
    </xf>
    <xf numFmtId="0" fontId="15" fillId="8" borderId="13" xfId="0" applyFont="1" applyFill="1" applyBorder="1" applyAlignment="1">
      <alignment horizontal="center" vertical="center"/>
    </xf>
    <xf numFmtId="0" fontId="15" fillId="8" borderId="14" xfId="0" applyFont="1" applyFill="1" applyBorder="1" applyAlignment="1">
      <alignment horizontal="center" vertical="center"/>
    </xf>
    <xf numFmtId="0" fontId="15" fillId="8" borderId="41" xfId="0" applyFont="1" applyFill="1" applyBorder="1" applyAlignment="1">
      <alignment horizontal="center" vertical="center"/>
    </xf>
    <xf numFmtId="0" fontId="16" fillId="9" borderId="8" xfId="0" applyFont="1" applyFill="1" applyBorder="1" applyAlignment="1">
      <alignment horizontal="center" vertical="center"/>
    </xf>
    <xf numFmtId="0" fontId="16" fillId="9" borderId="9" xfId="0" applyFont="1" applyFill="1" applyBorder="1" applyAlignment="1">
      <alignment horizontal="center" vertical="center"/>
    </xf>
    <xf numFmtId="0" fontId="16" fillId="9" borderId="10" xfId="0" applyFont="1" applyFill="1" applyBorder="1" applyAlignment="1">
      <alignment horizontal="center" vertical="center"/>
    </xf>
    <xf numFmtId="0" fontId="16" fillId="9" borderId="11" xfId="0" applyFont="1" applyFill="1" applyBorder="1" applyAlignment="1">
      <alignment horizontal="center" vertical="center"/>
    </xf>
    <xf numFmtId="0" fontId="16" fillId="9" borderId="0" xfId="0" applyFont="1" applyFill="1" applyAlignment="1">
      <alignment horizontal="center" vertical="center"/>
    </xf>
    <xf numFmtId="0" fontId="16" fillId="9" borderId="12" xfId="0" applyFont="1" applyFill="1" applyBorder="1" applyAlignment="1">
      <alignment horizontal="center" vertical="center"/>
    </xf>
    <xf numFmtId="0" fontId="2" fillId="8" borderId="8" xfId="0" applyFont="1" applyFill="1" applyBorder="1" applyAlignment="1">
      <alignment horizontal="center" vertical="top"/>
    </xf>
    <xf numFmtId="0" fontId="2" fillId="8" borderId="9" xfId="0" applyFont="1" applyFill="1" applyBorder="1" applyAlignment="1">
      <alignment horizontal="center" vertical="top"/>
    </xf>
    <xf numFmtId="0" fontId="2" fillId="8" borderId="10" xfId="0" applyFont="1" applyFill="1" applyBorder="1" applyAlignment="1">
      <alignment horizontal="center" vertical="top"/>
    </xf>
    <xf numFmtId="0" fontId="2" fillId="8" borderId="11" xfId="0" applyFont="1" applyFill="1" applyBorder="1" applyAlignment="1">
      <alignment horizontal="center" vertical="top"/>
    </xf>
    <xf numFmtId="0" fontId="2" fillId="8" borderId="0" xfId="0" applyFont="1" applyFill="1" applyAlignment="1">
      <alignment horizontal="center" vertical="top"/>
    </xf>
    <xf numFmtId="0" fontId="2" fillId="8" borderId="13" xfId="0" applyFont="1" applyFill="1" applyBorder="1" applyAlignment="1">
      <alignment horizontal="center" vertical="top"/>
    </xf>
    <xf numFmtId="0" fontId="2" fillId="8" borderId="14" xfId="0" applyFont="1" applyFill="1" applyBorder="1" applyAlignment="1">
      <alignment horizontal="center" vertical="top"/>
    </xf>
    <xf numFmtId="0" fontId="14" fillId="9" borderId="8" xfId="0" applyFont="1" applyFill="1" applyBorder="1" applyAlignment="1">
      <alignment horizontal="center" vertical="center"/>
    </xf>
    <xf numFmtId="0" fontId="14" fillId="9" borderId="9" xfId="0" applyFont="1" applyFill="1" applyBorder="1" applyAlignment="1">
      <alignment horizontal="center" vertical="center"/>
    </xf>
    <xf numFmtId="0" fontId="14" fillId="9" borderId="10" xfId="0" applyFont="1" applyFill="1" applyBorder="1" applyAlignment="1">
      <alignment horizontal="center" vertical="center"/>
    </xf>
    <xf numFmtId="0" fontId="14" fillId="9" borderId="11" xfId="0" applyFont="1" applyFill="1" applyBorder="1" applyAlignment="1">
      <alignment horizontal="center" vertical="center"/>
    </xf>
    <xf numFmtId="0" fontId="14" fillId="9" borderId="0" xfId="0" applyFont="1" applyFill="1" applyAlignment="1">
      <alignment horizontal="center" vertical="center"/>
    </xf>
    <xf numFmtId="0" fontId="14" fillId="9" borderId="12" xfId="0" applyFont="1" applyFill="1" applyBorder="1" applyAlignment="1">
      <alignment horizontal="center" vertical="center"/>
    </xf>
    <xf numFmtId="0" fontId="5" fillId="0" borderId="2" xfId="3" applyFont="1" applyBorder="1" applyAlignment="1">
      <alignment horizontal="center" vertical="center"/>
    </xf>
    <xf numFmtId="0" fontId="5" fillId="0" borderId="3" xfId="3" applyFont="1" applyBorder="1" applyAlignment="1">
      <alignment horizontal="center" vertical="center"/>
    </xf>
    <xf numFmtId="0" fontId="5" fillId="0" borderId="5" xfId="3" applyFont="1" applyBorder="1" applyAlignment="1">
      <alignment horizontal="center" vertical="center"/>
    </xf>
    <xf numFmtId="0" fontId="5" fillId="0" borderId="1" xfId="3" applyFont="1" applyBorder="1" applyAlignment="1">
      <alignment horizontal="center" vertical="center"/>
    </xf>
    <xf numFmtId="0" fontId="3" fillId="0" borderId="1" xfId="0" applyFont="1" applyBorder="1" applyAlignment="1">
      <alignment horizontal="center" vertical="center"/>
    </xf>
    <xf numFmtId="0" fontId="3" fillId="0" borderId="7" xfId="0" applyFont="1" applyBorder="1" applyAlignment="1">
      <alignment horizontal="center" vertical="center"/>
    </xf>
    <xf numFmtId="0" fontId="3" fillId="0" borderId="4" xfId="0" applyFont="1" applyBorder="1" applyAlignment="1">
      <alignment horizontal="center" vertical="center"/>
    </xf>
    <xf numFmtId="0" fontId="3" fillId="0" borderId="6" xfId="0" applyFont="1" applyBorder="1" applyAlignment="1">
      <alignment horizontal="center" vertical="center"/>
    </xf>
    <xf numFmtId="9" fontId="8" fillId="0" borderId="22" xfId="2" applyFont="1" applyBorder="1"/>
  </cellXfs>
  <cellStyles count="5">
    <cellStyle name="Comma" xfId="1" builtinId="3"/>
    <cellStyle name="Good" xfId="4" builtinId="26"/>
    <cellStyle name="Normal" xfId="0" builtinId="0"/>
    <cellStyle name="Normal 2" xfId="3" xr:uid="{9F5C4175-A91C-42D4-8697-5813D23D7352}"/>
    <cellStyle name="Percent" xfId="2" builtinId="5"/>
  </cellStyles>
  <dxfs count="5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168" formatCode="[$₹-439]#,##0"/>
      <alignment horizontal="right"/>
    </dxf>
    <dxf>
      <font>
        <color rgb="FF000000"/>
      </font>
      <numFmt numFmtId="168" formatCode="[$₹-439]#,##0"/>
      <alignment horizontal="right"/>
    </dxf>
    <dxf>
      <font>
        <color rgb="FF000000"/>
      </font>
      <numFmt numFmtId="168" formatCode="[$₹-439]#,##0"/>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168" formatCode="[$₹-439]#,##0"/>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168" formatCode="[$₹-439]#,##0"/>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0000"/>
      </font>
      <numFmt numFmtId="168" formatCode="[$₹-439]#,##0"/>
      <alignment horizontal="right"/>
    </dxf>
    <dxf>
      <numFmt numFmtId="166" formatCode="_ * #,##0_ ;_ * \-#,##0_ ;_ * &quot;-&quot;??_ ;_ @_ "/>
    </dxf>
    <dxf>
      <numFmt numFmtId="1" formatCode="0"/>
    </dxf>
    <dxf>
      <font>
        <color rgb="FF000000"/>
      </font>
      <numFmt numFmtId="168" formatCode="[$₹-439]#,##0"/>
      <alignment horizontal="right"/>
    </dxf>
    <dxf>
      <numFmt numFmtId="1" formatCode="0"/>
    </dxf>
    <dxf>
      <font>
        <color rgb="FF000000"/>
      </font>
      <numFmt numFmtId="168" formatCode="[$₹-439]#,##0"/>
      <alignment horizontal="right"/>
    </dxf>
    <dxf>
      <numFmt numFmtId="1" formatCode="0"/>
    </dxf>
    <dxf>
      <font>
        <color rgb="FF000000"/>
      </font>
      <numFmt numFmtId="168" formatCode="[$₹-439]#,##0"/>
      <alignment horizontal="right"/>
    </dxf>
    <dxf>
      <numFmt numFmtId="1" formatCode="0"/>
    </dxf>
    <dxf>
      <font>
        <color rgb="FF000000"/>
      </font>
      <numFmt numFmtId="168" formatCode="[$₹-439]#,##0"/>
      <alignment horizontal="right"/>
    </dxf>
    <dxf>
      <border>
        <left style="thin">
          <color indexed="64"/>
        </left>
        <top style="thin">
          <color indexed="64"/>
        </top>
        <bottom style="thin">
          <color indexed="64"/>
        </bottom>
        <vertical style="thin">
          <color indexed="64"/>
        </vertical>
        <horizontal style="thin">
          <color indexed="64"/>
        </horizontal>
      </border>
    </dxf>
    <dxf>
      <numFmt numFmtId="1" formatCode="0"/>
    </dxf>
    <dxf>
      <numFmt numFmtId="1" formatCode="0"/>
    </dxf>
    <dxf>
      <font>
        <color rgb="FF000000"/>
      </font>
      <numFmt numFmtId="168" formatCode="[$₹-439]#,##0"/>
      <alignment horizontal="right"/>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numFmt numFmtId="1" formatCode="0"/>
    </dxf>
    <dxf>
      <numFmt numFmtId="1" formatCode="0"/>
    </dxf>
  </dxfs>
  <tableStyles count="0" defaultTableStyle="TableStyleMedium2" defaultPivotStyle="PivotStyleLight16"/>
  <colors>
    <mruColors>
      <color rgb="FF006600"/>
      <color rgb="FFA6D8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4.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tyles" Target="styles.xml"/><Relationship Id="rId27"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AMS Report - Final.xlsx]MTD Pivot!PivotTable2</c:name>
    <c:fmtId val="4"/>
  </c:pivotSource>
  <c:chart>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sz="1400">
                <a:solidFill>
                  <a:schemeClr val="tx1"/>
                </a:solidFill>
              </a:rPr>
              <a:t>Monthly Performance vs Targets</a:t>
            </a:r>
          </a:p>
        </c:rich>
      </c:tx>
      <c:layout>
        <c:manualLayout>
          <c:xMode val="edge"/>
          <c:yMode val="edge"/>
          <c:x val="0.28292632056171207"/>
          <c:y val="3.6689671584155106E-2"/>
        </c:manualLayout>
      </c:layout>
      <c:overlay val="0"/>
      <c:spPr>
        <a:gradFill>
          <a:gsLst>
            <a:gs pos="0">
              <a:schemeClr val="accent1">
                <a:lumMod val="5000"/>
                <a:lumOff val="95000"/>
                <a:alpha val="54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6.4145911892017865E-4"/>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6.4145911892017865E-4"/>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4145911892017865E-4"/>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243925154516976E-2"/>
          <c:y val="0.17391287498458663"/>
          <c:w val="0.79662198566821374"/>
          <c:h val="0.62964646197748775"/>
        </c:manualLayout>
      </c:layout>
      <c:barChart>
        <c:barDir val="col"/>
        <c:grouping val="clustered"/>
        <c:varyColors val="0"/>
        <c:ser>
          <c:idx val="0"/>
          <c:order val="0"/>
          <c:tx>
            <c:strRef>
              <c:f>'MTD Pivot'!$B$3:$B$4</c:f>
              <c:strCache>
                <c:ptCount val="1"/>
                <c:pt idx="0">
                  <c:v>Target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'MTD Pivot'!$A$5:$A$6</c:f>
              <c:strCache>
                <c:ptCount val="2"/>
                <c:pt idx="0">
                  <c:v>Sales</c:v>
                </c:pt>
                <c:pt idx="1">
                  <c:v>Spends</c:v>
                </c:pt>
              </c:strCache>
            </c:strRef>
          </c:cat>
          <c:val>
            <c:numRef>
              <c:f>'MTD Pivot'!$B$5:$B$6</c:f>
              <c:numCache>
                <c:formatCode>[$₹-439]#,##0</c:formatCode>
                <c:ptCount val="2"/>
                <c:pt idx="0">
                  <c:v>3409090.9090909092</c:v>
                </c:pt>
                <c:pt idx="1">
                  <c:v>750000</c:v>
                </c:pt>
              </c:numCache>
            </c:numRef>
          </c:val>
          <c:extLst>
            <c:ext xmlns:c16="http://schemas.microsoft.com/office/drawing/2014/chart" uri="{C3380CC4-5D6E-409C-BE32-E72D297353CC}">
              <c16:uniqueId val="{00000000-DD98-47E7-B13B-FAEFC8E06C59}"/>
            </c:ext>
          </c:extLst>
        </c:ser>
        <c:ser>
          <c:idx val="1"/>
          <c:order val="1"/>
          <c:tx>
            <c:strRef>
              <c:f>'MTD Pivot'!$C$3:$C$4</c:f>
              <c:strCache>
                <c:ptCount val="1"/>
                <c:pt idx="0">
                  <c:v>Achieved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DD98-47E7-B13B-FAEFC8E06C59}"/>
              </c:ext>
            </c:extLst>
          </c:dPt>
          <c:dLbls>
            <c:dLbl>
              <c:idx val="0"/>
              <c:layout>
                <c:manualLayout>
                  <c:x val="6.4145911892017865E-4"/>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D98-47E7-B13B-FAEFC8E06C5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'MTD Pivot'!$A$5:$A$6</c:f>
              <c:strCache>
                <c:ptCount val="2"/>
                <c:pt idx="0">
                  <c:v>Sales</c:v>
                </c:pt>
                <c:pt idx="1">
                  <c:v>Spends</c:v>
                </c:pt>
              </c:strCache>
            </c:strRef>
          </c:cat>
          <c:val>
            <c:numRef>
              <c:f>'MTD Pivot'!$C$5:$C$6</c:f>
              <c:numCache>
                <c:formatCode>[$₹-439]#,##0</c:formatCode>
                <c:ptCount val="2"/>
                <c:pt idx="0">
                  <c:v>3221427.3300000005</c:v>
                </c:pt>
                <c:pt idx="1">
                  <c:v>673347.71999999974</c:v>
                </c:pt>
              </c:numCache>
            </c:numRef>
          </c:val>
          <c:extLst>
            <c:ext xmlns:c16="http://schemas.microsoft.com/office/drawing/2014/chart" uri="{C3380CC4-5D6E-409C-BE32-E72D297353CC}">
              <c16:uniqueId val="{00000002-DD98-47E7-B13B-FAEFC8E06C59}"/>
            </c:ext>
          </c:extLst>
        </c:ser>
        <c:dLbls>
          <c:dLblPos val="outEnd"/>
          <c:showLegendKey val="0"/>
          <c:showVal val="1"/>
          <c:showCatName val="0"/>
          <c:showSerName val="0"/>
          <c:showPercent val="0"/>
          <c:showBubbleSize val="0"/>
        </c:dLbls>
        <c:gapWidth val="100"/>
        <c:overlap val="-24"/>
        <c:axId val="467202944"/>
        <c:axId val="467188544"/>
      </c:barChart>
      <c:catAx>
        <c:axId val="4672029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67188544"/>
        <c:crosses val="autoZero"/>
        <c:auto val="1"/>
        <c:lblAlgn val="ctr"/>
        <c:lblOffset val="100"/>
        <c:noMultiLvlLbl val="0"/>
      </c:catAx>
      <c:valAx>
        <c:axId val="467188544"/>
        <c:scaling>
          <c:orientation val="minMax"/>
        </c:scaling>
        <c:delete val="0"/>
        <c:axPos val="l"/>
        <c:numFmt formatCode="[$₹-439]#,##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46720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sx="102000" sy="102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AMS Report - Final.xlsx]MoM Pivot!PivotTable9</c:name>
    <c:fmtId val="3"/>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MoM</a:t>
            </a:r>
            <a:r>
              <a:rPr lang="en-US" baseline="0">
                <a:solidFill>
                  <a:schemeClr val="tx1"/>
                </a:solidFill>
              </a:rPr>
              <a:t> Sales Performance</a:t>
            </a:r>
            <a:endParaRPr lang="en-US">
              <a:solidFill>
                <a:schemeClr val="tx1"/>
              </a:solidFill>
            </a:endParaRPr>
          </a:p>
        </c:rich>
      </c:tx>
      <c:layout>
        <c:manualLayout>
          <c:xMode val="edge"/>
          <c:yMode val="edge"/>
          <c:x val="0.2679153877249178"/>
          <c:y val="4.6790273397415059E-2"/>
        </c:manualLayout>
      </c:layout>
      <c:overlay val="0"/>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sx="101000" sy="101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5400000" sx="103000" sy="103000" algn="t" rotWithShape="0">
              <a:prstClr val="black">
                <a:alpha val="40000"/>
              </a:prst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solidFill>
              <a:schemeClr val="bg1">
                <a:alpha val="3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sx="101000" sy="101000" algn="ctr" rotWithShape="0">
              <a:srgbClr val="000000">
                <a:alpha val="63000"/>
              </a:srgbClr>
            </a:outerShdw>
          </a:effectLst>
        </c:spPr>
        <c:dLbl>
          <c:idx val="0"/>
          <c:layout>
            <c:manualLayout>
              <c:x val="-9.615384615384674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sx="101000" sy="101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sx="101000" sy="101000" algn="ctr" rotWithShape="0">
              <a:srgbClr val="000000">
                <a:alpha val="63000"/>
              </a:srgbClr>
            </a:outerShdw>
          </a:effectLst>
        </c:spPr>
        <c:dLbl>
          <c:idx val="0"/>
          <c:layout>
            <c:manualLayout>
              <c:x val="-9.615384615384674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5400000" sx="103000" sy="103000" algn="t" rotWithShape="0">
              <a:prstClr val="black">
                <a:alpha val="40000"/>
              </a:prstClr>
            </a:outerShdw>
          </a:effectLst>
        </c:spPr>
        <c:marker>
          <c:symbol val="none"/>
        </c:marker>
        <c:dLbl>
          <c:idx val="0"/>
          <c:spPr>
            <a:solidFill>
              <a:schemeClr val="bg1">
                <a:alpha val="3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sx="101000" sy="101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sx="101000" sy="101000" algn="ctr" rotWithShape="0">
              <a:srgbClr val="000000">
                <a:alpha val="63000"/>
              </a:srgbClr>
            </a:outerShdw>
          </a:effectLst>
        </c:spPr>
        <c:dLbl>
          <c:idx val="0"/>
          <c:layout>
            <c:manualLayout>
              <c:x val="-9.6153846153846749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5400000" sx="103000" sy="103000" algn="t" rotWithShape="0">
              <a:prstClr val="black">
                <a:alpha val="40000"/>
              </a:prstClr>
            </a:outerShdw>
          </a:effectLst>
        </c:spPr>
        <c:marker>
          <c:symbol val="none"/>
        </c:marker>
        <c:dLbl>
          <c:idx val="0"/>
          <c:spPr>
            <a:solidFill>
              <a:schemeClr val="bg1">
                <a:alpha val="3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'MoM Pivot'!$B$18</c:f>
              <c:strCache>
                <c:ptCount val="1"/>
                <c:pt idx="0">
                  <c:v>Sum of Spend(INR)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sx="101000" sy="101000" algn="ctr" rotWithShape="0">
                <a:srgbClr val="000000">
                  <a:alpha val="63000"/>
                </a:srgbClr>
              </a:outerShdw>
            </a:effectLst>
          </c:spPr>
          <c:invertIfNegative val="0"/>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sx="101000" sy="101000" algn="ctr" rotWithShape="0">
                  <a:srgbClr val="000000">
                    <a:alpha val="63000"/>
                  </a:srgbClr>
                </a:outerShdw>
              </a:effectLst>
            </c:spPr>
            <c:extLst>
              <c:ext xmlns:c16="http://schemas.microsoft.com/office/drawing/2014/chart" uri="{C3380CC4-5D6E-409C-BE32-E72D297353CC}">
                <c16:uniqueId val="{00000000-56F4-4D22-AA6F-569E02D6A34E}"/>
              </c:ext>
            </c:extLst>
          </c:dPt>
          <c:dLbls>
            <c:dLbl>
              <c:idx val="1"/>
              <c:layout>
                <c:manualLayout>
                  <c:x val="-9.615384615384674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6F4-4D22-AA6F-569E02D6A34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Pivot'!$A$19:$A$21</c:f>
              <c:strCache>
                <c:ptCount val="2"/>
                <c:pt idx="0">
                  <c:v>March</c:v>
                </c:pt>
                <c:pt idx="1">
                  <c:v>April</c:v>
                </c:pt>
              </c:strCache>
            </c:strRef>
          </c:cat>
          <c:val>
            <c:numRef>
              <c:f>'MoM Pivot'!$B$19:$B$21</c:f>
              <c:numCache>
                <c:formatCode>[$₹-439]#,##0</c:formatCode>
                <c:ptCount val="2"/>
                <c:pt idx="0">
                  <c:v>562666.21250000061</c:v>
                </c:pt>
                <c:pt idx="1">
                  <c:v>661960.24999999988</c:v>
                </c:pt>
              </c:numCache>
            </c:numRef>
          </c:val>
          <c:extLst>
            <c:ext xmlns:c16="http://schemas.microsoft.com/office/drawing/2014/chart" uri="{C3380CC4-5D6E-409C-BE32-E72D297353CC}">
              <c16:uniqueId val="{00000001-56F4-4D22-AA6F-569E02D6A34E}"/>
            </c:ext>
          </c:extLst>
        </c:ser>
        <c:ser>
          <c:idx val="1"/>
          <c:order val="1"/>
          <c:tx>
            <c:strRef>
              <c:f>'MoM Pivot'!$C$18</c:f>
              <c:strCache>
                <c:ptCount val="1"/>
                <c:pt idx="0">
                  <c:v>Sum of Sales(INR)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0800" dist="38100" dir="5400000" sx="103000" sy="103000" algn="t" rotWithShape="0">
                <a:prstClr val="black">
                  <a:alpha val="40000"/>
                </a:prstClr>
              </a:outerShdw>
            </a:effectLst>
          </c:spPr>
          <c:invertIfNegative val="0"/>
          <c:dLbls>
            <c:spPr>
              <a:solidFill>
                <a:schemeClr val="bg1">
                  <a:alpha val="3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Pivot'!$A$19:$A$21</c:f>
              <c:strCache>
                <c:ptCount val="2"/>
                <c:pt idx="0">
                  <c:v>March</c:v>
                </c:pt>
                <c:pt idx="1">
                  <c:v>April</c:v>
                </c:pt>
              </c:strCache>
            </c:strRef>
          </c:cat>
          <c:val>
            <c:numRef>
              <c:f>'MoM Pivot'!$C$19:$C$21</c:f>
              <c:numCache>
                <c:formatCode>[$₹-439]#,##0</c:formatCode>
                <c:ptCount val="2"/>
                <c:pt idx="0">
                  <c:v>2840933.5199999968</c:v>
                </c:pt>
                <c:pt idx="1">
                  <c:v>3156592.8000000007</c:v>
                </c:pt>
              </c:numCache>
            </c:numRef>
          </c:val>
          <c:extLst>
            <c:ext xmlns:c16="http://schemas.microsoft.com/office/drawing/2014/chart" uri="{C3380CC4-5D6E-409C-BE32-E72D297353CC}">
              <c16:uniqueId val="{00000002-56F4-4D22-AA6F-569E02D6A34E}"/>
            </c:ext>
          </c:extLst>
        </c:ser>
        <c:dLbls>
          <c:dLblPos val="outEnd"/>
          <c:showLegendKey val="0"/>
          <c:showVal val="1"/>
          <c:showCatName val="0"/>
          <c:showSerName val="0"/>
          <c:showPercent val="0"/>
          <c:showBubbleSize val="0"/>
        </c:dLbls>
        <c:gapWidth val="100"/>
        <c:overlap val="-24"/>
        <c:axId val="221583071"/>
        <c:axId val="221583551"/>
      </c:barChart>
      <c:catAx>
        <c:axId val="2215830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221583551"/>
        <c:crosses val="autoZero"/>
        <c:auto val="1"/>
        <c:lblAlgn val="ctr"/>
        <c:lblOffset val="100"/>
        <c:noMultiLvlLbl val="0"/>
      </c:catAx>
      <c:valAx>
        <c:axId val="221583551"/>
        <c:scaling>
          <c:orientation val="minMax"/>
        </c:scaling>
        <c:delete val="0"/>
        <c:axPos val="l"/>
        <c:numFmt formatCode="[$₹-439]#,##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22158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50800" dist="38100" dir="5400000" sx="102000" sy="102000" algn="t" rotWithShape="0">
        <a:prstClr val="black">
          <a:alpha val="40000"/>
        </a:prstClr>
      </a:outerShdw>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AMS Report - Final.xlsx]MoM Pivot!PivotTable11</c:name>
    <c:fmtId val="6"/>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Ad</a:t>
            </a:r>
            <a:r>
              <a:rPr lang="en-US" baseline="0">
                <a:solidFill>
                  <a:schemeClr val="tx1"/>
                </a:solidFill>
              </a:rPr>
              <a:t> Type Wise MoM Performance</a:t>
            </a:r>
            <a:endParaRPr lang="en-US">
              <a:solidFill>
                <a:schemeClr val="tx1"/>
              </a:solidFill>
            </a:endParaRPr>
          </a:p>
        </c:rich>
      </c:tx>
      <c:layout>
        <c:manualLayout>
          <c:xMode val="edge"/>
          <c:yMode val="edge"/>
          <c:x val="0.26986043858130221"/>
          <c:y val="2.9413442621174402E-2"/>
        </c:manualLayout>
      </c:layout>
      <c:overlay val="0"/>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426007410838351E-2"/>
              <c:y val="4.2034468263976461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3.3964095099466275E-2"/>
              <c:y val="-7.6102621617055996E-17"/>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3.6390101892285295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6686074721009041E-2"/>
              <c:y val="-1.5220524323411199E-16"/>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9.8039215686274057E-3"/>
              <c:y val="7.7062301587006266E-17"/>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9.8039215686274508E-3"/>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1.2254901960784314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1.4705882352941176E-2"/>
              <c:y val="-1.9265575396751566E-17"/>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2.426007410838351E-2"/>
              <c:y val="4.2034468263976461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3.3964095099466275E-2"/>
              <c:y val="-7.6102621617055996E-17"/>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3.6390101892285295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1.2254901960784314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1.4705882352941176E-2"/>
              <c:y val="-1.9265575396751566E-17"/>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9.8039215686274057E-3"/>
              <c:y val="7.7062301587006266E-17"/>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9.8039215686274508E-3"/>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2.6686074721009041E-2"/>
              <c:y val="-1.5220524323411199E-16"/>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7491947855548529E-3"/>
              <c:y val="4.203437984885893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464181589489679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161188300215936E-3"/>
              <c:y val="3.871467286101432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137537170734544E-2"/>
              <c:y val="-3.5488040161728201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705882352941176E-2"/>
              <c:y val="-1.9265575396751566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8039215686274057E-3"/>
              <c:y val="7.7062301587006266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8039857206214873E-3"/>
              <c:y val="-3.871467286101432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6686074721009041E-2"/>
              <c:y val="-1.5220524323411199E-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'MoM Pivot'!$B$55:$B$56</c:f>
              <c:strCache>
                <c:ptCount val="1"/>
                <c:pt idx="0">
                  <c:v>March</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6D4D-4733-BEA5-1EAE61692FB7}"/>
              </c:ext>
            </c:extLst>
          </c:dPt>
          <c:dPt>
            <c:idx val="1"/>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D4D-4733-BEA5-1EAE61692FB7}"/>
              </c:ext>
            </c:extLst>
          </c:dPt>
          <c:dPt>
            <c:idx val="2"/>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6D4D-4733-BEA5-1EAE61692FB7}"/>
              </c:ext>
            </c:extLst>
          </c:dPt>
          <c:dPt>
            <c:idx val="3"/>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D4D-4733-BEA5-1EAE61692FB7}"/>
              </c:ext>
            </c:extLst>
          </c:dPt>
          <c:dLbls>
            <c:dLbl>
              <c:idx val="0"/>
              <c:layout>
                <c:manualLayout>
                  <c:x val="1.3137537170734544E-2"/>
                  <c:y val="-3.548804016172820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D4D-4733-BEA5-1EAE61692FB7}"/>
                </c:ext>
              </c:extLst>
            </c:dLbl>
            <c:dLbl>
              <c:idx val="1"/>
              <c:layout>
                <c:manualLayout>
                  <c:x val="5.161188300215936E-3"/>
                  <c:y val="3.871467286101432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D4D-4733-BEA5-1EAE61692FB7}"/>
                </c:ext>
              </c:extLst>
            </c:dLbl>
            <c:dLbl>
              <c:idx val="2"/>
              <c:layout>
                <c:manualLayout>
                  <c:x val="-1.646418158948967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D4D-4733-BEA5-1EAE61692FB7}"/>
                </c:ext>
              </c:extLst>
            </c:dLbl>
            <c:dLbl>
              <c:idx val="3"/>
              <c:layout>
                <c:manualLayout>
                  <c:x val="5.7491947855548529E-3"/>
                  <c:y val="4.203437984885893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D4D-4733-BEA5-1EAE61692FB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Pivot'!$A$57:$A$61</c:f>
              <c:strCache>
                <c:ptCount val="4"/>
                <c:pt idx="0">
                  <c:v>SB</c:v>
                </c:pt>
                <c:pt idx="1">
                  <c:v>SBV</c:v>
                </c:pt>
                <c:pt idx="2">
                  <c:v>SD</c:v>
                </c:pt>
                <c:pt idx="3">
                  <c:v>SP</c:v>
                </c:pt>
              </c:strCache>
            </c:strRef>
          </c:cat>
          <c:val>
            <c:numRef>
              <c:f>'MoM Pivot'!$B$57:$B$61</c:f>
              <c:numCache>
                <c:formatCode>[$₹-439]#,##0</c:formatCode>
                <c:ptCount val="4"/>
                <c:pt idx="0">
                  <c:v>94460.093999999997</c:v>
                </c:pt>
                <c:pt idx="1">
                  <c:v>140489.739</c:v>
                </c:pt>
                <c:pt idx="2">
                  <c:v>535831.70400000003</c:v>
                </c:pt>
                <c:pt idx="3">
                  <c:v>2070151.9830000009</c:v>
                </c:pt>
              </c:numCache>
            </c:numRef>
          </c:val>
          <c:extLst>
            <c:ext xmlns:c16="http://schemas.microsoft.com/office/drawing/2014/chart" uri="{C3380CC4-5D6E-409C-BE32-E72D297353CC}">
              <c16:uniqueId val="{00000004-6D4D-4733-BEA5-1EAE61692FB7}"/>
            </c:ext>
          </c:extLst>
        </c:ser>
        <c:ser>
          <c:idx val="1"/>
          <c:order val="1"/>
          <c:tx>
            <c:strRef>
              <c:f>'MoM Pivot'!$C$55:$C$56</c:f>
              <c:strCache>
                <c:ptCount val="1"/>
                <c:pt idx="0">
                  <c:v>April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D4D-4733-BEA5-1EAE61692FB7}"/>
              </c:ext>
            </c:extLst>
          </c:dPt>
          <c:dPt>
            <c:idx val="1"/>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6D4D-4733-BEA5-1EAE61692FB7}"/>
              </c:ext>
            </c:extLst>
          </c:dPt>
          <c:dPt>
            <c:idx val="2"/>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D4D-4733-BEA5-1EAE61692FB7}"/>
              </c:ext>
            </c:extLst>
          </c:dPt>
          <c:dPt>
            <c:idx val="3"/>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6D4D-4733-BEA5-1EAE61692FB7}"/>
              </c:ext>
            </c:extLst>
          </c:dPt>
          <c:dLbls>
            <c:dLbl>
              <c:idx val="0"/>
              <c:layout>
                <c:manualLayout>
                  <c:x val="2.6686074721009041E-2"/>
                  <c:y val="-1.5220524323411199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D4D-4733-BEA5-1EAE61692FB7}"/>
                </c:ext>
              </c:extLst>
            </c:dLbl>
            <c:dLbl>
              <c:idx val="1"/>
              <c:layout>
                <c:manualLayout>
                  <c:x val="9.8039857206214873E-3"/>
                  <c:y val="-3.871467286101432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D4D-4733-BEA5-1EAE61692FB7}"/>
                </c:ext>
              </c:extLst>
            </c:dLbl>
            <c:dLbl>
              <c:idx val="2"/>
              <c:layout>
                <c:manualLayout>
                  <c:x val="9.8039215686274057E-3"/>
                  <c:y val="7.7062301587006266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D4D-4733-BEA5-1EAE61692FB7}"/>
                </c:ext>
              </c:extLst>
            </c:dLbl>
            <c:dLbl>
              <c:idx val="3"/>
              <c:layout>
                <c:manualLayout>
                  <c:x val="1.4705882352941176E-2"/>
                  <c:y val="-1.9265575396751566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D4D-4733-BEA5-1EAE61692FB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Pivot'!$A$57:$A$61</c:f>
              <c:strCache>
                <c:ptCount val="4"/>
                <c:pt idx="0">
                  <c:v>SB</c:v>
                </c:pt>
                <c:pt idx="1">
                  <c:v>SBV</c:v>
                </c:pt>
                <c:pt idx="2">
                  <c:v>SD</c:v>
                </c:pt>
                <c:pt idx="3">
                  <c:v>SP</c:v>
                </c:pt>
              </c:strCache>
            </c:strRef>
          </c:cat>
          <c:val>
            <c:numRef>
              <c:f>'MoM Pivot'!$C$57:$C$61</c:f>
              <c:numCache>
                <c:formatCode>[$₹-439]#,##0</c:formatCode>
                <c:ptCount val="4"/>
                <c:pt idx="0">
                  <c:v>104955.66</c:v>
                </c:pt>
                <c:pt idx="1">
                  <c:v>156099.71</c:v>
                </c:pt>
                <c:pt idx="2">
                  <c:v>595368.55999999994</c:v>
                </c:pt>
                <c:pt idx="3">
                  <c:v>2300168.8700000015</c:v>
                </c:pt>
              </c:numCache>
            </c:numRef>
          </c:val>
          <c:extLst>
            <c:ext xmlns:c16="http://schemas.microsoft.com/office/drawing/2014/chart" uri="{C3380CC4-5D6E-409C-BE32-E72D297353CC}">
              <c16:uniqueId val="{00000009-6D4D-4733-BEA5-1EAE61692FB7}"/>
            </c:ext>
          </c:extLst>
        </c:ser>
        <c:dLbls>
          <c:dLblPos val="outEnd"/>
          <c:showLegendKey val="0"/>
          <c:showVal val="1"/>
          <c:showCatName val="0"/>
          <c:showSerName val="0"/>
          <c:showPercent val="0"/>
          <c:showBubbleSize val="0"/>
        </c:dLbls>
        <c:gapWidth val="115"/>
        <c:overlap val="-20"/>
        <c:axId val="1885437151"/>
        <c:axId val="1885437631"/>
      </c:barChart>
      <c:catAx>
        <c:axId val="188543715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85437631"/>
        <c:crosses val="autoZero"/>
        <c:auto val="1"/>
        <c:lblAlgn val="ctr"/>
        <c:lblOffset val="100"/>
        <c:noMultiLvlLbl val="0"/>
      </c:catAx>
      <c:valAx>
        <c:axId val="1885437631"/>
        <c:scaling>
          <c:orientation val="minMax"/>
        </c:scaling>
        <c:delete val="1"/>
        <c:axPos val="b"/>
        <c:numFmt formatCode="[$₹-439]#,##0" sourceLinked="1"/>
        <c:majorTickMark val="none"/>
        <c:minorTickMark val="none"/>
        <c:tickLblPos val="nextTo"/>
        <c:crossAx val="188543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50800" dist="38100" dir="5400000" sx="102000" sy="102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AMS Report - Final.xlsx]MoM Pivot!PivotTable12</c:name>
    <c:fmtId val="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888888888888888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333333333333333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835E-3"/>
              <c:y val="1.3888888888888805E-2"/>
            </c:manualLayout>
          </c:layou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dLbl>
          <c:idx val="0"/>
          <c:layout>
            <c:manualLayout>
              <c:x val="-1.3888888888888888E-2"/>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6666666666666566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88888888888888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111111111111108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888888888888888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835E-3"/>
              <c:y val="1.3888888888888805E-2"/>
            </c:manualLayout>
          </c:layou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111111111111108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88888888888888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333333333333333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888888888888888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835E-3"/>
              <c:y val="1.3888888888888805E-2"/>
            </c:manualLayout>
          </c:layou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111111111111108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88888888888888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333333333333333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573928258967628E-2"/>
          <c:y val="0.14249781277340332"/>
          <c:w val="0.80428258967629052"/>
          <c:h val="0.65853091280256637"/>
        </c:manualLayout>
      </c:layout>
      <c:barChart>
        <c:barDir val="col"/>
        <c:grouping val="clustered"/>
        <c:varyColors val="0"/>
        <c:ser>
          <c:idx val="0"/>
          <c:order val="0"/>
          <c:tx>
            <c:strRef>
              <c:f>'MoM Pivot'!$B$72:$B$73</c:f>
              <c:strCache>
                <c:ptCount val="1"/>
                <c:pt idx="0">
                  <c:v>March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3CC0-4484-B213-A7CAB830678B}"/>
              </c:ext>
            </c:extLst>
          </c:dPt>
          <c:dPt>
            <c:idx val="1"/>
            <c:invertIfNegative val="0"/>
            <c:bubble3D val="0"/>
            <c:extLst>
              <c:ext xmlns:c16="http://schemas.microsoft.com/office/drawing/2014/chart" uri="{C3380CC4-5D6E-409C-BE32-E72D297353CC}">
                <c16:uniqueId val="{00000001-3CC0-4484-B213-A7CAB830678B}"/>
              </c:ext>
            </c:extLst>
          </c:dPt>
          <c:dPt>
            <c:idx val="2"/>
            <c:invertIfNegative val="0"/>
            <c:bubble3D val="0"/>
            <c:extLst>
              <c:ext xmlns:c16="http://schemas.microsoft.com/office/drawing/2014/chart" uri="{C3380CC4-5D6E-409C-BE32-E72D297353CC}">
                <c16:uniqueId val="{00000002-3CC0-4484-B213-A7CAB830678B}"/>
              </c:ext>
            </c:extLst>
          </c:dPt>
          <c:dLbls>
            <c:dLbl>
              <c:idx val="0"/>
              <c:layout>
                <c:manualLayout>
                  <c:x val="-1.3888888888888888E-2"/>
                  <c:y val="9.25925925925925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CC0-4484-B213-A7CAB830678B}"/>
                </c:ext>
              </c:extLst>
            </c:dLbl>
            <c:dLbl>
              <c:idx val="1"/>
              <c:layout>
                <c:manualLayout>
                  <c:x val="-2.777777777777777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CC0-4484-B213-A7CAB830678B}"/>
                </c:ext>
              </c:extLst>
            </c:dLbl>
            <c:dLbl>
              <c:idx val="2"/>
              <c:layout>
                <c:manualLayout>
                  <c:x val="-8.3333333333333835E-3"/>
                  <c:y val="1.3888888888888805E-2"/>
                </c:manualLayout>
              </c:layou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2-3CC0-4484-B213-A7CAB83067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Pivot'!$A$74:$A$77</c:f>
              <c:strCache>
                <c:ptCount val="3"/>
                <c:pt idx="0">
                  <c:v>KT</c:v>
                </c:pt>
                <c:pt idx="1">
                  <c:v>CT</c:v>
                </c:pt>
                <c:pt idx="2">
                  <c:v>PT</c:v>
                </c:pt>
              </c:strCache>
            </c:strRef>
          </c:cat>
          <c:val>
            <c:numRef>
              <c:f>'MoM Pivot'!$B$74:$B$77</c:f>
              <c:numCache>
                <c:formatCode>[$₹-439]#,##0</c:formatCode>
                <c:ptCount val="3"/>
                <c:pt idx="0">
                  <c:v>1699887.3750000005</c:v>
                </c:pt>
                <c:pt idx="1">
                  <c:v>576430.18200000003</c:v>
                </c:pt>
                <c:pt idx="2">
                  <c:v>510605.45999999996</c:v>
                </c:pt>
              </c:numCache>
            </c:numRef>
          </c:val>
          <c:extLst>
            <c:ext xmlns:c16="http://schemas.microsoft.com/office/drawing/2014/chart" uri="{C3380CC4-5D6E-409C-BE32-E72D297353CC}">
              <c16:uniqueId val="{00000003-3CC0-4484-B213-A7CAB830678B}"/>
            </c:ext>
          </c:extLst>
        </c:ser>
        <c:ser>
          <c:idx val="1"/>
          <c:order val="1"/>
          <c:tx>
            <c:strRef>
              <c:f>'MoM Pivot'!$C$72:$C$73</c:f>
              <c:strCache>
                <c:ptCount val="1"/>
                <c:pt idx="0">
                  <c:v>April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4-3CC0-4484-B213-A7CAB830678B}"/>
              </c:ext>
            </c:extLst>
          </c:dPt>
          <c:dPt>
            <c:idx val="1"/>
            <c:invertIfNegative val="0"/>
            <c:bubble3D val="0"/>
            <c:extLst>
              <c:ext xmlns:c16="http://schemas.microsoft.com/office/drawing/2014/chart" uri="{C3380CC4-5D6E-409C-BE32-E72D297353CC}">
                <c16:uniqueId val="{00000005-3CC0-4484-B213-A7CAB830678B}"/>
              </c:ext>
            </c:extLst>
          </c:dPt>
          <c:dPt>
            <c:idx val="2"/>
            <c:invertIfNegative val="0"/>
            <c:bubble3D val="0"/>
            <c:extLst>
              <c:ext xmlns:c16="http://schemas.microsoft.com/office/drawing/2014/chart" uri="{C3380CC4-5D6E-409C-BE32-E72D297353CC}">
                <c16:uniqueId val="{00000006-3CC0-4484-B213-A7CAB830678B}"/>
              </c:ext>
            </c:extLst>
          </c:dPt>
          <c:dLbls>
            <c:dLbl>
              <c:idx val="0"/>
              <c:layout>
                <c:manualLayout>
                  <c:x val="1.111111111111108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CC0-4484-B213-A7CAB830678B}"/>
                </c:ext>
              </c:extLst>
            </c:dLbl>
            <c:dLbl>
              <c:idx val="1"/>
              <c:layout>
                <c:manualLayout>
                  <c:x val="1.388888888888888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CC0-4484-B213-A7CAB830678B}"/>
                </c:ext>
              </c:extLst>
            </c:dLbl>
            <c:dLbl>
              <c:idx val="2"/>
              <c:layout>
                <c:manualLayout>
                  <c:x val="3.3333333333333333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CC0-4484-B213-A7CAB83067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Pivot'!$A$74:$A$77</c:f>
              <c:strCache>
                <c:ptCount val="3"/>
                <c:pt idx="0">
                  <c:v>KT</c:v>
                </c:pt>
                <c:pt idx="1">
                  <c:v>CT</c:v>
                </c:pt>
                <c:pt idx="2">
                  <c:v>PT</c:v>
                </c:pt>
              </c:strCache>
            </c:strRef>
          </c:cat>
          <c:val>
            <c:numRef>
              <c:f>'MoM Pivot'!$C$74:$C$77</c:f>
              <c:numCache>
                <c:formatCode>[$₹-439]#,##0</c:formatCode>
                <c:ptCount val="3"/>
                <c:pt idx="0">
                  <c:v>1888763.7499999995</c:v>
                </c:pt>
                <c:pt idx="1">
                  <c:v>640477.98</c:v>
                </c:pt>
                <c:pt idx="2">
                  <c:v>567339.39999999991</c:v>
                </c:pt>
              </c:numCache>
            </c:numRef>
          </c:val>
          <c:extLst>
            <c:ext xmlns:c16="http://schemas.microsoft.com/office/drawing/2014/chart" uri="{C3380CC4-5D6E-409C-BE32-E72D297353CC}">
              <c16:uniqueId val="{00000007-3CC0-4484-B213-A7CAB830678B}"/>
            </c:ext>
          </c:extLst>
        </c:ser>
        <c:dLbls>
          <c:dLblPos val="outEnd"/>
          <c:showLegendKey val="0"/>
          <c:showVal val="1"/>
          <c:showCatName val="0"/>
          <c:showSerName val="0"/>
          <c:showPercent val="0"/>
          <c:showBubbleSize val="0"/>
        </c:dLbls>
        <c:gapWidth val="100"/>
        <c:overlap val="-24"/>
        <c:axId val="221608991"/>
        <c:axId val="1892053615"/>
      </c:barChart>
      <c:catAx>
        <c:axId val="2216089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92053615"/>
        <c:crosses val="autoZero"/>
        <c:auto val="1"/>
        <c:lblAlgn val="ctr"/>
        <c:lblOffset val="100"/>
        <c:noMultiLvlLbl val="0"/>
      </c:catAx>
      <c:valAx>
        <c:axId val="1892053615"/>
        <c:scaling>
          <c:orientation val="minMax"/>
        </c:scaling>
        <c:delete val="0"/>
        <c:axPos val="l"/>
        <c:numFmt formatCode="[$₹-439]#,##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22160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sx="103000" sy="103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AMS Report - Final.xlsx]MoM Pivot!PivotTable8</c:name>
    <c:fmtId val="3"/>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MoM Visibility</a:t>
            </a:r>
            <a:r>
              <a:rPr lang="en-US" baseline="0">
                <a:solidFill>
                  <a:schemeClr val="tx1"/>
                </a:solidFill>
              </a:rPr>
              <a:t> Performance</a:t>
            </a:r>
            <a:endParaRPr lang="en-US">
              <a:solidFill>
                <a:schemeClr val="tx1"/>
              </a:solidFill>
            </a:endParaRPr>
          </a:p>
        </c:rich>
      </c:tx>
      <c:layout>
        <c:manualLayout>
          <c:xMode val="edge"/>
          <c:yMode val="edge"/>
          <c:x val="0.27834061594573878"/>
          <c:y val="5.3513426224970011E-2"/>
        </c:manualLayout>
      </c:layout>
      <c:overlay val="0"/>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5400000" sx="103000" sy="103000" algn="t" rotWithShape="0">
              <a:prstClr val="black">
                <a:alpha val="40000"/>
              </a:prst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5400000" sx="103000" sy="103000" algn="t" rotWithShape="0">
              <a:prstClr val="black">
                <a:alpha val="40000"/>
              </a:prstClr>
            </a:outerShdw>
          </a:effectLst>
        </c:spPr>
        <c:dLbl>
          <c:idx val="0"/>
          <c:layout>
            <c:manualLayout>
              <c:x val="4.7940074906367043E-2"/>
              <c:y val="-4.1093415253852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7.4282147315855182E-2"/>
              <c:y val="7.87038104923967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7.4625468164794012E-2"/>
              <c:y val="7.40741129063261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5400000" sx="103000" sy="103000" algn="t" rotWithShape="0">
              <a:prstClr val="black">
                <a:alpha val="40000"/>
              </a:prstClr>
            </a:outerShdw>
          </a:effectLst>
        </c:spPr>
        <c:dLbl>
          <c:idx val="0"/>
          <c:layout>
            <c:manualLayout>
              <c:x val="-1.4385688596632761E-17"/>
              <c:y val="-3.55082112738571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5400000" sx="103000" sy="103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5400000" sx="103000" sy="103000" algn="t" rotWithShape="0">
              <a:prstClr val="black">
                <a:alpha val="40000"/>
              </a:prstClr>
            </a:outerShdw>
          </a:effectLst>
        </c:spPr>
        <c:dLbl>
          <c:idx val="0"/>
          <c:layout>
            <c:manualLayout>
              <c:x val="-1.4385688596632761E-17"/>
              <c:y val="-3.55082112738571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5400000" sx="103000" sy="103000" algn="t" rotWithShape="0">
              <a:prstClr val="black">
                <a:alpha val="40000"/>
              </a:prstClr>
            </a:outerShdw>
          </a:effectLst>
        </c:spPr>
        <c:dLbl>
          <c:idx val="0"/>
          <c:layout>
            <c:manualLayout>
              <c:x val="4.7940074906367043E-2"/>
              <c:y val="-4.1093415253852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7.4625468164794012E-2"/>
              <c:y val="7.40741129063261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7.4282147315855182E-2"/>
              <c:y val="7.87038104923967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5400000" sx="103000" sy="103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5400000" sx="103000" sy="103000" algn="t" rotWithShape="0">
              <a:prstClr val="black">
                <a:alpha val="40000"/>
              </a:prstClr>
            </a:outerShdw>
          </a:effectLst>
        </c:spPr>
        <c:dLbl>
          <c:idx val="0"/>
          <c:layout>
            <c:manualLayout>
              <c:x val="-1.4385688596632761E-17"/>
              <c:y val="-3.550821127385710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5400000" sx="103000" sy="103000" algn="t" rotWithShape="0">
              <a:prstClr val="black">
                <a:alpha val="40000"/>
              </a:prstClr>
            </a:outerShdw>
          </a:effectLst>
        </c:spPr>
        <c:dLbl>
          <c:idx val="0"/>
          <c:layout>
            <c:manualLayout>
              <c:x val="4.7940074906367043E-2"/>
              <c:y val="-4.10934152538522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7.4625468164794012E-2"/>
              <c:y val="7.40741129063261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7.4282147315855182E-2"/>
              <c:y val="7.870381049239676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366017919192979E-2"/>
          <c:y val="0.20730269315440492"/>
          <c:w val="0.6587678686897479"/>
          <c:h val="0.69560335622668368"/>
        </c:manualLayout>
      </c:layout>
      <c:barChart>
        <c:barDir val="col"/>
        <c:grouping val="clustered"/>
        <c:varyColors val="0"/>
        <c:ser>
          <c:idx val="0"/>
          <c:order val="0"/>
          <c:tx>
            <c:strRef>
              <c:f>'MoM Pivot'!$B$3</c:f>
              <c:strCache>
                <c:ptCount val="1"/>
                <c:pt idx="0">
                  <c:v>Sum of Impressions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5400000" sx="103000" sy="103000" algn="t" rotWithShape="0">
                <a:prstClr val="black">
                  <a:alpha val="40000"/>
                </a:prst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5400000" sx="103000" sy="103000" algn="t" rotWithShape="0">
                  <a:prstClr val="black">
                    <a:alpha val="40000"/>
                  </a:prstClr>
                </a:outerShdw>
              </a:effectLst>
            </c:spPr>
            <c:extLst>
              <c:ext xmlns:c16="http://schemas.microsoft.com/office/drawing/2014/chart" uri="{C3380CC4-5D6E-409C-BE32-E72D297353CC}">
                <c16:uniqueId val="{00000000-AF92-4CC5-9DD4-B89ACFEAE834}"/>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5400000" sx="103000" sy="103000" algn="t" rotWithShape="0">
                  <a:prstClr val="black">
                    <a:alpha val="40000"/>
                  </a:prstClr>
                </a:outerShdw>
              </a:effectLst>
            </c:spPr>
            <c:extLst>
              <c:ext xmlns:c16="http://schemas.microsoft.com/office/drawing/2014/chart" uri="{C3380CC4-5D6E-409C-BE32-E72D297353CC}">
                <c16:uniqueId val="{00000001-AF92-4CC5-9DD4-B89ACFEAE834}"/>
              </c:ext>
            </c:extLst>
          </c:dPt>
          <c:dLbls>
            <c:dLbl>
              <c:idx val="0"/>
              <c:layout>
                <c:manualLayout>
                  <c:x val="-1.4385688596632761E-17"/>
                  <c:y val="-3.55082112738571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F92-4CC5-9DD4-B89ACFEAE834}"/>
                </c:ext>
              </c:extLst>
            </c:dLbl>
            <c:dLbl>
              <c:idx val="1"/>
              <c:layout>
                <c:manualLayout>
                  <c:x val="4.7940074906367043E-2"/>
                  <c:y val="-4.1093415253852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F92-4CC5-9DD4-B89ACFEAE83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Pivot'!$A$4:$A$6</c:f>
              <c:strCache>
                <c:ptCount val="2"/>
                <c:pt idx="0">
                  <c:v>March</c:v>
                </c:pt>
                <c:pt idx="1">
                  <c:v>April</c:v>
                </c:pt>
              </c:strCache>
            </c:strRef>
          </c:cat>
          <c:val>
            <c:numRef>
              <c:f>'MoM Pivot'!$B$4:$B$6</c:f>
              <c:numCache>
                <c:formatCode>_ * #,##0_ ;_ * \-#,##0_ ;_ * "-"??_ ;_ @_ </c:formatCode>
                <c:ptCount val="2"/>
                <c:pt idx="0">
                  <c:v>10352767.699999999</c:v>
                </c:pt>
                <c:pt idx="1">
                  <c:v>9411607</c:v>
                </c:pt>
              </c:numCache>
            </c:numRef>
          </c:val>
          <c:extLst>
            <c:ext xmlns:c16="http://schemas.microsoft.com/office/drawing/2014/chart" uri="{C3380CC4-5D6E-409C-BE32-E72D297353CC}">
              <c16:uniqueId val="{00000002-AF92-4CC5-9DD4-B89ACFEAE834}"/>
            </c:ext>
          </c:extLst>
        </c:ser>
        <c:dLbls>
          <c:showLegendKey val="0"/>
          <c:showVal val="1"/>
          <c:showCatName val="0"/>
          <c:showSerName val="0"/>
          <c:showPercent val="0"/>
          <c:showBubbleSize val="0"/>
        </c:dLbls>
        <c:gapWidth val="219"/>
        <c:axId val="221582111"/>
        <c:axId val="221582591"/>
      </c:barChart>
      <c:lineChart>
        <c:grouping val="standard"/>
        <c:varyColors val="0"/>
        <c:ser>
          <c:idx val="1"/>
          <c:order val="1"/>
          <c:tx>
            <c:strRef>
              <c:f>'MoM Pivot'!$C$3</c:f>
              <c:strCache>
                <c:ptCount val="1"/>
                <c:pt idx="0">
                  <c:v>Sum of Clicks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spPr>
              <a:ln w="34925" cap="rnd">
                <a:solidFill>
                  <a:schemeClr val="accent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F92-4CC5-9DD4-B89ACFEAE834}"/>
              </c:ext>
            </c:extLst>
          </c:dPt>
          <c:dPt>
            <c:idx val="1"/>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spPr>
              <a:ln w="34925" cap="rnd">
                <a:solidFill>
                  <a:schemeClr val="accent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AF92-4CC5-9DD4-B89ACFEAE834}"/>
              </c:ext>
            </c:extLst>
          </c:dPt>
          <c:dLbls>
            <c:dLbl>
              <c:idx val="0"/>
              <c:layout>
                <c:manualLayout>
                  <c:x val="-7.4625468164794012E-2"/>
                  <c:y val="7.40741129063261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F92-4CC5-9DD4-B89ACFEAE834}"/>
                </c:ext>
              </c:extLst>
            </c:dLbl>
            <c:dLbl>
              <c:idx val="1"/>
              <c:layout>
                <c:manualLayout>
                  <c:x val="-7.4282147315855182E-2"/>
                  <c:y val="7.87038104923967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F92-4CC5-9DD4-B89ACFEAE83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Pivot'!$A$4:$A$6</c:f>
              <c:strCache>
                <c:ptCount val="2"/>
                <c:pt idx="0">
                  <c:v>March</c:v>
                </c:pt>
                <c:pt idx="1">
                  <c:v>April</c:v>
                </c:pt>
              </c:strCache>
            </c:strRef>
          </c:cat>
          <c:val>
            <c:numRef>
              <c:f>'MoM Pivot'!$C$4:$C$6</c:f>
              <c:numCache>
                <c:formatCode>_ * #,##0_ ;_ * \-#,##0_ ;_ * "-"??_ ;_ @_ </c:formatCode>
                <c:ptCount val="2"/>
                <c:pt idx="0">
                  <c:v>25880.800000000003</c:v>
                </c:pt>
                <c:pt idx="1">
                  <c:v>23526</c:v>
                </c:pt>
              </c:numCache>
            </c:numRef>
          </c:val>
          <c:smooth val="0"/>
          <c:extLst>
            <c:ext xmlns:c16="http://schemas.microsoft.com/office/drawing/2014/chart" uri="{C3380CC4-5D6E-409C-BE32-E72D297353CC}">
              <c16:uniqueId val="{00000005-AF92-4CC5-9DD4-B89ACFEAE834}"/>
            </c:ext>
          </c:extLst>
        </c:ser>
        <c:dLbls>
          <c:showLegendKey val="0"/>
          <c:showVal val="1"/>
          <c:showCatName val="0"/>
          <c:showSerName val="0"/>
          <c:showPercent val="0"/>
          <c:showBubbleSize val="0"/>
        </c:dLbls>
        <c:marker val="1"/>
        <c:smooth val="0"/>
        <c:axId val="221588831"/>
        <c:axId val="221602751"/>
      </c:lineChart>
      <c:catAx>
        <c:axId val="2215821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21582591"/>
        <c:crosses val="autoZero"/>
        <c:auto val="1"/>
        <c:lblAlgn val="ctr"/>
        <c:lblOffset val="100"/>
        <c:noMultiLvlLbl val="0"/>
      </c:catAx>
      <c:valAx>
        <c:axId val="221582591"/>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221582111"/>
        <c:crosses val="autoZero"/>
        <c:crossBetween val="between"/>
      </c:valAx>
      <c:valAx>
        <c:axId val="221602751"/>
        <c:scaling>
          <c:orientation val="minMax"/>
        </c:scaling>
        <c:delete val="0"/>
        <c:axPos val="r"/>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221588831"/>
        <c:crosses val="max"/>
        <c:crossBetween val="between"/>
      </c:valAx>
      <c:catAx>
        <c:axId val="221588831"/>
        <c:scaling>
          <c:orientation val="minMax"/>
        </c:scaling>
        <c:delete val="1"/>
        <c:axPos val="b"/>
        <c:numFmt formatCode="General" sourceLinked="1"/>
        <c:majorTickMark val="none"/>
        <c:minorTickMark val="none"/>
        <c:tickLblPos val="nextTo"/>
        <c:crossAx val="22160275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50800" dist="38100" dir="5400000" sx="102000" sy="102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AMS Report - Final.xlsx]MoM Pivot!PivotTable12</c:name>
    <c:fmtId val="7"/>
  </c:pivotSource>
  <c:chart>
    <c:title>
      <c:tx>
        <c:rich>
          <a:bodyPr/>
          <a:lstStyle/>
          <a:p>
            <a:pPr>
              <a:defRPr sz="1600"/>
            </a:pPr>
            <a:r>
              <a:rPr lang="en-US" sz="1600"/>
              <a:t>MoM</a:t>
            </a:r>
            <a:r>
              <a:rPr lang="en-US" sz="1600" baseline="0"/>
              <a:t> Targeting Performance</a:t>
            </a:r>
            <a:endParaRPr lang="en-US" sz="1600"/>
          </a:p>
        </c:rich>
      </c:tx>
      <c:layout>
        <c:manualLayout>
          <c:xMode val="edge"/>
          <c:yMode val="edge"/>
          <c:x val="0.29589598316008947"/>
          <c:y val="2.2807007870670231E-2"/>
        </c:manualLayout>
      </c:layout>
      <c:overlay val="0"/>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pivotFmt>
      <c:pivotFmt>
        <c:idx val="7"/>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dLbl>
          <c:idx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marker>
          <c:symbol val="none"/>
        </c:marker>
        <c:dLbl>
          <c:idx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1.8924201695331891E-2"/>
              <c:y val="5.2862581688611927E-3"/>
            </c:manualLayout>
          </c:layou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1.5189594880700381E-2"/>
              <c:y val="7.2837193275918906E-17"/>
            </c:manualLayout>
          </c:layou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8.3333333333333835E-3"/>
              <c:y val="1.3888888888888805E-2"/>
            </c:manualLayout>
          </c:layou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1.1111111111111086E-2"/>
              <c:y val="0"/>
            </c:manualLayout>
          </c:layou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1.3888888888888888E-2"/>
              <c:y val="0"/>
            </c:manualLayout>
          </c:layou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1.3192346424974823E-2"/>
              <c:y val="0"/>
            </c:manualLayout>
          </c:layou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573928258967628E-2"/>
          <c:y val="0.19707710678001739"/>
          <c:w val="0.80428258967629052"/>
          <c:h val="0.68372150529529752"/>
        </c:manualLayout>
      </c:layout>
      <c:barChart>
        <c:barDir val="col"/>
        <c:grouping val="clustered"/>
        <c:varyColors val="0"/>
        <c:ser>
          <c:idx val="0"/>
          <c:order val="0"/>
          <c:tx>
            <c:strRef>
              <c:f>'MoM Pivot'!$B$72:$B$73</c:f>
              <c:strCache>
                <c:ptCount val="1"/>
                <c:pt idx="0">
                  <c:v>March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DC71-4DDE-B1A5-8DF9303E5C67}"/>
              </c:ext>
            </c:extLst>
          </c:dPt>
          <c:dPt>
            <c:idx val="1"/>
            <c:invertIfNegative val="0"/>
            <c:bubble3D val="0"/>
            <c:extLst>
              <c:ext xmlns:c16="http://schemas.microsoft.com/office/drawing/2014/chart" uri="{C3380CC4-5D6E-409C-BE32-E72D297353CC}">
                <c16:uniqueId val="{00000001-DC71-4DDE-B1A5-8DF9303E5C67}"/>
              </c:ext>
            </c:extLst>
          </c:dPt>
          <c:dPt>
            <c:idx val="2"/>
            <c:invertIfNegative val="0"/>
            <c:bubble3D val="0"/>
            <c:extLst>
              <c:ext xmlns:c16="http://schemas.microsoft.com/office/drawing/2014/chart" uri="{C3380CC4-5D6E-409C-BE32-E72D297353CC}">
                <c16:uniqueId val="{00000002-DC71-4DDE-B1A5-8DF9303E5C67}"/>
              </c:ext>
            </c:extLst>
          </c:dPt>
          <c:dLbls>
            <c:dLbl>
              <c:idx val="0"/>
              <c:layout>
                <c:manualLayout>
                  <c:x val="-1.8924201695331891E-2"/>
                  <c:y val="5.286258168861192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C71-4DDE-B1A5-8DF9303E5C67}"/>
                </c:ext>
              </c:extLst>
            </c:dLbl>
            <c:dLbl>
              <c:idx val="1"/>
              <c:layout>
                <c:manualLayout>
                  <c:x val="-1.5189594880700381E-2"/>
                  <c:y val="7.2837193275918906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C71-4DDE-B1A5-8DF9303E5C67}"/>
                </c:ext>
              </c:extLst>
            </c:dLbl>
            <c:dLbl>
              <c:idx val="2"/>
              <c:layout>
                <c:manualLayout>
                  <c:x val="-8.3333333333333835E-3"/>
                  <c:y val="1.3888888888888805E-2"/>
                </c:manualLayout>
              </c:layou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2-DC71-4DDE-B1A5-8DF9303E5C67}"/>
                </c:ext>
              </c:extLst>
            </c:dLbl>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Pivot'!$A$74:$A$77</c:f>
              <c:strCache>
                <c:ptCount val="3"/>
                <c:pt idx="0">
                  <c:v>KT</c:v>
                </c:pt>
                <c:pt idx="1">
                  <c:v>CT</c:v>
                </c:pt>
                <c:pt idx="2">
                  <c:v>PT</c:v>
                </c:pt>
              </c:strCache>
            </c:strRef>
          </c:cat>
          <c:val>
            <c:numRef>
              <c:f>'MoM Pivot'!$B$74:$B$77</c:f>
              <c:numCache>
                <c:formatCode>[$₹-439]#,##0</c:formatCode>
                <c:ptCount val="3"/>
                <c:pt idx="0">
                  <c:v>1699887.3750000005</c:v>
                </c:pt>
                <c:pt idx="1">
                  <c:v>576430.18200000003</c:v>
                </c:pt>
                <c:pt idx="2">
                  <c:v>510605.45999999996</c:v>
                </c:pt>
              </c:numCache>
            </c:numRef>
          </c:val>
          <c:extLst>
            <c:ext xmlns:c16="http://schemas.microsoft.com/office/drawing/2014/chart" uri="{C3380CC4-5D6E-409C-BE32-E72D297353CC}">
              <c16:uniqueId val="{00000003-DC71-4DDE-B1A5-8DF9303E5C67}"/>
            </c:ext>
          </c:extLst>
        </c:ser>
        <c:ser>
          <c:idx val="1"/>
          <c:order val="1"/>
          <c:tx>
            <c:strRef>
              <c:f>'MoM Pivot'!$C$72:$C$73</c:f>
              <c:strCache>
                <c:ptCount val="1"/>
                <c:pt idx="0">
                  <c:v>April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4-DC71-4DDE-B1A5-8DF9303E5C67}"/>
              </c:ext>
            </c:extLst>
          </c:dPt>
          <c:dPt>
            <c:idx val="1"/>
            <c:invertIfNegative val="0"/>
            <c:bubble3D val="0"/>
            <c:extLst>
              <c:ext xmlns:c16="http://schemas.microsoft.com/office/drawing/2014/chart" uri="{C3380CC4-5D6E-409C-BE32-E72D297353CC}">
                <c16:uniqueId val="{00000005-DC71-4DDE-B1A5-8DF9303E5C67}"/>
              </c:ext>
            </c:extLst>
          </c:dPt>
          <c:dPt>
            <c:idx val="2"/>
            <c:invertIfNegative val="0"/>
            <c:bubble3D val="0"/>
            <c:extLst>
              <c:ext xmlns:c16="http://schemas.microsoft.com/office/drawing/2014/chart" uri="{C3380CC4-5D6E-409C-BE32-E72D297353CC}">
                <c16:uniqueId val="{00000006-DC71-4DDE-B1A5-8DF9303E5C67}"/>
              </c:ext>
            </c:extLst>
          </c:dPt>
          <c:dLbls>
            <c:dLbl>
              <c:idx val="0"/>
              <c:layout>
                <c:manualLayout>
                  <c:x val="1.111111111111108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C71-4DDE-B1A5-8DF9303E5C67}"/>
                </c:ext>
              </c:extLst>
            </c:dLbl>
            <c:dLbl>
              <c:idx val="1"/>
              <c:layout>
                <c:manualLayout>
                  <c:x val="1.388888888888888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C71-4DDE-B1A5-8DF9303E5C67}"/>
                </c:ext>
              </c:extLst>
            </c:dLbl>
            <c:dLbl>
              <c:idx val="2"/>
              <c:layout>
                <c:manualLayout>
                  <c:x val="1.3192346424974823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C71-4DDE-B1A5-8DF9303E5C67}"/>
                </c:ext>
              </c:extLst>
            </c:dLbl>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Pivot'!$A$74:$A$77</c:f>
              <c:strCache>
                <c:ptCount val="3"/>
                <c:pt idx="0">
                  <c:v>KT</c:v>
                </c:pt>
                <c:pt idx="1">
                  <c:v>CT</c:v>
                </c:pt>
                <c:pt idx="2">
                  <c:v>PT</c:v>
                </c:pt>
              </c:strCache>
            </c:strRef>
          </c:cat>
          <c:val>
            <c:numRef>
              <c:f>'MoM Pivot'!$C$74:$C$77</c:f>
              <c:numCache>
                <c:formatCode>[$₹-439]#,##0</c:formatCode>
                <c:ptCount val="3"/>
                <c:pt idx="0">
                  <c:v>1888763.7499999995</c:v>
                </c:pt>
                <c:pt idx="1">
                  <c:v>640477.98</c:v>
                </c:pt>
                <c:pt idx="2">
                  <c:v>567339.39999999991</c:v>
                </c:pt>
              </c:numCache>
            </c:numRef>
          </c:val>
          <c:extLst>
            <c:ext xmlns:c16="http://schemas.microsoft.com/office/drawing/2014/chart" uri="{C3380CC4-5D6E-409C-BE32-E72D297353CC}">
              <c16:uniqueId val="{00000007-DC71-4DDE-B1A5-8DF9303E5C67}"/>
            </c:ext>
          </c:extLst>
        </c:ser>
        <c:dLbls>
          <c:dLblPos val="outEnd"/>
          <c:showLegendKey val="0"/>
          <c:showVal val="1"/>
          <c:showCatName val="0"/>
          <c:showSerName val="0"/>
          <c:showPercent val="0"/>
          <c:showBubbleSize val="0"/>
        </c:dLbls>
        <c:gapWidth val="100"/>
        <c:axId val="221608991"/>
        <c:axId val="1892053615"/>
      </c:barChart>
      <c:catAx>
        <c:axId val="2216089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92053615"/>
        <c:crosses val="autoZero"/>
        <c:auto val="1"/>
        <c:lblAlgn val="ctr"/>
        <c:lblOffset val="100"/>
        <c:noMultiLvlLbl val="0"/>
      </c:catAx>
      <c:valAx>
        <c:axId val="1892053615"/>
        <c:scaling>
          <c:orientation val="minMax"/>
        </c:scaling>
        <c:delete val="0"/>
        <c:axPos val="l"/>
        <c:numFmt formatCode="[$₹-439]#,##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22160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50800" dist="38100" dir="5400000" sx="103000" sy="103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[Daily AMS Report - Final.xlsx]MoM Pivot!PivotTable10</c:name>
    <c:fmtId val="4"/>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Category Wise MoM Performance</a:t>
            </a:r>
          </a:p>
        </c:rich>
      </c:tx>
      <c:layout>
        <c:manualLayout>
          <c:xMode val="edge"/>
          <c:yMode val="edge"/>
          <c:x val="0.26986043858130221"/>
          <c:y val="2.9413442621174402E-2"/>
        </c:manualLayout>
      </c:layout>
      <c:overlay val="0"/>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426007410838351E-2"/>
              <c:y val="4.2034468263976461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3.3964095099466275E-2"/>
              <c:y val="-7.6102621617055996E-17"/>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3.6390101892285295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6686074721009041E-2"/>
              <c:y val="-1.5220524323411199E-16"/>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9.8039215686274057E-3"/>
              <c:y val="7.7062301587006266E-17"/>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9.8039215686274508E-3"/>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1.2254901960784314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1.4705882352941176E-2"/>
              <c:y val="-1.9265575396751566E-17"/>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2.426007410838351E-2"/>
              <c:y val="4.2034468263976461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3.3964095099466275E-2"/>
              <c:y val="-7.6102621617055996E-17"/>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3.6390101892285295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1.2254901960784314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1.4705882352941176E-2"/>
              <c:y val="-1.9265575396751566E-17"/>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9.8039215686274057E-3"/>
              <c:y val="7.7062301587006266E-17"/>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9.8039215686274508E-3"/>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2.6686074721009041E-2"/>
              <c:y val="-1.5220524323411199E-16"/>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7491947855548529E-3"/>
              <c:y val="4.203437984885893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464181589489679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161188300215936E-3"/>
              <c:y val="3.871467286101432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137537170734544E-2"/>
              <c:y val="-3.5488040161728201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705882352941176E-2"/>
              <c:y val="-1.9265575396751566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8039215686274057E-3"/>
              <c:y val="7.7062301587006266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8039857206214873E-3"/>
              <c:y val="-3.871467286101432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6686074721009041E-2"/>
              <c:y val="-1.5220524323411199E-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137537170734544E-2"/>
              <c:y val="-3.5488040161728201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161188300215936E-3"/>
              <c:y val="3.871467286101432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464181589489679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7491947855548529E-3"/>
              <c:y val="4.203437984885893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6686074721009041E-2"/>
              <c:y val="-1.5220524323411199E-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8039857206214873E-3"/>
              <c:y val="-3.871467286101432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8039215686274057E-3"/>
              <c:y val="7.7062301587006266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705882352941176E-2"/>
              <c:y val="-1.9265575396751566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137537170734544E-2"/>
              <c:y val="-3.5488040161728201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161188300215936E-3"/>
              <c:y val="3.871467286101432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464181589489679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7491947855548529E-3"/>
              <c:y val="4.203437984885893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6686074721009041E-2"/>
              <c:y val="-1.5220524323411199E-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8039857206214873E-3"/>
              <c:y val="-3.871467286101432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8039215686274057E-3"/>
              <c:y val="7.7062301587006266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705882352941176E-2"/>
              <c:y val="-1.9265575396751566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137537170734544E-2"/>
              <c:y val="-3.5488040161728201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161188300215936E-3"/>
              <c:y val="3.871467286101432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464181589489679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7491947855548529E-3"/>
              <c:y val="4.203437984885893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6686074721009041E-2"/>
              <c:y val="-1.5220524323411199E-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8039857206214873E-3"/>
              <c:y val="-3.871467286101432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8039215686274057E-3"/>
              <c:y val="7.7062301587006266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705882352941176E-2"/>
              <c:y val="-1.9265575396751566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'MoM Pivot'!$B$35:$B$36</c:f>
              <c:strCache>
                <c:ptCount val="1"/>
                <c:pt idx="0">
                  <c:v>March</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05D-42A1-A877-508F94C13623}"/>
              </c:ext>
            </c:extLst>
          </c:dPt>
          <c:dPt>
            <c:idx val="1"/>
            <c:invertIfNegative val="0"/>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405D-42A1-A877-508F94C13623}"/>
              </c:ext>
            </c:extLst>
          </c:dPt>
          <c:dPt>
            <c:idx val="2"/>
            <c:invertIfNegative val="0"/>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405D-42A1-A877-508F94C13623}"/>
              </c:ext>
            </c:extLst>
          </c:dPt>
          <c:dPt>
            <c:idx val="3"/>
            <c:invertIfNegative val="0"/>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405D-42A1-A877-508F94C13623}"/>
              </c:ext>
            </c:extLst>
          </c:dPt>
          <c:dLbls>
            <c:dLbl>
              <c:idx val="0"/>
              <c:layout>
                <c:manualLayout>
                  <c:x val="5.7491947855548529E-3"/>
                  <c:y val="4.203437984885893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05D-42A1-A877-508F94C13623}"/>
                </c:ext>
              </c:extLst>
            </c:dLbl>
            <c:dLbl>
              <c:idx val="1"/>
              <c:layout>
                <c:manualLayout>
                  <c:x val="-1.646418158948967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05D-42A1-A877-508F94C13623}"/>
                </c:ext>
              </c:extLst>
            </c:dLbl>
            <c:dLbl>
              <c:idx val="2"/>
              <c:layout>
                <c:manualLayout>
                  <c:x val="5.161188300215936E-3"/>
                  <c:y val="3.871467286101432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05D-42A1-A877-508F94C13623}"/>
                </c:ext>
              </c:extLst>
            </c:dLbl>
            <c:dLbl>
              <c:idx val="3"/>
              <c:layout>
                <c:manualLayout>
                  <c:x val="1.3137537170734544E-2"/>
                  <c:y val="-3.548804016172820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05D-42A1-A877-508F94C1362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Pivot'!$A$37:$A$41</c:f>
              <c:strCache>
                <c:ptCount val="4"/>
                <c:pt idx="0">
                  <c:v>Category 4</c:v>
                </c:pt>
                <c:pt idx="1">
                  <c:v>Category 3</c:v>
                </c:pt>
                <c:pt idx="2">
                  <c:v>Category 2</c:v>
                </c:pt>
                <c:pt idx="3">
                  <c:v>Category 1</c:v>
                </c:pt>
              </c:strCache>
            </c:strRef>
          </c:cat>
          <c:val>
            <c:numRef>
              <c:f>'MoM Pivot'!$B$37:$B$41</c:f>
              <c:numCache>
                <c:formatCode>[$₹-439]#,##0</c:formatCode>
                <c:ptCount val="4"/>
                <c:pt idx="0">
                  <c:v>72473.96699999999</c:v>
                </c:pt>
                <c:pt idx="1">
                  <c:v>103949.43299999999</c:v>
                </c:pt>
                <c:pt idx="2">
                  <c:v>682441.74000000011</c:v>
                </c:pt>
                <c:pt idx="3">
                  <c:v>1982068.3800000024</c:v>
                </c:pt>
              </c:numCache>
            </c:numRef>
          </c:val>
          <c:extLst>
            <c:ext xmlns:c16="http://schemas.microsoft.com/office/drawing/2014/chart" uri="{C3380CC4-5D6E-409C-BE32-E72D297353CC}">
              <c16:uniqueId val="{00000009-405D-42A1-A877-508F94C13623}"/>
            </c:ext>
          </c:extLst>
        </c:ser>
        <c:ser>
          <c:idx val="1"/>
          <c:order val="1"/>
          <c:tx>
            <c:strRef>
              <c:f>'MoM Pivot'!$C$35:$C$36</c:f>
              <c:strCache>
                <c:ptCount val="1"/>
                <c:pt idx="0">
                  <c:v>April</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405D-42A1-A877-508F94C13623}"/>
              </c:ext>
            </c:extLst>
          </c:dPt>
          <c:dPt>
            <c:idx val="1"/>
            <c:invertIfNegative val="0"/>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405D-42A1-A877-508F94C13623}"/>
              </c:ext>
            </c:extLst>
          </c:dPt>
          <c:dPt>
            <c:idx val="2"/>
            <c:invertIfNegative val="0"/>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405D-42A1-A877-508F94C13623}"/>
              </c:ext>
            </c:extLst>
          </c:dPt>
          <c:dPt>
            <c:idx val="3"/>
            <c:invertIfNegative val="0"/>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405D-42A1-A877-508F94C13623}"/>
              </c:ext>
            </c:extLst>
          </c:dPt>
          <c:dLbls>
            <c:dLbl>
              <c:idx val="0"/>
              <c:layout>
                <c:manualLayout>
                  <c:x val="1.4705882352941176E-2"/>
                  <c:y val="-1.9265575396751566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05D-42A1-A877-508F94C13623}"/>
                </c:ext>
              </c:extLst>
            </c:dLbl>
            <c:dLbl>
              <c:idx val="1"/>
              <c:layout>
                <c:manualLayout>
                  <c:x val="9.8039215686274057E-3"/>
                  <c:y val="7.7062301587006266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05D-42A1-A877-508F94C13623}"/>
                </c:ext>
              </c:extLst>
            </c:dLbl>
            <c:dLbl>
              <c:idx val="2"/>
              <c:layout>
                <c:manualLayout>
                  <c:x val="9.8039857206214873E-3"/>
                  <c:y val="-3.871467286101432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05D-42A1-A877-508F94C13623}"/>
                </c:ext>
              </c:extLst>
            </c:dLbl>
            <c:dLbl>
              <c:idx val="3"/>
              <c:layout>
                <c:manualLayout>
                  <c:x val="2.6686074721009041E-2"/>
                  <c:y val="-1.5220524323411199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05D-42A1-A877-508F94C1362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Pivot'!$A$37:$A$41</c:f>
              <c:strCache>
                <c:ptCount val="4"/>
                <c:pt idx="0">
                  <c:v>Category 4</c:v>
                </c:pt>
                <c:pt idx="1">
                  <c:v>Category 3</c:v>
                </c:pt>
                <c:pt idx="2">
                  <c:v>Category 2</c:v>
                </c:pt>
                <c:pt idx="3">
                  <c:v>Category 1</c:v>
                </c:pt>
              </c:strCache>
            </c:strRef>
          </c:cat>
          <c:val>
            <c:numRef>
              <c:f>'MoM Pivot'!$C$37:$C$41</c:f>
              <c:numCache>
                <c:formatCode>[$₹-439]#,##0</c:formatCode>
                <c:ptCount val="4"/>
                <c:pt idx="0">
                  <c:v>80526.63</c:v>
                </c:pt>
                <c:pt idx="1">
                  <c:v>115499.37000000001</c:v>
                </c:pt>
                <c:pt idx="2">
                  <c:v>758268.60000000021</c:v>
                </c:pt>
                <c:pt idx="3">
                  <c:v>2202298.1999999993</c:v>
                </c:pt>
              </c:numCache>
            </c:numRef>
          </c:val>
          <c:extLst>
            <c:ext xmlns:c16="http://schemas.microsoft.com/office/drawing/2014/chart" uri="{C3380CC4-5D6E-409C-BE32-E72D297353CC}">
              <c16:uniqueId val="{00000013-405D-42A1-A877-508F94C13623}"/>
            </c:ext>
          </c:extLst>
        </c:ser>
        <c:dLbls>
          <c:dLblPos val="outEnd"/>
          <c:showLegendKey val="0"/>
          <c:showVal val="1"/>
          <c:showCatName val="0"/>
          <c:showSerName val="0"/>
          <c:showPercent val="0"/>
          <c:showBubbleSize val="0"/>
        </c:dLbls>
        <c:gapWidth val="115"/>
        <c:overlap val="-20"/>
        <c:axId val="1885437151"/>
        <c:axId val="1885437631"/>
      </c:barChart>
      <c:catAx>
        <c:axId val="188543715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85437631"/>
        <c:crosses val="autoZero"/>
        <c:auto val="1"/>
        <c:lblAlgn val="ctr"/>
        <c:lblOffset val="100"/>
        <c:noMultiLvlLbl val="0"/>
      </c:catAx>
      <c:valAx>
        <c:axId val="1885437631"/>
        <c:scaling>
          <c:orientation val="minMax"/>
        </c:scaling>
        <c:delete val="1"/>
        <c:axPos val="b"/>
        <c:numFmt formatCode="[$₹-439]#,##0" sourceLinked="1"/>
        <c:majorTickMark val="none"/>
        <c:minorTickMark val="none"/>
        <c:tickLblPos val="nextTo"/>
        <c:crossAx val="188543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50800" dist="38100" dir="5400000" sx="102000" sy="102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AMS Report - Final.xlsx]MoM Pivot!PivotTable8</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5400000" sx="103000" sy="103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5400000" sx="103000" sy="103000" algn="t" rotWithShape="0">
              <a:prstClr val="black">
                <a:alpha val="40000"/>
              </a:prstClr>
            </a:outerShdw>
          </a:effectLst>
        </c:spPr>
        <c:dLbl>
          <c:idx val="0"/>
          <c:layout>
            <c:manualLayout>
              <c:x val="4.7940074906367043E-2"/>
              <c:y val="-4.1093415253852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7.4282147315855182E-2"/>
              <c:y val="7.87038104923967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7.4625468164794012E-2"/>
              <c:y val="7.40741129063261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5400000" sx="103000" sy="103000" algn="t" rotWithShape="0">
              <a:prstClr val="black">
                <a:alpha val="40000"/>
              </a:prstClr>
            </a:outerShdw>
          </a:effectLst>
        </c:spPr>
        <c:dLbl>
          <c:idx val="0"/>
          <c:layout>
            <c:manualLayout>
              <c:x val="-1.4385688596632761E-17"/>
              <c:y val="-3.55082112738571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'MoM Pivot'!$B$3</c:f>
              <c:strCache>
                <c:ptCount val="1"/>
                <c:pt idx="0">
                  <c:v>Sum of Impressions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5400000" sx="103000" sy="103000" algn="t" rotWithShape="0">
                <a:prstClr val="black">
                  <a:alpha val="40000"/>
                </a:prst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5400000" sx="103000" sy="103000" algn="t" rotWithShape="0">
                  <a:prstClr val="black">
                    <a:alpha val="40000"/>
                  </a:prstClr>
                </a:outerShdw>
              </a:effectLst>
            </c:spPr>
            <c:extLst>
              <c:ext xmlns:c16="http://schemas.microsoft.com/office/drawing/2014/chart" uri="{C3380CC4-5D6E-409C-BE32-E72D297353CC}">
                <c16:uniqueId val="{00000006-52F9-4B63-8621-945975B7A305}"/>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5400000" sx="103000" sy="103000" algn="t" rotWithShape="0">
                  <a:prstClr val="black">
                    <a:alpha val="40000"/>
                  </a:prstClr>
                </a:outerShdw>
              </a:effectLst>
            </c:spPr>
            <c:extLst>
              <c:ext xmlns:c16="http://schemas.microsoft.com/office/drawing/2014/chart" uri="{C3380CC4-5D6E-409C-BE32-E72D297353CC}">
                <c16:uniqueId val="{00000003-52F9-4B63-8621-945975B7A305}"/>
              </c:ext>
            </c:extLst>
          </c:dPt>
          <c:dLbls>
            <c:dLbl>
              <c:idx val="0"/>
              <c:layout>
                <c:manualLayout>
                  <c:x val="-1.4385688596632761E-17"/>
                  <c:y val="-3.55082112738571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2F9-4B63-8621-945975B7A305}"/>
                </c:ext>
              </c:extLst>
            </c:dLbl>
            <c:dLbl>
              <c:idx val="1"/>
              <c:layout>
                <c:manualLayout>
                  <c:x val="4.7940074906367043E-2"/>
                  <c:y val="-4.1093415253852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2F9-4B63-8621-945975B7A30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Pivot'!$A$4:$A$6</c:f>
              <c:strCache>
                <c:ptCount val="2"/>
                <c:pt idx="0">
                  <c:v>March</c:v>
                </c:pt>
                <c:pt idx="1">
                  <c:v>April</c:v>
                </c:pt>
              </c:strCache>
            </c:strRef>
          </c:cat>
          <c:val>
            <c:numRef>
              <c:f>'MoM Pivot'!$B$4:$B$6</c:f>
              <c:numCache>
                <c:formatCode>_ * #,##0_ ;_ * \-#,##0_ ;_ * "-"??_ ;_ @_ </c:formatCode>
                <c:ptCount val="2"/>
                <c:pt idx="0">
                  <c:v>10352767.699999999</c:v>
                </c:pt>
                <c:pt idx="1">
                  <c:v>9411607</c:v>
                </c:pt>
              </c:numCache>
            </c:numRef>
          </c:val>
          <c:extLst>
            <c:ext xmlns:c16="http://schemas.microsoft.com/office/drawing/2014/chart" uri="{C3380CC4-5D6E-409C-BE32-E72D297353CC}">
              <c16:uniqueId val="{00000000-52F9-4B63-8621-945975B7A305}"/>
            </c:ext>
          </c:extLst>
        </c:ser>
        <c:dLbls>
          <c:showLegendKey val="0"/>
          <c:showVal val="1"/>
          <c:showCatName val="0"/>
          <c:showSerName val="0"/>
          <c:showPercent val="0"/>
          <c:showBubbleSize val="0"/>
        </c:dLbls>
        <c:gapWidth val="219"/>
        <c:axId val="221582111"/>
        <c:axId val="221582591"/>
      </c:barChart>
      <c:lineChart>
        <c:grouping val="standard"/>
        <c:varyColors val="0"/>
        <c:ser>
          <c:idx val="1"/>
          <c:order val="1"/>
          <c:tx>
            <c:strRef>
              <c:f>'MoM Pivot'!$C$3</c:f>
              <c:strCache>
                <c:ptCount val="1"/>
                <c:pt idx="0">
                  <c:v>Sum of Clicks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spPr>
              <a:ln w="34925" cap="rnd">
                <a:solidFill>
                  <a:schemeClr val="accent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2F9-4B63-8621-945975B7A305}"/>
              </c:ext>
            </c:extLst>
          </c:dPt>
          <c:dPt>
            <c:idx val="1"/>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spPr>
              <a:ln w="34925" cap="rnd">
                <a:solidFill>
                  <a:schemeClr val="accent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52F9-4B63-8621-945975B7A305}"/>
              </c:ext>
            </c:extLst>
          </c:dPt>
          <c:dLbls>
            <c:dLbl>
              <c:idx val="0"/>
              <c:layout>
                <c:manualLayout>
                  <c:x val="-7.4625468164794012E-2"/>
                  <c:y val="7.40741129063261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2F9-4B63-8621-945975B7A305}"/>
                </c:ext>
              </c:extLst>
            </c:dLbl>
            <c:dLbl>
              <c:idx val="1"/>
              <c:layout>
                <c:manualLayout>
                  <c:x val="-7.4282147315855182E-2"/>
                  <c:y val="7.87038104923967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2F9-4B63-8621-945975B7A30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Pivot'!$A$4:$A$6</c:f>
              <c:strCache>
                <c:ptCount val="2"/>
                <c:pt idx="0">
                  <c:v>March</c:v>
                </c:pt>
                <c:pt idx="1">
                  <c:v>April</c:v>
                </c:pt>
              </c:strCache>
            </c:strRef>
          </c:cat>
          <c:val>
            <c:numRef>
              <c:f>'MoM Pivot'!$C$4:$C$6</c:f>
              <c:numCache>
                <c:formatCode>_ * #,##0_ ;_ * \-#,##0_ ;_ * "-"??_ ;_ @_ </c:formatCode>
                <c:ptCount val="2"/>
                <c:pt idx="0">
                  <c:v>25880.800000000003</c:v>
                </c:pt>
                <c:pt idx="1">
                  <c:v>23526</c:v>
                </c:pt>
              </c:numCache>
            </c:numRef>
          </c:val>
          <c:smooth val="0"/>
          <c:extLst>
            <c:ext xmlns:c16="http://schemas.microsoft.com/office/drawing/2014/chart" uri="{C3380CC4-5D6E-409C-BE32-E72D297353CC}">
              <c16:uniqueId val="{00000001-52F9-4B63-8621-945975B7A305}"/>
            </c:ext>
          </c:extLst>
        </c:ser>
        <c:dLbls>
          <c:showLegendKey val="0"/>
          <c:showVal val="1"/>
          <c:showCatName val="0"/>
          <c:showSerName val="0"/>
          <c:showPercent val="0"/>
          <c:showBubbleSize val="0"/>
        </c:dLbls>
        <c:marker val="1"/>
        <c:smooth val="0"/>
        <c:axId val="221588831"/>
        <c:axId val="221602751"/>
      </c:lineChart>
      <c:catAx>
        <c:axId val="2215821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21582591"/>
        <c:crosses val="autoZero"/>
        <c:auto val="1"/>
        <c:lblAlgn val="ctr"/>
        <c:lblOffset val="100"/>
        <c:noMultiLvlLbl val="0"/>
      </c:catAx>
      <c:valAx>
        <c:axId val="221582591"/>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221582111"/>
        <c:crosses val="autoZero"/>
        <c:crossBetween val="between"/>
      </c:valAx>
      <c:valAx>
        <c:axId val="221602751"/>
        <c:scaling>
          <c:orientation val="minMax"/>
        </c:scaling>
        <c:delete val="0"/>
        <c:axPos val="r"/>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221588831"/>
        <c:crosses val="max"/>
        <c:crossBetween val="between"/>
      </c:valAx>
      <c:catAx>
        <c:axId val="221588831"/>
        <c:scaling>
          <c:orientation val="minMax"/>
        </c:scaling>
        <c:delete val="1"/>
        <c:axPos val="b"/>
        <c:numFmt formatCode="General" sourceLinked="1"/>
        <c:majorTickMark val="none"/>
        <c:minorTickMark val="none"/>
        <c:tickLblPos val="nextTo"/>
        <c:crossAx val="22160275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sx="102000" sy="102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AMS Report - Final.xlsx]MoM Pivot!PivotTable9</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sx="101000" sy="101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5400000" sx="103000" sy="103000" algn="t" rotWithShape="0">
              <a:prstClr val="black">
                <a:alpha val="40000"/>
              </a:prstClr>
            </a:outerShdw>
          </a:effectLst>
        </c:spPr>
        <c:marker>
          <c:symbol val="none"/>
        </c:marker>
        <c:dLbl>
          <c:idx val="0"/>
          <c:spPr>
            <a:solidFill>
              <a:schemeClr val="bg1">
                <a:alpha val="3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sx="101000" sy="101000" algn="ctr" rotWithShape="0">
              <a:srgbClr val="000000">
                <a:alpha val="63000"/>
              </a:srgbClr>
            </a:outerShdw>
          </a:effectLst>
        </c:spPr>
        <c:dLbl>
          <c:idx val="0"/>
          <c:layout>
            <c:manualLayout>
              <c:x val="-9.615384615384674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'MoM Pivot'!$B$18</c:f>
              <c:strCache>
                <c:ptCount val="1"/>
                <c:pt idx="0">
                  <c:v>Sum of Spend(INR)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sx="101000" sy="101000" algn="ctr" rotWithShape="0">
                <a:srgbClr val="000000">
                  <a:alpha val="63000"/>
                </a:srgbClr>
              </a:outerShdw>
            </a:effectLst>
          </c:spPr>
          <c:invertIfNegative val="0"/>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sx="101000" sy="101000" algn="ctr" rotWithShape="0">
                  <a:srgbClr val="000000">
                    <a:alpha val="63000"/>
                  </a:srgbClr>
                </a:outerShdw>
              </a:effectLst>
            </c:spPr>
            <c:extLst>
              <c:ext xmlns:c16="http://schemas.microsoft.com/office/drawing/2014/chart" uri="{C3380CC4-5D6E-409C-BE32-E72D297353CC}">
                <c16:uniqueId val="{00000003-E71E-42F3-AD3B-BFD8EE39DCD8}"/>
              </c:ext>
            </c:extLst>
          </c:dPt>
          <c:dLbls>
            <c:dLbl>
              <c:idx val="1"/>
              <c:layout>
                <c:manualLayout>
                  <c:x val="-9.615384615384674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71E-42F3-AD3B-BFD8EE39DCD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Pivot'!$A$19:$A$21</c:f>
              <c:strCache>
                <c:ptCount val="2"/>
                <c:pt idx="0">
                  <c:v>March</c:v>
                </c:pt>
                <c:pt idx="1">
                  <c:v>April</c:v>
                </c:pt>
              </c:strCache>
            </c:strRef>
          </c:cat>
          <c:val>
            <c:numRef>
              <c:f>'MoM Pivot'!$B$19:$B$21</c:f>
              <c:numCache>
                <c:formatCode>[$₹-439]#,##0</c:formatCode>
                <c:ptCount val="2"/>
                <c:pt idx="0">
                  <c:v>562666.21250000061</c:v>
                </c:pt>
                <c:pt idx="1">
                  <c:v>661960.24999999988</c:v>
                </c:pt>
              </c:numCache>
            </c:numRef>
          </c:val>
          <c:extLst>
            <c:ext xmlns:c16="http://schemas.microsoft.com/office/drawing/2014/chart" uri="{C3380CC4-5D6E-409C-BE32-E72D297353CC}">
              <c16:uniqueId val="{00000000-E71E-42F3-AD3B-BFD8EE39DCD8}"/>
            </c:ext>
          </c:extLst>
        </c:ser>
        <c:ser>
          <c:idx val="1"/>
          <c:order val="1"/>
          <c:tx>
            <c:strRef>
              <c:f>'MoM Pivot'!$C$18</c:f>
              <c:strCache>
                <c:ptCount val="1"/>
                <c:pt idx="0">
                  <c:v>Sum of Sales(INR)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0800" dist="38100" dir="5400000" sx="103000" sy="103000" algn="t" rotWithShape="0">
                <a:prstClr val="black">
                  <a:alpha val="40000"/>
                </a:prstClr>
              </a:outerShdw>
            </a:effectLst>
          </c:spPr>
          <c:invertIfNegative val="0"/>
          <c:dLbls>
            <c:spPr>
              <a:solidFill>
                <a:schemeClr val="bg1">
                  <a:alpha val="3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Pivot'!$A$19:$A$21</c:f>
              <c:strCache>
                <c:ptCount val="2"/>
                <c:pt idx="0">
                  <c:v>March</c:v>
                </c:pt>
                <c:pt idx="1">
                  <c:v>April</c:v>
                </c:pt>
              </c:strCache>
            </c:strRef>
          </c:cat>
          <c:val>
            <c:numRef>
              <c:f>'MoM Pivot'!$C$19:$C$21</c:f>
              <c:numCache>
                <c:formatCode>[$₹-439]#,##0</c:formatCode>
                <c:ptCount val="2"/>
                <c:pt idx="0">
                  <c:v>2840933.5199999968</c:v>
                </c:pt>
                <c:pt idx="1">
                  <c:v>3156592.8000000007</c:v>
                </c:pt>
              </c:numCache>
            </c:numRef>
          </c:val>
          <c:extLst>
            <c:ext xmlns:c16="http://schemas.microsoft.com/office/drawing/2014/chart" uri="{C3380CC4-5D6E-409C-BE32-E72D297353CC}">
              <c16:uniqueId val="{00000001-E71E-42F3-AD3B-BFD8EE39DCD8}"/>
            </c:ext>
          </c:extLst>
        </c:ser>
        <c:dLbls>
          <c:dLblPos val="outEnd"/>
          <c:showLegendKey val="0"/>
          <c:showVal val="1"/>
          <c:showCatName val="0"/>
          <c:showSerName val="0"/>
          <c:showPercent val="0"/>
          <c:showBubbleSize val="0"/>
        </c:dLbls>
        <c:gapWidth val="100"/>
        <c:overlap val="-24"/>
        <c:axId val="221583071"/>
        <c:axId val="221583551"/>
      </c:barChart>
      <c:catAx>
        <c:axId val="2215830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221583551"/>
        <c:crosses val="autoZero"/>
        <c:auto val="1"/>
        <c:lblAlgn val="ctr"/>
        <c:lblOffset val="100"/>
        <c:noMultiLvlLbl val="0"/>
      </c:catAx>
      <c:valAx>
        <c:axId val="221583551"/>
        <c:scaling>
          <c:orientation val="minMax"/>
        </c:scaling>
        <c:delete val="0"/>
        <c:axPos val="l"/>
        <c:numFmt formatCode="[$₹-439]#,##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rgbClr val="002060"/>
                </a:solidFill>
                <a:latin typeface="+mn-lt"/>
                <a:ea typeface="+mn-ea"/>
                <a:cs typeface="+mn-cs"/>
              </a:defRPr>
            </a:pPr>
            <a:endParaRPr lang="en-US"/>
          </a:p>
        </c:txPr>
        <c:crossAx val="22158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sx="102000" sy="102000" algn="t" rotWithShape="0">
        <a:prstClr val="black">
          <a:alpha val="40000"/>
        </a:prstClr>
      </a:outerShdw>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[Daily AMS Report - Final.xlsx]MoM Pivot!PivotTable10</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sx="101000" sy="101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5400000" sx="103000" sy="103000" algn="t" rotWithShape="0">
              <a:prstClr val="black">
                <a:alpha val="40000"/>
              </a:prst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sx="101000" sy="101000" algn="ctr" rotWithShape="0">
              <a:srgbClr val="000000">
                <a:alpha val="63000"/>
              </a:srgbClr>
            </a:outerShdw>
          </a:effectLst>
        </c:spPr>
        <c:marker>
          <c:symbol val="none"/>
        </c:marker>
        <c:dLbl>
          <c:idx val="0"/>
          <c:spPr>
            <a:noFill/>
            <a:ln>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5400000" sx="103000" sy="103000" algn="t" rotWithShape="0">
              <a:prstClr val="black">
                <a:alpha val="40000"/>
              </a:prstClr>
            </a:outerShdw>
          </a:effectLst>
        </c:spPr>
        <c:marker>
          <c:symbol val="none"/>
        </c:marker>
        <c:dLbl>
          <c:idx val="0"/>
          <c:spPr>
            <a:noFill/>
            <a:ln>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sx="101000" sy="101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0800" dist="38100" dir="5400000" sx="103000" sy="103000" algn="t" rotWithShape="0">
              <a:prstClr val="black">
                <a:alpha val="40000"/>
              </a:prstClr>
            </a:outerShdw>
          </a:effectLst>
        </c:spPr>
      </c:pivotFmt>
    </c:pivotFmts>
    <c:plotArea>
      <c:layout/>
      <c:barChart>
        <c:barDir val="col"/>
        <c:grouping val="clustered"/>
        <c:varyColors val="0"/>
        <c:ser>
          <c:idx val="0"/>
          <c:order val="0"/>
          <c:tx>
            <c:strRef>
              <c:f>'MoM Pivot'!$B$35:$B$36</c:f>
              <c:strCache>
                <c:ptCount val="1"/>
                <c:pt idx="0">
                  <c:v>March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sx="101000" sy="101000" algn="ctr" rotWithShape="0">
                <a:srgbClr val="000000">
                  <a:alpha val="63000"/>
                </a:srgbClr>
              </a:outerShdw>
            </a:effectLst>
          </c:spPr>
          <c:invertIfNegative val="0"/>
          <c:dLbls>
            <c:spPr>
              <a:noFill/>
              <a:ln>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Pivot'!$A$37:$A$41</c:f>
              <c:strCache>
                <c:ptCount val="4"/>
                <c:pt idx="0">
                  <c:v>Category 4</c:v>
                </c:pt>
                <c:pt idx="1">
                  <c:v>Category 3</c:v>
                </c:pt>
                <c:pt idx="2">
                  <c:v>Category 2</c:v>
                </c:pt>
                <c:pt idx="3">
                  <c:v>Category 1</c:v>
                </c:pt>
              </c:strCache>
            </c:strRef>
          </c:cat>
          <c:val>
            <c:numRef>
              <c:f>'MoM Pivot'!$B$37:$B$41</c:f>
              <c:numCache>
                <c:formatCode>[$₹-439]#,##0</c:formatCode>
                <c:ptCount val="4"/>
                <c:pt idx="0">
                  <c:v>72473.96699999999</c:v>
                </c:pt>
                <c:pt idx="1">
                  <c:v>103949.43299999999</c:v>
                </c:pt>
                <c:pt idx="2">
                  <c:v>682441.74000000011</c:v>
                </c:pt>
                <c:pt idx="3">
                  <c:v>1982068.3800000024</c:v>
                </c:pt>
              </c:numCache>
            </c:numRef>
          </c:val>
          <c:extLst>
            <c:ext xmlns:c16="http://schemas.microsoft.com/office/drawing/2014/chart" uri="{C3380CC4-5D6E-409C-BE32-E72D297353CC}">
              <c16:uniqueId val="{00000000-E71E-42F3-AD3B-BFD8EE39DCD8}"/>
            </c:ext>
          </c:extLst>
        </c:ser>
        <c:ser>
          <c:idx val="1"/>
          <c:order val="1"/>
          <c:tx>
            <c:strRef>
              <c:f>'MoM Pivot'!$C$35:$C$36</c:f>
              <c:strCache>
                <c:ptCount val="1"/>
                <c:pt idx="0">
                  <c:v>April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0800" dist="38100" dir="5400000" sx="103000" sy="103000" algn="t" rotWithShape="0">
                <a:prstClr val="black">
                  <a:alpha val="40000"/>
                </a:prstClr>
              </a:outerShdw>
            </a:effectLst>
          </c:spPr>
          <c:invertIfNegative val="0"/>
          <c:dLbls>
            <c:spPr>
              <a:noFill/>
              <a:ln>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Pivot'!$A$37:$A$41</c:f>
              <c:strCache>
                <c:ptCount val="4"/>
                <c:pt idx="0">
                  <c:v>Category 4</c:v>
                </c:pt>
                <c:pt idx="1">
                  <c:v>Category 3</c:v>
                </c:pt>
                <c:pt idx="2">
                  <c:v>Category 2</c:v>
                </c:pt>
                <c:pt idx="3">
                  <c:v>Category 1</c:v>
                </c:pt>
              </c:strCache>
            </c:strRef>
          </c:cat>
          <c:val>
            <c:numRef>
              <c:f>'MoM Pivot'!$C$37:$C$41</c:f>
              <c:numCache>
                <c:formatCode>[$₹-439]#,##0</c:formatCode>
                <c:ptCount val="4"/>
                <c:pt idx="0">
                  <c:v>80526.63</c:v>
                </c:pt>
                <c:pt idx="1">
                  <c:v>115499.37000000001</c:v>
                </c:pt>
                <c:pt idx="2">
                  <c:v>758268.60000000021</c:v>
                </c:pt>
                <c:pt idx="3">
                  <c:v>2202298.1999999993</c:v>
                </c:pt>
              </c:numCache>
            </c:numRef>
          </c:val>
          <c:extLst>
            <c:ext xmlns:c16="http://schemas.microsoft.com/office/drawing/2014/chart" uri="{C3380CC4-5D6E-409C-BE32-E72D297353CC}">
              <c16:uniqueId val="{00000006-F0E0-4095-B36C-538A8F1E9177}"/>
            </c:ext>
          </c:extLst>
        </c:ser>
        <c:dLbls>
          <c:dLblPos val="outEnd"/>
          <c:showLegendKey val="0"/>
          <c:showVal val="1"/>
          <c:showCatName val="0"/>
          <c:showSerName val="0"/>
          <c:showPercent val="0"/>
          <c:showBubbleSize val="0"/>
        </c:dLbls>
        <c:gapWidth val="100"/>
        <c:overlap val="-24"/>
        <c:axId val="221583071"/>
        <c:axId val="221583551"/>
      </c:barChart>
      <c:catAx>
        <c:axId val="2215830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221583551"/>
        <c:crosses val="autoZero"/>
        <c:auto val="1"/>
        <c:lblAlgn val="ctr"/>
        <c:lblOffset val="100"/>
        <c:noMultiLvlLbl val="0"/>
      </c:catAx>
      <c:valAx>
        <c:axId val="221583551"/>
        <c:scaling>
          <c:orientation val="minMax"/>
        </c:scaling>
        <c:delete val="0"/>
        <c:axPos val="l"/>
        <c:numFmt formatCode="[$₹-439]#,##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22158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legend>
    <c:plotVisOnly val="1"/>
    <c:dispBlanksAs val="gap"/>
    <c:showDLblsOverMax val="0"/>
    <c:extLst/>
  </c:chart>
  <c:spPr>
    <a:solidFill>
      <a:sysClr val="window" lastClr="FFFFFF"/>
    </a:solidFill>
    <a:ln w="9525" cap="flat" cmpd="sng" algn="ctr">
      <a:solidFill>
        <a:schemeClr val="tx1">
          <a:lumMod val="15000"/>
          <a:lumOff val="85000"/>
        </a:schemeClr>
      </a:solidFill>
      <a:round/>
    </a:ln>
    <a:effectLst>
      <a:outerShdw blurRad="50800" dist="38100" dir="5400000" sx="102000" sy="102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AMS Report - Final.xlsx]MoM Pivot!PivotTable11</c:name>
    <c:fmtId val="2"/>
  </c:pivotSource>
  <c:chart>
    <c:autoTitleDeleted val="0"/>
    <c:pivotFmts>
      <c:pivotFmt>
        <c:idx val="0"/>
        <c:spPr>
          <a:solidFill>
            <a:schemeClr val="accent1"/>
          </a:solidFill>
          <a:ln>
            <a:noFill/>
          </a:ln>
          <a:effectLst/>
        </c:spPr>
        <c:marker>
          <c:symbol val="none"/>
        </c:marker>
        <c:dLbl>
          <c:idx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426007410838351E-2"/>
              <c:y val="4.2034468263976461E-3"/>
            </c:manualLayout>
          </c:layou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3.3964095099466275E-2"/>
              <c:y val="-7.6102621617055996E-17"/>
            </c:manualLayout>
          </c:layou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3.6390101892285295E-2"/>
              <c:y val="0"/>
            </c:manualLayout>
          </c:layou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2.6686074721009041E-2"/>
              <c:y val="-1.5220524323411199E-16"/>
            </c:manualLayout>
          </c:layou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9.8039215686274057E-3"/>
              <c:y val="7.7062301587006266E-17"/>
            </c:manualLayout>
          </c:layou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9.8039215686274508E-3"/>
              <c:y val="0"/>
            </c:manualLayout>
          </c:layou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1.2254901960784314E-2"/>
              <c:y val="0"/>
            </c:manualLayout>
          </c:layou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1.4705882352941176E-2"/>
              <c:y val="-1.9265575396751566E-17"/>
            </c:manualLayout>
          </c:layou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'MoM Pivot'!$B$55:$B$56</c:f>
              <c:strCache>
                <c:ptCount val="1"/>
                <c:pt idx="0">
                  <c:v>March</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3416-41EB-B8A8-67436409BBED}"/>
              </c:ext>
            </c:extLst>
          </c:dPt>
          <c:dPt>
            <c:idx val="1"/>
            <c:invertIfNegative val="0"/>
            <c:bubble3D val="0"/>
            <c:extLst>
              <c:ext xmlns:c16="http://schemas.microsoft.com/office/drawing/2014/chart" uri="{C3380CC4-5D6E-409C-BE32-E72D297353CC}">
                <c16:uniqueId val="{00000004-3416-41EB-B8A8-67436409BBED}"/>
              </c:ext>
            </c:extLst>
          </c:dPt>
          <c:dPt>
            <c:idx val="2"/>
            <c:invertIfNegative val="0"/>
            <c:bubble3D val="0"/>
            <c:extLst>
              <c:ext xmlns:c16="http://schemas.microsoft.com/office/drawing/2014/chart" uri="{C3380CC4-5D6E-409C-BE32-E72D297353CC}">
                <c16:uniqueId val="{00000005-3416-41EB-B8A8-67436409BBED}"/>
              </c:ext>
            </c:extLst>
          </c:dPt>
          <c:dPt>
            <c:idx val="3"/>
            <c:invertIfNegative val="0"/>
            <c:bubble3D val="0"/>
            <c:extLst>
              <c:ext xmlns:c16="http://schemas.microsoft.com/office/drawing/2014/chart" uri="{C3380CC4-5D6E-409C-BE32-E72D297353CC}">
                <c16:uniqueId val="{00000009-3416-41EB-B8A8-67436409BBED}"/>
              </c:ext>
            </c:extLst>
          </c:dPt>
          <c:dLbls>
            <c:dLbl>
              <c:idx val="0"/>
              <c:layout>
                <c:manualLayout>
                  <c:x val="-1.2254901960784314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416-41EB-B8A8-67436409BBED}"/>
                </c:ext>
              </c:extLst>
            </c:dLbl>
            <c:dLbl>
              <c:idx val="1"/>
              <c:layout>
                <c:manualLayout>
                  <c:x val="-3.6390101892285295E-2"/>
                  <c:y val="0"/>
                </c:manualLayout>
              </c:layou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416-41EB-B8A8-67436409BBED}"/>
                </c:ext>
              </c:extLst>
            </c:dLbl>
            <c:dLbl>
              <c:idx val="2"/>
              <c:layout>
                <c:manualLayout>
                  <c:x val="-3.3964095099466275E-2"/>
                  <c:y val="-7.6102621617055996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416-41EB-B8A8-67436409BBED}"/>
                </c:ext>
              </c:extLst>
            </c:dLbl>
            <c:dLbl>
              <c:idx val="3"/>
              <c:layout>
                <c:manualLayout>
                  <c:x val="-2.426007410838351E-2"/>
                  <c:y val="4.203446826397646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416-41EB-B8A8-67436409BBED}"/>
                </c:ext>
              </c:extLst>
            </c:dLbl>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Pivot'!$A$57:$A$61</c:f>
              <c:strCache>
                <c:ptCount val="4"/>
                <c:pt idx="0">
                  <c:v>SB</c:v>
                </c:pt>
                <c:pt idx="1">
                  <c:v>SBV</c:v>
                </c:pt>
                <c:pt idx="2">
                  <c:v>SD</c:v>
                </c:pt>
                <c:pt idx="3">
                  <c:v>SP</c:v>
                </c:pt>
              </c:strCache>
            </c:strRef>
          </c:cat>
          <c:val>
            <c:numRef>
              <c:f>'MoM Pivot'!$B$57:$B$61</c:f>
              <c:numCache>
                <c:formatCode>[$₹-439]#,##0</c:formatCode>
                <c:ptCount val="4"/>
                <c:pt idx="0">
                  <c:v>94460.093999999997</c:v>
                </c:pt>
                <c:pt idx="1">
                  <c:v>140489.739</c:v>
                </c:pt>
                <c:pt idx="2">
                  <c:v>535831.70400000003</c:v>
                </c:pt>
                <c:pt idx="3">
                  <c:v>2070151.9830000009</c:v>
                </c:pt>
              </c:numCache>
            </c:numRef>
          </c:val>
          <c:extLst>
            <c:ext xmlns:c16="http://schemas.microsoft.com/office/drawing/2014/chart" uri="{C3380CC4-5D6E-409C-BE32-E72D297353CC}">
              <c16:uniqueId val="{00000000-3416-41EB-B8A8-67436409BBED}"/>
            </c:ext>
          </c:extLst>
        </c:ser>
        <c:ser>
          <c:idx val="1"/>
          <c:order val="1"/>
          <c:tx>
            <c:strRef>
              <c:f>'MoM Pivot'!$C$55:$C$56</c:f>
              <c:strCache>
                <c:ptCount val="1"/>
                <c:pt idx="0">
                  <c:v>April</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A-3416-41EB-B8A8-67436409BBED}"/>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7-3416-41EB-B8A8-67436409BBED}"/>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8-3416-41EB-B8A8-67436409BBED}"/>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6-3416-41EB-B8A8-67436409BBED}"/>
              </c:ext>
            </c:extLst>
          </c:dPt>
          <c:dLbls>
            <c:dLbl>
              <c:idx val="0"/>
              <c:layout>
                <c:manualLayout>
                  <c:x val="2.6686074721009041E-2"/>
                  <c:y val="-1.5220524323411199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416-41EB-B8A8-67436409BBED}"/>
                </c:ext>
              </c:extLst>
            </c:dLbl>
            <c:dLbl>
              <c:idx val="1"/>
              <c:layout>
                <c:manualLayout>
                  <c:x val="9.8039215686274508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416-41EB-B8A8-67436409BBED}"/>
                </c:ext>
              </c:extLst>
            </c:dLbl>
            <c:dLbl>
              <c:idx val="2"/>
              <c:layout>
                <c:manualLayout>
                  <c:x val="9.8039215686274057E-3"/>
                  <c:y val="7.7062301587006266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416-41EB-B8A8-67436409BBED}"/>
                </c:ext>
              </c:extLst>
            </c:dLbl>
            <c:dLbl>
              <c:idx val="3"/>
              <c:layout>
                <c:manualLayout>
                  <c:x val="1.4705882352941176E-2"/>
                  <c:y val="-1.9265575396751566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416-41EB-B8A8-67436409BBED}"/>
                </c:ext>
              </c:extLst>
            </c:dLbl>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Pivot'!$A$57:$A$61</c:f>
              <c:strCache>
                <c:ptCount val="4"/>
                <c:pt idx="0">
                  <c:v>SB</c:v>
                </c:pt>
                <c:pt idx="1">
                  <c:v>SBV</c:v>
                </c:pt>
                <c:pt idx="2">
                  <c:v>SD</c:v>
                </c:pt>
                <c:pt idx="3">
                  <c:v>SP</c:v>
                </c:pt>
              </c:strCache>
            </c:strRef>
          </c:cat>
          <c:val>
            <c:numRef>
              <c:f>'MoM Pivot'!$C$57:$C$61</c:f>
              <c:numCache>
                <c:formatCode>[$₹-439]#,##0</c:formatCode>
                <c:ptCount val="4"/>
                <c:pt idx="0">
                  <c:v>104955.66</c:v>
                </c:pt>
                <c:pt idx="1">
                  <c:v>156099.71</c:v>
                </c:pt>
                <c:pt idx="2">
                  <c:v>595368.55999999994</c:v>
                </c:pt>
                <c:pt idx="3">
                  <c:v>2300168.8700000015</c:v>
                </c:pt>
              </c:numCache>
            </c:numRef>
          </c:val>
          <c:extLst>
            <c:ext xmlns:c16="http://schemas.microsoft.com/office/drawing/2014/chart" uri="{C3380CC4-5D6E-409C-BE32-E72D297353CC}">
              <c16:uniqueId val="{00000001-3416-41EB-B8A8-67436409BBED}"/>
            </c:ext>
          </c:extLst>
        </c:ser>
        <c:dLbls>
          <c:dLblPos val="outEnd"/>
          <c:showLegendKey val="0"/>
          <c:showVal val="1"/>
          <c:showCatName val="0"/>
          <c:showSerName val="0"/>
          <c:showPercent val="0"/>
          <c:showBubbleSize val="0"/>
        </c:dLbls>
        <c:gapWidth val="219"/>
        <c:overlap val="-27"/>
        <c:axId val="1885437151"/>
        <c:axId val="1885437631"/>
      </c:barChart>
      <c:catAx>
        <c:axId val="188543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85437631"/>
        <c:crosses val="autoZero"/>
        <c:auto val="1"/>
        <c:lblAlgn val="ctr"/>
        <c:lblOffset val="100"/>
        <c:noMultiLvlLbl val="0"/>
      </c:catAx>
      <c:valAx>
        <c:axId val="1885437631"/>
        <c:scaling>
          <c:orientation val="minMax"/>
        </c:scaling>
        <c:delete val="0"/>
        <c:axPos val="l"/>
        <c:numFmt formatCode="[$₹-439]#,##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188543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sx="103000" sy="103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AMS Report - Final.xlsx]MTD Pivot!PivotTable4</c:name>
    <c:fmtId val="13"/>
  </c:pivotSource>
  <c:chart>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sz="1400">
                <a:solidFill>
                  <a:schemeClr val="tx1"/>
                </a:solidFill>
              </a:rPr>
              <a:t>Category Wise Sales vs Targets</a:t>
            </a:r>
          </a:p>
        </c:rich>
      </c:tx>
      <c:overlay val="0"/>
      <c:spPr>
        <a:gradFill>
          <a:gsLst>
            <a:gs pos="0">
              <a:schemeClr val="accent1">
                <a:lumMod val="5000"/>
                <a:lumOff val="95000"/>
                <a:alpha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408748906386619E-2"/>
              <c:y val="-2.5389916575988526E-2"/>
            </c:manualLayout>
          </c:layout>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396079155794674E-2"/>
              <c:y val="0"/>
            </c:manualLayout>
          </c:layout>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194276899231607E-2"/>
              <c:y val="1.088139281828074E-2"/>
            </c:manualLayout>
          </c:layout>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0012248468941176E-3"/>
              <c:y val="3.6271309394269131E-3"/>
            </c:manualLayout>
          </c:layout>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5434606189546645E-3"/>
              <c:y val="1.088139281828074E-2"/>
            </c:manualLayout>
          </c:layout>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2.2222222222222222E-3"/>
              <c:y val="1.088139281828074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2222222222222018E-3"/>
              <c:y val="1.4508523757707652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2.2222222222222018E-3"/>
              <c:y val="3.6271309394268801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248839368616527E-2"/>
              <c:y val="6.6496632381388426E-17"/>
            </c:manualLayout>
          </c:layout>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8570102135561702E-2"/>
              <c:y val="-1.3299326476277685E-16"/>
            </c:manualLayout>
          </c:layout>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5434606189546645E-3"/>
              <c:y val="1.088139281828074E-2"/>
            </c:manualLayout>
          </c:layout>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0012248468941176E-3"/>
              <c:y val="3.6271309394269131E-3"/>
            </c:manualLayout>
          </c:layout>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194276899231607E-2"/>
              <c:y val="1.088139281828074E-2"/>
            </c:manualLayout>
          </c:layout>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8570102135561702E-2"/>
              <c:y val="-1.3299326476277685E-16"/>
            </c:manualLayout>
          </c:layout>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248839368616527E-2"/>
              <c:y val="6.6496632381388426E-17"/>
            </c:manualLayout>
          </c:layout>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396079155794674E-2"/>
              <c:y val="0"/>
            </c:manualLayout>
          </c:layout>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408748906386619E-2"/>
              <c:y val="-2.5389916575988526E-2"/>
            </c:manualLayout>
          </c:layout>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5434606189546645E-3"/>
              <c:y val="1.088139281828074E-2"/>
            </c:manualLayout>
          </c:layout>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0012248468941176E-3"/>
              <c:y val="3.6271309394269131E-3"/>
            </c:manualLayout>
          </c:layout>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194276899231607E-2"/>
              <c:y val="1.088139281828074E-2"/>
            </c:manualLayout>
          </c:layout>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8570102135561702E-2"/>
              <c:y val="-1.3299326476277685E-16"/>
            </c:manualLayout>
          </c:layout>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248839368616527E-2"/>
              <c:y val="6.6496632381388426E-17"/>
            </c:manualLayout>
          </c:layout>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396079155794674E-2"/>
              <c:y val="0"/>
            </c:manualLayout>
          </c:layout>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408748906386619E-2"/>
              <c:y val="-2.5389916575988526E-2"/>
            </c:manualLayout>
          </c:layout>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98384169768054"/>
          <c:y val="0.15186634627451162"/>
          <c:w val="0.82839037620297462"/>
          <c:h val="0.74355927217476492"/>
        </c:manualLayout>
      </c:layout>
      <c:barChart>
        <c:barDir val="bar"/>
        <c:grouping val="clustered"/>
        <c:varyColors val="0"/>
        <c:ser>
          <c:idx val="0"/>
          <c:order val="0"/>
          <c:tx>
            <c:strRef>
              <c:f>'MTD Pivot'!$B$37:$B$38</c:f>
              <c:strCache>
                <c:ptCount val="1"/>
                <c:pt idx="0">
                  <c:v>Achieved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7F8B-4836-BA15-EB4EBBEDA1F0}"/>
              </c:ext>
            </c:extLst>
          </c:dPt>
          <c:dPt>
            <c:idx val="1"/>
            <c:invertIfNegative val="0"/>
            <c:bubble3D val="0"/>
            <c:extLst>
              <c:ext xmlns:c16="http://schemas.microsoft.com/office/drawing/2014/chart" uri="{C3380CC4-5D6E-409C-BE32-E72D297353CC}">
                <c16:uniqueId val="{00000001-7F8B-4836-BA15-EB4EBBEDA1F0}"/>
              </c:ext>
            </c:extLst>
          </c:dPt>
          <c:dPt>
            <c:idx val="2"/>
            <c:invertIfNegative val="0"/>
            <c:bubble3D val="0"/>
            <c:extLst>
              <c:ext xmlns:c16="http://schemas.microsoft.com/office/drawing/2014/chart" uri="{C3380CC4-5D6E-409C-BE32-E72D297353CC}">
                <c16:uniqueId val="{00000002-7F8B-4836-BA15-EB4EBBEDA1F0}"/>
              </c:ext>
            </c:extLst>
          </c:dPt>
          <c:dLbls>
            <c:dLbl>
              <c:idx val="0"/>
              <c:layout>
                <c:manualLayout>
                  <c:x val="4.5434606189546645E-3"/>
                  <c:y val="1.08813928182807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F8B-4836-BA15-EB4EBBEDA1F0}"/>
                </c:ext>
              </c:extLst>
            </c:dLbl>
            <c:dLbl>
              <c:idx val="1"/>
              <c:layout>
                <c:manualLayout>
                  <c:x val="4.0012248468941176E-3"/>
                  <c:y val="3.627130939426913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F8B-4836-BA15-EB4EBBEDA1F0}"/>
                </c:ext>
              </c:extLst>
            </c:dLbl>
            <c:dLbl>
              <c:idx val="2"/>
              <c:layout>
                <c:manualLayout>
                  <c:x val="1.3194276899231607E-2"/>
                  <c:y val="1.08813928182807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F8B-4836-BA15-EB4EBBEDA1F0}"/>
                </c:ext>
              </c:extLst>
            </c:dLbl>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'MTD Pivot'!$A$39:$A$43</c:f>
              <c:strCache>
                <c:ptCount val="4"/>
                <c:pt idx="0">
                  <c:v>Category 4</c:v>
                </c:pt>
                <c:pt idx="1">
                  <c:v>Category 3</c:v>
                </c:pt>
                <c:pt idx="2">
                  <c:v>Category 2</c:v>
                </c:pt>
                <c:pt idx="3">
                  <c:v>Category 1</c:v>
                </c:pt>
              </c:strCache>
            </c:strRef>
          </c:cat>
          <c:val>
            <c:numRef>
              <c:f>'MTD Pivot'!$B$39:$B$43</c:f>
              <c:numCache>
                <c:formatCode>[$₹-439]#,##0</c:formatCode>
                <c:ptCount val="4"/>
                <c:pt idx="0">
                  <c:v>80526.63</c:v>
                </c:pt>
                <c:pt idx="1">
                  <c:v>115499.37000000001</c:v>
                </c:pt>
                <c:pt idx="2">
                  <c:v>758268.60000000021</c:v>
                </c:pt>
                <c:pt idx="3">
                  <c:v>2202298.1999999993</c:v>
                </c:pt>
              </c:numCache>
            </c:numRef>
          </c:val>
          <c:extLst>
            <c:ext xmlns:c16="http://schemas.microsoft.com/office/drawing/2014/chart" uri="{C3380CC4-5D6E-409C-BE32-E72D297353CC}">
              <c16:uniqueId val="{00000003-7F8B-4836-BA15-EB4EBBEDA1F0}"/>
            </c:ext>
          </c:extLst>
        </c:ser>
        <c:ser>
          <c:idx val="1"/>
          <c:order val="1"/>
          <c:tx>
            <c:strRef>
              <c:f>'MTD Pivot'!$C$37:$C$38</c:f>
              <c:strCache>
                <c:ptCount val="1"/>
                <c:pt idx="0">
                  <c:v>Target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4-7F8B-4836-BA15-EB4EBBEDA1F0}"/>
              </c:ext>
            </c:extLst>
          </c:dPt>
          <c:dPt>
            <c:idx val="1"/>
            <c:invertIfNegative val="0"/>
            <c:bubble3D val="0"/>
            <c:extLst>
              <c:ext xmlns:c16="http://schemas.microsoft.com/office/drawing/2014/chart" uri="{C3380CC4-5D6E-409C-BE32-E72D297353CC}">
                <c16:uniqueId val="{00000005-7F8B-4836-BA15-EB4EBBEDA1F0}"/>
              </c:ext>
            </c:extLst>
          </c:dPt>
          <c:dPt>
            <c:idx val="2"/>
            <c:invertIfNegative val="0"/>
            <c:bubble3D val="0"/>
            <c:extLst>
              <c:ext xmlns:c16="http://schemas.microsoft.com/office/drawing/2014/chart" uri="{C3380CC4-5D6E-409C-BE32-E72D297353CC}">
                <c16:uniqueId val="{00000006-7F8B-4836-BA15-EB4EBBEDA1F0}"/>
              </c:ext>
            </c:extLst>
          </c:dPt>
          <c:dPt>
            <c:idx val="3"/>
            <c:invertIfNegative val="0"/>
            <c:bubble3D val="0"/>
            <c:extLst>
              <c:ext xmlns:c16="http://schemas.microsoft.com/office/drawing/2014/chart" uri="{C3380CC4-5D6E-409C-BE32-E72D297353CC}">
                <c16:uniqueId val="{00000007-7F8B-4836-BA15-EB4EBBEDA1F0}"/>
              </c:ext>
            </c:extLst>
          </c:dPt>
          <c:dLbls>
            <c:dLbl>
              <c:idx val="0"/>
              <c:layout>
                <c:manualLayout>
                  <c:x val="1.8570102135561702E-2"/>
                  <c:y val="-1.3299326476277685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F8B-4836-BA15-EB4EBBEDA1F0}"/>
                </c:ext>
              </c:extLst>
            </c:dLbl>
            <c:dLbl>
              <c:idx val="1"/>
              <c:layout>
                <c:manualLayout>
                  <c:x val="1.6248839368616527E-2"/>
                  <c:y val="6.6496632381388426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F8B-4836-BA15-EB4EBBEDA1F0}"/>
                </c:ext>
              </c:extLst>
            </c:dLbl>
            <c:dLbl>
              <c:idx val="2"/>
              <c:layout>
                <c:manualLayout>
                  <c:x val="2.1396079155794674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F8B-4836-BA15-EB4EBBEDA1F0}"/>
                </c:ext>
              </c:extLst>
            </c:dLbl>
            <c:dLbl>
              <c:idx val="3"/>
              <c:layout>
                <c:manualLayout>
                  <c:x val="1.6408748906386619E-2"/>
                  <c:y val="-2.538991657598852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F8B-4836-BA15-EB4EBBEDA1F0}"/>
                </c:ext>
              </c:extLst>
            </c:dLbl>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'MTD Pivot'!$A$39:$A$43</c:f>
              <c:strCache>
                <c:ptCount val="4"/>
                <c:pt idx="0">
                  <c:v>Category 4</c:v>
                </c:pt>
                <c:pt idx="1">
                  <c:v>Category 3</c:v>
                </c:pt>
                <c:pt idx="2">
                  <c:v>Category 2</c:v>
                </c:pt>
                <c:pt idx="3">
                  <c:v>Category 1</c:v>
                </c:pt>
              </c:strCache>
            </c:strRef>
          </c:cat>
          <c:val>
            <c:numRef>
              <c:f>'MTD Pivot'!$C$39:$C$43</c:f>
              <c:numCache>
                <c:formatCode>[$₹-439]#,##0</c:formatCode>
                <c:ptCount val="4"/>
                <c:pt idx="0">
                  <c:v>170454.54545454547</c:v>
                </c:pt>
                <c:pt idx="1">
                  <c:v>340909.09090909094</c:v>
                </c:pt>
                <c:pt idx="2">
                  <c:v>681818.18181818188</c:v>
                </c:pt>
                <c:pt idx="3">
                  <c:v>1704545.4545454546</c:v>
                </c:pt>
              </c:numCache>
            </c:numRef>
          </c:val>
          <c:extLst>
            <c:ext xmlns:c16="http://schemas.microsoft.com/office/drawing/2014/chart" uri="{C3380CC4-5D6E-409C-BE32-E72D297353CC}">
              <c16:uniqueId val="{00000008-7F8B-4836-BA15-EB4EBBEDA1F0}"/>
            </c:ext>
          </c:extLst>
        </c:ser>
        <c:dLbls>
          <c:dLblPos val="outEnd"/>
          <c:showLegendKey val="0"/>
          <c:showVal val="1"/>
          <c:showCatName val="0"/>
          <c:showSerName val="0"/>
          <c:showPercent val="0"/>
          <c:showBubbleSize val="0"/>
        </c:dLbls>
        <c:gapWidth val="115"/>
        <c:overlap val="-20"/>
        <c:axId val="467205344"/>
        <c:axId val="467201504"/>
      </c:barChart>
      <c:catAx>
        <c:axId val="46720534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67201504"/>
        <c:crosses val="autoZero"/>
        <c:auto val="1"/>
        <c:lblAlgn val="ctr"/>
        <c:lblOffset val="100"/>
        <c:noMultiLvlLbl val="0"/>
      </c:catAx>
      <c:valAx>
        <c:axId val="467201504"/>
        <c:scaling>
          <c:orientation val="minMax"/>
        </c:scaling>
        <c:delete val="0"/>
        <c:axPos val="b"/>
        <c:numFmt formatCode="[$₹-439]#,##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467205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sx="102000" sy="102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AMS Report - Final.xlsx]MoM Pivot!PivotTable12</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888888888888888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333333333333333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835E-3"/>
              <c:y val="1.3888888888888805E-2"/>
            </c:manualLayout>
          </c:layou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dLbl>
          <c:idx val="0"/>
          <c:layout>
            <c:manualLayout>
              <c:x val="-1.3888888888888888E-2"/>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6666666666666566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88888888888888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111111111111108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573928258967628E-2"/>
          <c:y val="0.14249781277340332"/>
          <c:w val="0.80428258967629052"/>
          <c:h val="0.65853091280256637"/>
        </c:manualLayout>
      </c:layout>
      <c:barChart>
        <c:barDir val="col"/>
        <c:grouping val="clustered"/>
        <c:varyColors val="0"/>
        <c:ser>
          <c:idx val="0"/>
          <c:order val="0"/>
          <c:tx>
            <c:strRef>
              <c:f>'MoM Pivot'!$B$72:$B$73</c:f>
              <c:strCache>
                <c:ptCount val="1"/>
                <c:pt idx="0">
                  <c:v>March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3-D3A6-446E-9A3D-BDB568309932}"/>
              </c:ext>
            </c:extLst>
          </c:dPt>
          <c:dPt>
            <c:idx val="1"/>
            <c:invertIfNegative val="0"/>
            <c:bubble3D val="0"/>
            <c:extLst>
              <c:ext xmlns:c16="http://schemas.microsoft.com/office/drawing/2014/chart" uri="{C3380CC4-5D6E-409C-BE32-E72D297353CC}">
                <c16:uniqueId val="{00000004-D3A6-446E-9A3D-BDB568309932}"/>
              </c:ext>
            </c:extLst>
          </c:dPt>
          <c:dPt>
            <c:idx val="2"/>
            <c:invertIfNegative val="0"/>
            <c:bubble3D val="0"/>
            <c:extLst>
              <c:ext xmlns:c16="http://schemas.microsoft.com/office/drawing/2014/chart" uri="{C3380CC4-5D6E-409C-BE32-E72D297353CC}">
                <c16:uniqueId val="{00000006-D3A6-446E-9A3D-BDB568309932}"/>
              </c:ext>
            </c:extLst>
          </c:dPt>
          <c:dLbls>
            <c:dLbl>
              <c:idx val="0"/>
              <c:layout>
                <c:manualLayout>
                  <c:x val="-1.3888888888888888E-2"/>
                  <c:y val="9.25925925925925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3A6-446E-9A3D-BDB568309932}"/>
                </c:ext>
              </c:extLst>
            </c:dLbl>
            <c:dLbl>
              <c:idx val="1"/>
              <c:layout>
                <c:manualLayout>
                  <c:x val="-2.777777777777777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3A6-446E-9A3D-BDB568309932}"/>
                </c:ext>
              </c:extLst>
            </c:dLbl>
            <c:dLbl>
              <c:idx val="2"/>
              <c:layout>
                <c:manualLayout>
                  <c:x val="-8.3333333333333835E-3"/>
                  <c:y val="1.3888888888888805E-2"/>
                </c:manualLayout>
              </c:layou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6-D3A6-446E-9A3D-BDB56830993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Pivot'!$A$74:$A$77</c:f>
              <c:strCache>
                <c:ptCount val="3"/>
                <c:pt idx="0">
                  <c:v>KT</c:v>
                </c:pt>
                <c:pt idx="1">
                  <c:v>CT</c:v>
                </c:pt>
                <c:pt idx="2">
                  <c:v>PT</c:v>
                </c:pt>
              </c:strCache>
            </c:strRef>
          </c:cat>
          <c:val>
            <c:numRef>
              <c:f>'MoM Pivot'!$B$74:$B$77</c:f>
              <c:numCache>
                <c:formatCode>[$₹-439]#,##0</c:formatCode>
                <c:ptCount val="3"/>
                <c:pt idx="0">
                  <c:v>1699887.3750000005</c:v>
                </c:pt>
                <c:pt idx="1">
                  <c:v>576430.18200000003</c:v>
                </c:pt>
                <c:pt idx="2">
                  <c:v>510605.45999999996</c:v>
                </c:pt>
              </c:numCache>
            </c:numRef>
          </c:val>
          <c:extLst>
            <c:ext xmlns:c16="http://schemas.microsoft.com/office/drawing/2014/chart" uri="{C3380CC4-5D6E-409C-BE32-E72D297353CC}">
              <c16:uniqueId val="{00000000-D3A6-446E-9A3D-BDB568309932}"/>
            </c:ext>
          </c:extLst>
        </c:ser>
        <c:ser>
          <c:idx val="1"/>
          <c:order val="1"/>
          <c:tx>
            <c:strRef>
              <c:f>'MoM Pivot'!$C$72:$C$73</c:f>
              <c:strCache>
                <c:ptCount val="1"/>
                <c:pt idx="0">
                  <c:v>April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A-D3A6-446E-9A3D-BDB568309932}"/>
              </c:ext>
            </c:extLst>
          </c:dPt>
          <c:dPt>
            <c:idx val="1"/>
            <c:invertIfNegative val="0"/>
            <c:bubble3D val="0"/>
            <c:extLst>
              <c:ext xmlns:c16="http://schemas.microsoft.com/office/drawing/2014/chart" uri="{C3380CC4-5D6E-409C-BE32-E72D297353CC}">
                <c16:uniqueId val="{00000009-D3A6-446E-9A3D-BDB568309932}"/>
              </c:ext>
            </c:extLst>
          </c:dPt>
          <c:dPt>
            <c:idx val="2"/>
            <c:invertIfNegative val="0"/>
            <c:bubble3D val="0"/>
            <c:extLst>
              <c:ext xmlns:c16="http://schemas.microsoft.com/office/drawing/2014/chart" uri="{C3380CC4-5D6E-409C-BE32-E72D297353CC}">
                <c16:uniqueId val="{00000005-D3A6-446E-9A3D-BDB568309932}"/>
              </c:ext>
            </c:extLst>
          </c:dPt>
          <c:dLbls>
            <c:dLbl>
              <c:idx val="0"/>
              <c:layout>
                <c:manualLayout>
                  <c:x val="1.111111111111108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3A6-446E-9A3D-BDB568309932}"/>
                </c:ext>
              </c:extLst>
            </c:dLbl>
            <c:dLbl>
              <c:idx val="1"/>
              <c:layout>
                <c:manualLayout>
                  <c:x val="1.388888888888888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3A6-446E-9A3D-BDB568309932}"/>
                </c:ext>
              </c:extLst>
            </c:dLbl>
            <c:dLbl>
              <c:idx val="2"/>
              <c:layout>
                <c:manualLayout>
                  <c:x val="3.3333333333333333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3A6-446E-9A3D-BDB56830993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Pivot'!$A$74:$A$77</c:f>
              <c:strCache>
                <c:ptCount val="3"/>
                <c:pt idx="0">
                  <c:v>KT</c:v>
                </c:pt>
                <c:pt idx="1">
                  <c:v>CT</c:v>
                </c:pt>
                <c:pt idx="2">
                  <c:v>PT</c:v>
                </c:pt>
              </c:strCache>
            </c:strRef>
          </c:cat>
          <c:val>
            <c:numRef>
              <c:f>'MoM Pivot'!$C$74:$C$77</c:f>
              <c:numCache>
                <c:formatCode>[$₹-439]#,##0</c:formatCode>
                <c:ptCount val="3"/>
                <c:pt idx="0">
                  <c:v>1888763.7499999995</c:v>
                </c:pt>
                <c:pt idx="1">
                  <c:v>640477.98</c:v>
                </c:pt>
                <c:pt idx="2">
                  <c:v>567339.39999999991</c:v>
                </c:pt>
              </c:numCache>
            </c:numRef>
          </c:val>
          <c:extLst>
            <c:ext xmlns:c16="http://schemas.microsoft.com/office/drawing/2014/chart" uri="{C3380CC4-5D6E-409C-BE32-E72D297353CC}">
              <c16:uniqueId val="{00000001-D3A6-446E-9A3D-BDB568309932}"/>
            </c:ext>
          </c:extLst>
        </c:ser>
        <c:dLbls>
          <c:dLblPos val="outEnd"/>
          <c:showLegendKey val="0"/>
          <c:showVal val="1"/>
          <c:showCatName val="0"/>
          <c:showSerName val="0"/>
          <c:showPercent val="0"/>
          <c:showBubbleSize val="0"/>
        </c:dLbls>
        <c:gapWidth val="100"/>
        <c:axId val="221608991"/>
        <c:axId val="1892053615"/>
      </c:barChart>
      <c:catAx>
        <c:axId val="2216089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92053615"/>
        <c:crosses val="autoZero"/>
        <c:auto val="1"/>
        <c:lblAlgn val="ctr"/>
        <c:lblOffset val="100"/>
        <c:noMultiLvlLbl val="0"/>
      </c:catAx>
      <c:valAx>
        <c:axId val="1892053615"/>
        <c:scaling>
          <c:orientation val="minMax"/>
        </c:scaling>
        <c:delete val="0"/>
        <c:axPos val="l"/>
        <c:numFmt formatCode="[$₹-439]#,##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22160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sx="103000" sy="103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AMS Report - Final.xlsx]MoM Pivot!PivotTable1</c:name>
    <c:fmtId val="9"/>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'MoM Pivot'!$B$88:$B$89</c:f>
              <c:strCache>
                <c:ptCount val="1"/>
                <c:pt idx="0">
                  <c:v>March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Pivot'!$A$90:$A$92</c:f>
              <c:strCache>
                <c:ptCount val="2"/>
                <c:pt idx="0">
                  <c:v>CPC</c:v>
                </c:pt>
                <c:pt idx="1">
                  <c:v>VCPM</c:v>
                </c:pt>
              </c:strCache>
            </c:strRef>
          </c:cat>
          <c:val>
            <c:numRef>
              <c:f>'MoM Pivot'!$B$90:$B$92</c:f>
              <c:numCache>
                <c:formatCode>[$₹-439]#,##0</c:formatCode>
                <c:ptCount val="2"/>
                <c:pt idx="0">
                  <c:v>2379901.6169999973</c:v>
                </c:pt>
                <c:pt idx="1">
                  <c:v>461031.90300000011</c:v>
                </c:pt>
              </c:numCache>
            </c:numRef>
          </c:val>
          <c:extLst>
            <c:ext xmlns:c16="http://schemas.microsoft.com/office/drawing/2014/chart" uri="{C3380CC4-5D6E-409C-BE32-E72D297353CC}">
              <c16:uniqueId val="{00000000-5819-4651-9AC7-99DBDD1EF5AA}"/>
            </c:ext>
          </c:extLst>
        </c:ser>
        <c:ser>
          <c:idx val="1"/>
          <c:order val="1"/>
          <c:tx>
            <c:strRef>
              <c:f>'MoM Pivot'!$C$88:$C$89</c:f>
              <c:strCache>
                <c:ptCount val="1"/>
                <c:pt idx="0">
                  <c:v>April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Pivot'!$A$90:$A$92</c:f>
              <c:strCache>
                <c:ptCount val="2"/>
                <c:pt idx="0">
                  <c:v>CPC</c:v>
                </c:pt>
                <c:pt idx="1">
                  <c:v>VCPM</c:v>
                </c:pt>
              </c:strCache>
            </c:strRef>
          </c:cat>
          <c:val>
            <c:numRef>
              <c:f>'MoM Pivot'!$C$90:$C$92</c:f>
              <c:numCache>
                <c:formatCode>[$₹-439]#,##0</c:formatCode>
                <c:ptCount val="2"/>
                <c:pt idx="0">
                  <c:v>2644335.1300000018</c:v>
                </c:pt>
                <c:pt idx="1">
                  <c:v>512257.6700000001</c:v>
                </c:pt>
              </c:numCache>
            </c:numRef>
          </c:val>
          <c:extLst>
            <c:ext xmlns:c16="http://schemas.microsoft.com/office/drawing/2014/chart" uri="{C3380CC4-5D6E-409C-BE32-E72D297353CC}">
              <c16:uniqueId val="{00000001-5819-4651-9AC7-99DBDD1EF5AA}"/>
            </c:ext>
          </c:extLst>
        </c:ser>
        <c:dLbls>
          <c:dLblPos val="outEnd"/>
          <c:showLegendKey val="0"/>
          <c:showVal val="1"/>
          <c:showCatName val="0"/>
          <c:showSerName val="0"/>
          <c:showPercent val="0"/>
          <c:showBubbleSize val="0"/>
        </c:dLbls>
        <c:gapWidth val="100"/>
        <c:overlap val="-24"/>
        <c:axId val="467210624"/>
        <c:axId val="467187584"/>
      </c:barChart>
      <c:catAx>
        <c:axId val="4672106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67187584"/>
        <c:crosses val="autoZero"/>
        <c:auto val="1"/>
        <c:lblAlgn val="ctr"/>
        <c:lblOffset val="100"/>
        <c:noMultiLvlLbl val="0"/>
      </c:catAx>
      <c:valAx>
        <c:axId val="467187584"/>
        <c:scaling>
          <c:orientation val="minMax"/>
        </c:scaling>
        <c:delete val="0"/>
        <c:axPos val="l"/>
        <c:numFmt formatCode="[$₹-439]#,##0" sourceLinked="1"/>
        <c:majorTickMark val="none"/>
        <c:minorTickMark val="none"/>
        <c:tickLblPos val="nextTo"/>
        <c:spPr>
          <a:noFill/>
          <a:ln>
            <a:noFill/>
          </a:ln>
          <a:effectLst/>
        </c:spPr>
        <c:txPr>
          <a:bodyPr rot="-60000000" spcFirstLastPara="1" vertOverflow="ellipsis" vert="horz" wrap="square" anchor="ctr" anchorCtr="1"/>
          <a:lstStyle/>
          <a:p>
            <a:pPr>
              <a:defRPr sz="100" b="1" i="0" u="none" strike="noStrike" kern="1200" baseline="0">
                <a:solidFill>
                  <a:schemeClr val="bg1"/>
                </a:solidFill>
                <a:latin typeface="+mn-lt"/>
                <a:ea typeface="+mn-ea"/>
                <a:cs typeface="+mn-cs"/>
              </a:defRPr>
            </a:pPr>
            <a:endParaRPr lang="en-US"/>
          </a:p>
        </c:txPr>
        <c:crossAx val="46721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50800" dist="38100" dir="5400000" sx="102000" sy="102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AMS Report - Final.xlsx]MTD Pivot!PivotTable2</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Monthly Performance vs Targets</a:t>
            </a:r>
          </a:p>
        </c:rich>
      </c:tx>
      <c:layout>
        <c:manualLayout>
          <c:xMode val="edge"/>
          <c:yMode val="edge"/>
          <c:x val="0.27808379005815764"/>
          <c:y val="4.5275590551181105E-2"/>
        </c:manualLayout>
      </c:layout>
      <c:overlay val="0"/>
      <c:spPr>
        <a:gradFill>
          <a:gsLst>
            <a:gs pos="0">
              <a:schemeClr val="accent1">
                <a:lumMod val="5000"/>
                <a:lumOff val="95000"/>
                <a:alpha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6.4145911892017865E-4"/>
              <c:y val="4.6296296296296294E-3"/>
            </c:manualLayout>
          </c:layout>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7.2254335260116048E-3"/>
              <c:y val="0"/>
            </c:manualLayout>
          </c:layout>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9.6339113680154135E-3"/>
              <c:y val="-8.2027389474491224E-17"/>
            </c:manualLayout>
          </c:layout>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243925154516976E-2"/>
          <c:y val="0.17391287498458663"/>
          <c:w val="0.79662198566821374"/>
          <c:h val="0.62964646197748775"/>
        </c:manualLayout>
      </c:layout>
      <c:barChart>
        <c:barDir val="col"/>
        <c:grouping val="clustered"/>
        <c:varyColors val="0"/>
        <c:ser>
          <c:idx val="0"/>
          <c:order val="0"/>
          <c:tx>
            <c:strRef>
              <c:f>'MTD Pivot'!$B$3:$B$4</c:f>
              <c:strCache>
                <c:ptCount val="1"/>
                <c:pt idx="0">
                  <c:v>Target</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8-23D4-4F6D-AC78-A181ABD8A541}"/>
              </c:ext>
            </c:extLst>
          </c:dPt>
          <c:dLbls>
            <c:dLbl>
              <c:idx val="1"/>
              <c:layout>
                <c:manualLayout>
                  <c:x val="-7.2254335260116048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3D4-4F6D-AC78-A181ABD8A541}"/>
                </c:ext>
              </c:extLst>
            </c:dLbl>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'MTD Pivot'!$A$5:$A$6</c:f>
              <c:strCache>
                <c:ptCount val="2"/>
                <c:pt idx="0">
                  <c:v>Sales</c:v>
                </c:pt>
                <c:pt idx="1">
                  <c:v>Spends</c:v>
                </c:pt>
              </c:strCache>
            </c:strRef>
          </c:cat>
          <c:val>
            <c:numRef>
              <c:f>'MTD Pivot'!$B$5:$B$6</c:f>
              <c:numCache>
                <c:formatCode>[$₹-439]#,##0</c:formatCode>
                <c:ptCount val="2"/>
                <c:pt idx="0">
                  <c:v>3409090.9090909092</c:v>
                </c:pt>
                <c:pt idx="1">
                  <c:v>750000</c:v>
                </c:pt>
              </c:numCache>
            </c:numRef>
          </c:val>
          <c:extLst>
            <c:ext xmlns:c16="http://schemas.microsoft.com/office/drawing/2014/chart" uri="{C3380CC4-5D6E-409C-BE32-E72D297353CC}">
              <c16:uniqueId val="{00000000-23D4-4F6D-AC78-A181ABD8A541}"/>
            </c:ext>
          </c:extLst>
        </c:ser>
        <c:ser>
          <c:idx val="1"/>
          <c:order val="1"/>
          <c:tx>
            <c:strRef>
              <c:f>'MTD Pivot'!$C$3:$C$4</c:f>
              <c:strCache>
                <c:ptCount val="1"/>
                <c:pt idx="0">
                  <c:v>Achieved</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3-23D4-4F6D-AC78-A181ABD8A541}"/>
              </c:ext>
            </c:extLst>
          </c:dPt>
          <c:dPt>
            <c:idx val="1"/>
            <c:invertIfNegative val="0"/>
            <c:bubble3D val="0"/>
            <c:extLst>
              <c:ext xmlns:c16="http://schemas.microsoft.com/office/drawing/2014/chart" uri="{C3380CC4-5D6E-409C-BE32-E72D297353CC}">
                <c16:uniqueId val="{00000009-23D4-4F6D-AC78-A181ABD8A541}"/>
              </c:ext>
            </c:extLst>
          </c:dPt>
          <c:dLbls>
            <c:dLbl>
              <c:idx val="0"/>
              <c:layout>
                <c:manualLayout>
                  <c:x val="6.4145911892017865E-4"/>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3D4-4F6D-AC78-A181ABD8A541}"/>
                </c:ext>
              </c:extLst>
            </c:dLbl>
            <c:dLbl>
              <c:idx val="1"/>
              <c:layout>
                <c:manualLayout>
                  <c:x val="9.6339113680154135E-3"/>
                  <c:y val="-8.2027389474491224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3D4-4F6D-AC78-A181ABD8A541}"/>
                </c:ext>
              </c:extLst>
            </c:dLbl>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'MTD Pivot'!$A$5:$A$6</c:f>
              <c:strCache>
                <c:ptCount val="2"/>
                <c:pt idx="0">
                  <c:v>Sales</c:v>
                </c:pt>
                <c:pt idx="1">
                  <c:v>Spends</c:v>
                </c:pt>
              </c:strCache>
            </c:strRef>
          </c:cat>
          <c:val>
            <c:numRef>
              <c:f>'MTD Pivot'!$C$5:$C$6</c:f>
              <c:numCache>
                <c:formatCode>[$₹-439]#,##0</c:formatCode>
                <c:ptCount val="2"/>
                <c:pt idx="0">
                  <c:v>3221427.3300000005</c:v>
                </c:pt>
                <c:pt idx="1">
                  <c:v>673347.71999999974</c:v>
                </c:pt>
              </c:numCache>
            </c:numRef>
          </c:val>
          <c:extLst>
            <c:ext xmlns:c16="http://schemas.microsoft.com/office/drawing/2014/chart" uri="{C3380CC4-5D6E-409C-BE32-E72D297353CC}">
              <c16:uniqueId val="{00000001-23D4-4F6D-AC78-A181ABD8A541}"/>
            </c:ext>
          </c:extLst>
        </c:ser>
        <c:dLbls>
          <c:dLblPos val="outEnd"/>
          <c:showLegendKey val="0"/>
          <c:showVal val="1"/>
          <c:showCatName val="0"/>
          <c:showSerName val="0"/>
          <c:showPercent val="0"/>
          <c:showBubbleSize val="0"/>
        </c:dLbls>
        <c:gapWidth val="219"/>
        <c:overlap val="-27"/>
        <c:axId val="467202944"/>
        <c:axId val="467188544"/>
      </c:barChart>
      <c:catAx>
        <c:axId val="467202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67188544"/>
        <c:crosses val="autoZero"/>
        <c:auto val="1"/>
        <c:lblAlgn val="ctr"/>
        <c:lblOffset val="100"/>
        <c:tickLblSkip val="1"/>
        <c:noMultiLvlLbl val="0"/>
      </c:catAx>
      <c:valAx>
        <c:axId val="467188544"/>
        <c:scaling>
          <c:orientation val="minMax"/>
        </c:scaling>
        <c:delete val="0"/>
        <c:axPos val="l"/>
        <c:numFmt formatCode="[$₹-439]#,##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46720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sx="102000" sy="102000" algn="t" rotWithShape="0">
        <a:prstClr val="black">
          <a:alpha val="40000"/>
        </a:prstClr>
      </a:outerShdw>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AMS Report - Final.xlsx]MTD Pivot!PivotTable4</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Category Wise Sales vs Targets</a:t>
            </a:r>
          </a:p>
        </c:rich>
      </c:tx>
      <c:overlay val="0"/>
      <c:spPr>
        <a:gradFill>
          <a:gsLst>
            <a:gs pos="0">
              <a:schemeClr val="accent1">
                <a:lumMod val="5000"/>
                <a:lumOff val="95000"/>
                <a:alpha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408748906386619E-2"/>
              <c:y val="-2.53899165759885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39607915579467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194276899231607E-2"/>
              <c:y val="1.0881392818280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0012248468941176E-3"/>
              <c:y val="3.627130939426913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5434606189546645E-3"/>
              <c:y val="1.0881392818280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2.2222222222222222E-3"/>
              <c:y val="1.0881392818280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2222222222222018E-3"/>
              <c:y val="1.45085237577076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2.2222222222222018E-3"/>
              <c:y val="3.627130939426880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248839368616527E-2"/>
              <c:y val="6.649663238138842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8570102135561702E-2"/>
              <c:y val="-1.3299326476277685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391951006126"/>
          <c:y val="0.15549338976806354"/>
          <c:w val="0.82839037620297462"/>
          <c:h val="0.67827091526508043"/>
        </c:manualLayout>
      </c:layout>
      <c:barChart>
        <c:barDir val="bar"/>
        <c:grouping val="clustered"/>
        <c:varyColors val="0"/>
        <c:ser>
          <c:idx val="0"/>
          <c:order val="0"/>
          <c:tx>
            <c:strRef>
              <c:f>'MTD Pivot'!$B$37:$B$38</c:f>
              <c:strCache>
                <c:ptCount val="1"/>
                <c:pt idx="0">
                  <c:v>Achieved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B-4A08-4744-8AB9-3C0C18E89CF9}"/>
              </c:ext>
            </c:extLst>
          </c:dPt>
          <c:dPt>
            <c:idx val="1"/>
            <c:invertIfNegative val="0"/>
            <c:bubble3D val="0"/>
            <c:extLst>
              <c:ext xmlns:c16="http://schemas.microsoft.com/office/drawing/2014/chart" uri="{C3380CC4-5D6E-409C-BE32-E72D297353CC}">
                <c16:uniqueId val="{00000005-4A08-4744-8AB9-3C0C18E89CF9}"/>
              </c:ext>
            </c:extLst>
          </c:dPt>
          <c:dPt>
            <c:idx val="2"/>
            <c:invertIfNegative val="0"/>
            <c:bubble3D val="0"/>
            <c:extLst>
              <c:ext xmlns:c16="http://schemas.microsoft.com/office/drawing/2014/chart" uri="{C3380CC4-5D6E-409C-BE32-E72D297353CC}">
                <c16:uniqueId val="{00000006-4A08-4744-8AB9-3C0C18E89CF9}"/>
              </c:ext>
            </c:extLst>
          </c:dPt>
          <c:dLbls>
            <c:dLbl>
              <c:idx val="0"/>
              <c:layout>
                <c:manualLayout>
                  <c:x val="4.5434606189546645E-3"/>
                  <c:y val="1.08813928182807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A08-4744-8AB9-3C0C18E89CF9}"/>
                </c:ext>
              </c:extLst>
            </c:dLbl>
            <c:dLbl>
              <c:idx val="1"/>
              <c:layout>
                <c:manualLayout>
                  <c:x val="4.0012248468941176E-3"/>
                  <c:y val="3.627130939426913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A08-4744-8AB9-3C0C18E89CF9}"/>
                </c:ext>
              </c:extLst>
            </c:dLbl>
            <c:dLbl>
              <c:idx val="2"/>
              <c:layout>
                <c:manualLayout>
                  <c:x val="1.3194276899231607E-2"/>
                  <c:y val="1.08813928182807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A08-4744-8AB9-3C0C18E89C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'MTD Pivot'!$A$39:$A$43</c:f>
              <c:strCache>
                <c:ptCount val="4"/>
                <c:pt idx="0">
                  <c:v>Category 4</c:v>
                </c:pt>
                <c:pt idx="1">
                  <c:v>Category 3</c:v>
                </c:pt>
                <c:pt idx="2">
                  <c:v>Category 2</c:v>
                </c:pt>
                <c:pt idx="3">
                  <c:v>Category 1</c:v>
                </c:pt>
              </c:strCache>
            </c:strRef>
          </c:cat>
          <c:val>
            <c:numRef>
              <c:f>'MTD Pivot'!$B$39:$B$43</c:f>
              <c:numCache>
                <c:formatCode>[$₹-439]#,##0</c:formatCode>
                <c:ptCount val="4"/>
                <c:pt idx="0">
                  <c:v>80526.63</c:v>
                </c:pt>
                <c:pt idx="1">
                  <c:v>115499.37000000001</c:v>
                </c:pt>
                <c:pt idx="2">
                  <c:v>758268.60000000021</c:v>
                </c:pt>
                <c:pt idx="3">
                  <c:v>2202298.1999999993</c:v>
                </c:pt>
              </c:numCache>
            </c:numRef>
          </c:val>
          <c:extLst>
            <c:ext xmlns:c16="http://schemas.microsoft.com/office/drawing/2014/chart" uri="{C3380CC4-5D6E-409C-BE32-E72D297353CC}">
              <c16:uniqueId val="{00000000-4A08-4744-8AB9-3C0C18E89CF9}"/>
            </c:ext>
          </c:extLst>
        </c:ser>
        <c:ser>
          <c:idx val="1"/>
          <c:order val="1"/>
          <c:tx>
            <c:strRef>
              <c:f>'MTD Pivot'!$C$37:$C$38</c:f>
              <c:strCache>
                <c:ptCount val="1"/>
                <c:pt idx="0">
                  <c:v>Target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3-4A08-4744-8AB9-3C0C18E89CF9}"/>
              </c:ext>
            </c:extLst>
          </c:dPt>
          <c:dPt>
            <c:idx val="1"/>
            <c:invertIfNegative val="0"/>
            <c:bubble3D val="0"/>
            <c:extLst>
              <c:ext xmlns:c16="http://schemas.microsoft.com/office/drawing/2014/chart" uri="{C3380CC4-5D6E-409C-BE32-E72D297353CC}">
                <c16:uniqueId val="{00000004-4A08-4744-8AB9-3C0C18E89CF9}"/>
              </c:ext>
            </c:extLst>
          </c:dPt>
          <c:dPt>
            <c:idx val="2"/>
            <c:invertIfNegative val="0"/>
            <c:bubble3D val="0"/>
            <c:extLst>
              <c:ext xmlns:c16="http://schemas.microsoft.com/office/drawing/2014/chart" uri="{C3380CC4-5D6E-409C-BE32-E72D297353CC}">
                <c16:uniqueId val="{0000000C-4A08-4744-8AB9-3C0C18E89CF9}"/>
              </c:ext>
            </c:extLst>
          </c:dPt>
          <c:dPt>
            <c:idx val="3"/>
            <c:invertIfNegative val="0"/>
            <c:bubble3D val="0"/>
            <c:extLst>
              <c:ext xmlns:c16="http://schemas.microsoft.com/office/drawing/2014/chart" uri="{C3380CC4-5D6E-409C-BE32-E72D297353CC}">
                <c16:uniqueId val="{0000000D-4A08-4744-8AB9-3C0C18E89CF9}"/>
              </c:ext>
            </c:extLst>
          </c:dPt>
          <c:dLbls>
            <c:dLbl>
              <c:idx val="0"/>
              <c:layout>
                <c:manualLayout>
                  <c:x val="1.8570102135561702E-2"/>
                  <c:y val="-1.3299326476277685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A08-4744-8AB9-3C0C18E89CF9}"/>
                </c:ext>
              </c:extLst>
            </c:dLbl>
            <c:dLbl>
              <c:idx val="1"/>
              <c:layout>
                <c:manualLayout>
                  <c:x val="1.6248839368616527E-2"/>
                  <c:y val="6.6496632381388426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A08-4744-8AB9-3C0C18E89CF9}"/>
                </c:ext>
              </c:extLst>
            </c:dLbl>
            <c:dLbl>
              <c:idx val="2"/>
              <c:layout>
                <c:manualLayout>
                  <c:x val="2.1396079155794674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A08-4744-8AB9-3C0C18E89CF9}"/>
                </c:ext>
              </c:extLst>
            </c:dLbl>
            <c:dLbl>
              <c:idx val="3"/>
              <c:layout>
                <c:manualLayout>
                  <c:x val="1.6408748906386619E-2"/>
                  <c:y val="-2.538991657598852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A08-4744-8AB9-3C0C18E89C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'MTD Pivot'!$A$39:$A$43</c:f>
              <c:strCache>
                <c:ptCount val="4"/>
                <c:pt idx="0">
                  <c:v>Category 4</c:v>
                </c:pt>
                <c:pt idx="1">
                  <c:v>Category 3</c:v>
                </c:pt>
                <c:pt idx="2">
                  <c:v>Category 2</c:v>
                </c:pt>
                <c:pt idx="3">
                  <c:v>Category 1</c:v>
                </c:pt>
              </c:strCache>
            </c:strRef>
          </c:cat>
          <c:val>
            <c:numRef>
              <c:f>'MTD Pivot'!$C$39:$C$43</c:f>
              <c:numCache>
                <c:formatCode>[$₹-439]#,##0</c:formatCode>
                <c:ptCount val="4"/>
                <c:pt idx="0">
                  <c:v>170454.54545454547</c:v>
                </c:pt>
                <c:pt idx="1">
                  <c:v>340909.09090909094</c:v>
                </c:pt>
                <c:pt idx="2">
                  <c:v>681818.18181818188</c:v>
                </c:pt>
                <c:pt idx="3">
                  <c:v>1704545.4545454546</c:v>
                </c:pt>
              </c:numCache>
            </c:numRef>
          </c:val>
          <c:extLst>
            <c:ext xmlns:c16="http://schemas.microsoft.com/office/drawing/2014/chart" uri="{C3380CC4-5D6E-409C-BE32-E72D297353CC}">
              <c16:uniqueId val="{00000001-4A08-4744-8AB9-3C0C18E89CF9}"/>
            </c:ext>
          </c:extLst>
        </c:ser>
        <c:dLbls>
          <c:dLblPos val="outEnd"/>
          <c:showLegendKey val="0"/>
          <c:showVal val="1"/>
          <c:showCatName val="0"/>
          <c:showSerName val="0"/>
          <c:showPercent val="0"/>
          <c:showBubbleSize val="0"/>
        </c:dLbls>
        <c:gapWidth val="115"/>
        <c:overlap val="-20"/>
        <c:axId val="467205344"/>
        <c:axId val="467201504"/>
      </c:barChart>
      <c:catAx>
        <c:axId val="46720534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67201504"/>
        <c:crosses val="autoZero"/>
        <c:auto val="1"/>
        <c:lblAlgn val="ctr"/>
        <c:lblOffset val="100"/>
        <c:noMultiLvlLbl val="0"/>
      </c:catAx>
      <c:valAx>
        <c:axId val="467201504"/>
        <c:scaling>
          <c:orientation val="minMax"/>
        </c:scaling>
        <c:delete val="0"/>
        <c:axPos val="b"/>
        <c:numFmt formatCode="[$₹-439]#,##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467205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sx="102000" sy="102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AMS Report - Final.xlsx]MTD Pivot!PivotTable5</c:name>
    <c:fmtId val="13"/>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Category Wise Spends Distribution</a:t>
            </a:r>
          </a:p>
        </c:rich>
      </c:tx>
      <c:layout>
        <c:manualLayout>
          <c:xMode val="edge"/>
          <c:yMode val="edge"/>
          <c:x val="0.45784011373578304"/>
          <c:y val="2.2127442403032958E-2"/>
        </c:manualLayout>
      </c:layout>
      <c:overlay val="0"/>
      <c:spPr>
        <a:gradFill>
          <a:gsLst>
            <a:gs pos="0">
              <a:schemeClr val="accent1">
                <a:lumMod val="5000"/>
                <a:lumOff val="95000"/>
                <a:alpha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029090113735783E-2"/>
              <c:y val="5.9372265966753735E-3"/>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delete val="1"/>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9570647419072609E-2"/>
              <c:y val="-7.8233449985418702E-3"/>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250874890638619E-2"/>
              <c:y val="-2.7006415864683581E-2"/>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297462817147907E-2"/>
              <c:y val="-3.9326698745990103E-2"/>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029090113735783E-2"/>
              <c:y val="5.9372265966753735E-3"/>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297462817147907E-2"/>
              <c:y val="-3.9326698745990103E-2"/>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250874890638619E-2"/>
              <c:y val="-2.7006415864683581E-2"/>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9570647419072609E-2"/>
              <c:y val="-7.8233449985418702E-3"/>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delete val="1"/>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029090113735783E-2"/>
              <c:y val="5.9372265966753735E-3"/>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297462817147907E-2"/>
              <c:y val="-3.9326698745990103E-2"/>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250874890638619E-2"/>
              <c:y val="-2.7006415864683581E-2"/>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9570647419072609E-2"/>
              <c:y val="-7.8233449985418702E-3"/>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delete val="1"/>
          <c:extLst>
            <c:ext xmlns:c15="http://schemas.microsoft.com/office/drawing/2012/chart" uri="{CE6537A1-D6FC-4f65-9D91-7224C49458BB}"/>
          </c:extLst>
        </c:dLbl>
      </c:pivotFmt>
      <c:pivotFmt>
        <c:idx val="24"/>
        <c:marker>
          <c:symbol val="none"/>
        </c:marker>
        <c:dLbl>
          <c:idx val="0"/>
          <c:spPr>
            <a:solidFill>
              <a:schemeClr val="bg1">
                <a:alpha val="3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029090113735783E-2"/>
              <c:y val="5.9372265966753735E-3"/>
            </c:manualLayout>
          </c:layout>
          <c:spPr>
            <a:solidFill>
              <a:schemeClr val="bg1">
                <a:alpha val="3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297462817147907E-2"/>
              <c:y val="-3.9326698745990103E-2"/>
            </c:manualLayout>
          </c:layout>
          <c:spPr>
            <a:solidFill>
              <a:schemeClr val="bg1">
                <a:alpha val="3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250874890638619E-2"/>
              <c:y val="-2.7006415864683581E-2"/>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9570647419072609E-2"/>
              <c:y val="-7.8233449985418702E-3"/>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1"/>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delete val="1"/>
          <c:extLst>
            <c:ext xmlns:c15="http://schemas.microsoft.com/office/drawing/2012/chart" uri="{CE6537A1-D6FC-4f65-9D91-7224C49458BB}"/>
          </c:extLst>
        </c:dLbl>
      </c:pivotFmt>
    </c:pivotFmts>
    <c:plotArea>
      <c:layout>
        <c:manualLayout>
          <c:layoutTarget val="inner"/>
          <c:xMode val="edge"/>
          <c:yMode val="edge"/>
          <c:x val="0.18232448848967528"/>
          <c:y val="0.2061574074074074"/>
          <c:w val="0.43772504091653025"/>
          <c:h val="0.74291666666666656"/>
        </c:manualLayout>
      </c:layout>
      <c:pieChart>
        <c:varyColors val="1"/>
        <c:ser>
          <c:idx val="0"/>
          <c:order val="0"/>
          <c:tx>
            <c:strRef>
              <c:f>'MTD Pivot'!$B$57</c:f>
              <c:strCache>
                <c:ptCount val="1"/>
                <c:pt idx="0">
                  <c:v>Total</c:v>
                </c:pt>
              </c:strCache>
            </c:strRef>
          </c:tx>
          <c:explosion val="5"/>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BCAA-4B88-8516-6DBFBE4562B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BCAA-4B88-8516-6DBFBE4562B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BCAA-4B88-8516-6DBFBE4562B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BCAA-4B88-8516-6DBFBE4562BC}"/>
              </c:ext>
            </c:extLst>
          </c:dPt>
          <c:dPt>
            <c:idx val="4"/>
            <c:bubble3D val="0"/>
            <c:extLst>
              <c:ext xmlns:c16="http://schemas.microsoft.com/office/drawing/2014/chart" uri="{C3380CC4-5D6E-409C-BE32-E72D297353CC}">
                <c16:uniqueId val="{0000001C-BCAA-4B88-8516-6DBFBE4562BC}"/>
              </c:ext>
            </c:extLst>
          </c:dPt>
          <c:dPt>
            <c:idx val="5"/>
            <c:bubble3D val="0"/>
            <c:extLst>
              <c:ext xmlns:c16="http://schemas.microsoft.com/office/drawing/2014/chart" uri="{C3380CC4-5D6E-409C-BE32-E72D297353CC}">
                <c16:uniqueId val="{0000001E-BCAA-4B88-8516-6DBFBE4562BC}"/>
              </c:ext>
            </c:extLst>
          </c:dPt>
          <c:dPt>
            <c:idx val="6"/>
            <c:bubble3D val="0"/>
            <c:extLst>
              <c:ext xmlns:c16="http://schemas.microsoft.com/office/drawing/2014/chart" uri="{C3380CC4-5D6E-409C-BE32-E72D297353CC}">
                <c16:uniqueId val="{00000020-BCAA-4B88-8516-6DBFBE4562BC}"/>
              </c:ext>
            </c:extLst>
          </c:dPt>
          <c:dLbls>
            <c:dLbl>
              <c:idx val="2"/>
              <c:layout>
                <c:manualLayout>
                  <c:x val="-1.9029090113735783E-2"/>
                  <c:y val="5.9372265966753735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8-BCAA-4B88-8516-6DBFBE4562BC}"/>
                </c:ext>
              </c:extLst>
            </c:dLbl>
            <c:dLbl>
              <c:idx val="3"/>
              <c:layout>
                <c:manualLayout>
                  <c:x val="-1.2297462817147907E-2"/>
                  <c:y val="-3.932669874599010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A-BCAA-4B88-8516-6DBFBE4562BC}"/>
                </c:ext>
              </c:extLst>
            </c:dLbl>
            <c:spPr>
              <a:solidFill>
                <a:schemeClr val="bg1">
                  <a:alpha val="3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'MTD Pivot'!$A$58:$A$62</c:f>
              <c:strCache>
                <c:ptCount val="4"/>
                <c:pt idx="0">
                  <c:v>Category 1</c:v>
                </c:pt>
                <c:pt idx="1">
                  <c:v>Category 2</c:v>
                </c:pt>
                <c:pt idx="2">
                  <c:v>Category 3</c:v>
                </c:pt>
                <c:pt idx="3">
                  <c:v>Category 4</c:v>
                </c:pt>
              </c:strCache>
            </c:strRef>
          </c:cat>
          <c:val>
            <c:numRef>
              <c:f>'MTD Pivot'!$B$58:$B$62</c:f>
              <c:numCache>
                <c:formatCode>[$₹-439]#,##0</c:formatCode>
                <c:ptCount val="4"/>
                <c:pt idx="0">
                  <c:v>382454.37999999989</c:v>
                </c:pt>
                <c:pt idx="1">
                  <c:v>200907.50999999989</c:v>
                </c:pt>
                <c:pt idx="2">
                  <c:v>62758.48000000001</c:v>
                </c:pt>
                <c:pt idx="3">
                  <c:v>15839.880000000001</c:v>
                </c:pt>
              </c:numCache>
            </c:numRef>
          </c:val>
          <c:extLst>
            <c:ext xmlns:c16="http://schemas.microsoft.com/office/drawing/2014/chart" uri="{C3380CC4-5D6E-409C-BE32-E72D297353CC}">
              <c16:uniqueId val="{00000021-BCAA-4B88-8516-6DBFBE4562BC}"/>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5400000" sx="102000" sy="102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AMS Report - Final.xlsx]MTD Pivot!PivotTable3</c:name>
    <c:fmtId val="21"/>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Category Wise Sales Distribution</a:t>
            </a:r>
          </a:p>
        </c:rich>
      </c:tx>
      <c:layout>
        <c:manualLayout>
          <c:xMode val="edge"/>
          <c:yMode val="edge"/>
          <c:x val="0.45784011373578304"/>
          <c:y val="2.2127442403032958E-2"/>
        </c:manualLayout>
      </c:layout>
      <c:overlay val="0"/>
      <c:spPr>
        <a:gradFill>
          <a:gsLst>
            <a:gs pos="0">
              <a:schemeClr val="accent1">
                <a:lumMod val="5000"/>
                <a:lumOff val="95000"/>
                <a:alpha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029090113735783E-2"/>
              <c:y val="5.9372265966753735E-3"/>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dLbl>
          <c:idx val="0"/>
          <c:layout>
            <c:manualLayout>
              <c:x val="-6.328543307086619E-2"/>
              <c:y val="-7.7373140857392823E-3"/>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4"/>
        <c:dLbl>
          <c:idx val="0"/>
          <c:layout>
            <c:manualLayout>
              <c:x val="6.9570647419072609E-2"/>
              <c:y val="-7.8233449985418702E-3"/>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dLbl>
          <c:idx val="0"/>
          <c:layout>
            <c:manualLayout>
              <c:x val="2.2250874890638619E-2"/>
              <c:y val="-2.7006415864683581E-2"/>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297462817147907E-2"/>
              <c:y val="-3.9326698745990103E-2"/>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8232448848967528"/>
          <c:y val="0.2061574074074074"/>
          <c:w val="0.43772504091653025"/>
          <c:h val="0.74291666666666656"/>
        </c:manualLayout>
      </c:layout>
      <c:pieChart>
        <c:varyColors val="1"/>
        <c:ser>
          <c:idx val="0"/>
          <c:order val="0"/>
          <c:tx>
            <c:strRef>
              <c:f>'MTD Pivot'!$B$18</c:f>
              <c:strCache>
                <c:ptCount val="1"/>
                <c:pt idx="0">
                  <c:v>Total</c:v>
                </c:pt>
              </c:strCache>
            </c:strRef>
          </c:tx>
          <c:explosion val="5"/>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1C5C-45A6-AE4F-44321100B53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1C5C-45A6-AE4F-44321100B53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C5C-45A6-AE4F-44321100B53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C5C-45A6-AE4F-44321100B53B}"/>
              </c:ext>
            </c:extLst>
          </c:dPt>
          <c:dLbls>
            <c:dLbl>
              <c:idx val="2"/>
              <c:layout>
                <c:manualLayout>
                  <c:x val="-1.9029090113735783E-2"/>
                  <c:y val="5.9372265966753735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C5C-45A6-AE4F-44321100B53B}"/>
                </c:ext>
              </c:extLst>
            </c:dLbl>
            <c:dLbl>
              <c:idx val="3"/>
              <c:layout>
                <c:manualLayout>
                  <c:x val="-1.2297462817147907E-2"/>
                  <c:y val="-3.932669874599010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C5C-45A6-AE4F-44321100B53B}"/>
                </c:ext>
              </c:extLst>
            </c:dLbl>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'MTD Pivot'!$A$19:$A$23</c:f>
              <c:strCache>
                <c:ptCount val="4"/>
                <c:pt idx="0">
                  <c:v>Category 1</c:v>
                </c:pt>
                <c:pt idx="1">
                  <c:v>Category 2</c:v>
                </c:pt>
                <c:pt idx="2">
                  <c:v>Category 3</c:v>
                </c:pt>
                <c:pt idx="3">
                  <c:v>Category 4</c:v>
                </c:pt>
              </c:strCache>
            </c:strRef>
          </c:cat>
          <c:val>
            <c:numRef>
              <c:f>'MTD Pivot'!$B$19:$B$23</c:f>
              <c:numCache>
                <c:formatCode>[$₹-439]#,##0</c:formatCode>
                <c:ptCount val="4"/>
                <c:pt idx="0">
                  <c:v>2202298.1999999993</c:v>
                </c:pt>
                <c:pt idx="1">
                  <c:v>758268.60000000021</c:v>
                </c:pt>
                <c:pt idx="2">
                  <c:v>115499.37000000001</c:v>
                </c:pt>
                <c:pt idx="3">
                  <c:v>80526.63</c:v>
                </c:pt>
              </c:numCache>
            </c:numRef>
          </c:val>
          <c:extLst>
            <c:ext xmlns:c16="http://schemas.microsoft.com/office/drawing/2014/chart" uri="{C3380CC4-5D6E-409C-BE32-E72D297353CC}">
              <c16:uniqueId val="{00000000-1C5C-45A6-AE4F-44321100B53B}"/>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sx="102000" sy="102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AMS Report - Final.xlsx]MTD Pivot!PivotTable6</c:name>
    <c:fmtId val="16"/>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Ad Type Wise Sales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dLbl>
          <c:idx val="0"/>
          <c:layout>
            <c:manualLayout>
              <c:x val="5.5555555555555046E-3"/>
              <c:y val="-0.1018518518518518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dLbl>
          <c:idx val="0"/>
          <c:layout>
            <c:manualLayout>
              <c:x val="-1.6666666666666666E-2"/>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dLbl>
          <c:idx val="0"/>
          <c:layout>
            <c:manualLayout>
              <c:x val="8.8888888888888892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dLbl>
          <c:idx val="0"/>
          <c:layout>
            <c:manualLayout>
              <c:x val="-7.7777777777777807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'MTD Pivot'!$B$73</c:f>
              <c:strCache>
                <c:ptCount val="1"/>
                <c:pt idx="0">
                  <c:v>Total</c:v>
                </c:pt>
              </c:strCache>
            </c:strRef>
          </c:tx>
          <c:dPt>
            <c:idx val="0"/>
            <c:bubble3D val="0"/>
            <c:explosion val="1"/>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4-BB7E-49A5-BEA8-D6B72E27865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B7E-49A5-BEA8-D6B72E27865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B7E-49A5-BEA8-D6B72E27865B}"/>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BB7E-49A5-BEA8-D6B72E27865B}"/>
              </c:ext>
            </c:extLst>
          </c:dPt>
          <c:dLbls>
            <c:dLbl>
              <c:idx val="0"/>
              <c:layout>
                <c:manualLayout>
                  <c:x val="8.8888888888888892E-2"/>
                  <c:y val="-9.259259259259258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BB7E-49A5-BEA8-D6B72E27865B}"/>
                </c:ext>
              </c:extLst>
            </c:dLbl>
            <c:dLbl>
              <c:idx val="1"/>
              <c:layout>
                <c:manualLayout>
                  <c:x val="-7.7777777777777807E-2"/>
                  <c:y val="-1.388888888888888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B7E-49A5-BEA8-D6B72E27865B}"/>
                </c:ext>
              </c:extLst>
            </c:dLbl>
            <c:dLbl>
              <c:idx val="2"/>
              <c:layout>
                <c:manualLayout>
                  <c:x val="-1.6666666666666666E-2"/>
                  <c:y val="-0.1018518518518518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B7E-49A5-BEA8-D6B72E27865B}"/>
                </c:ext>
              </c:extLst>
            </c:dLbl>
            <c:dLbl>
              <c:idx val="3"/>
              <c:layout>
                <c:manualLayout>
                  <c:x val="5.5555555555555046E-3"/>
                  <c:y val="-0.1018518518518518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B7E-49A5-BEA8-D6B72E27865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'MTD Pivot'!$A$74:$A$78</c:f>
              <c:strCache>
                <c:ptCount val="4"/>
                <c:pt idx="0">
                  <c:v>SP</c:v>
                </c:pt>
                <c:pt idx="1">
                  <c:v>SD</c:v>
                </c:pt>
                <c:pt idx="2">
                  <c:v>SBV</c:v>
                </c:pt>
                <c:pt idx="3">
                  <c:v>SB</c:v>
                </c:pt>
              </c:strCache>
            </c:strRef>
          </c:cat>
          <c:val>
            <c:numRef>
              <c:f>'MTD Pivot'!$B$74:$B$78</c:f>
              <c:numCache>
                <c:formatCode>[$₹-439]#,##0</c:formatCode>
                <c:ptCount val="4"/>
                <c:pt idx="0">
                  <c:v>2300168.8700000015</c:v>
                </c:pt>
                <c:pt idx="1">
                  <c:v>595368.55999999994</c:v>
                </c:pt>
                <c:pt idx="2">
                  <c:v>156099.71</c:v>
                </c:pt>
                <c:pt idx="3">
                  <c:v>104955.66</c:v>
                </c:pt>
              </c:numCache>
            </c:numRef>
          </c:val>
          <c:extLst>
            <c:ext xmlns:c16="http://schemas.microsoft.com/office/drawing/2014/chart" uri="{C3380CC4-5D6E-409C-BE32-E72D297353CC}">
              <c16:uniqueId val="{00000000-BB7E-49A5-BEA8-D6B72E27865B}"/>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10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a:outerShdw blurRad="50800" dist="38100" dir="5400000" sx="102000" sy="102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AMS Report - Final.xlsx]MTD Pivot!PivotTable5</c:name>
    <c:fmtId val="15"/>
  </c:pivotSource>
  <c:chart>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sz="1400">
                <a:solidFill>
                  <a:schemeClr val="tx1"/>
                </a:solidFill>
              </a:rPr>
              <a:t>Category Wise Spends Distribution</a:t>
            </a:r>
          </a:p>
        </c:rich>
      </c:tx>
      <c:layout>
        <c:manualLayout>
          <c:xMode val="edge"/>
          <c:yMode val="edge"/>
          <c:x val="0.39805519412288115"/>
          <c:y val="3.1172347779391311E-2"/>
        </c:manualLayout>
      </c:layout>
      <c:overlay val="0"/>
      <c:spPr>
        <a:gradFill>
          <a:gsLst>
            <a:gs pos="0">
              <a:schemeClr val="accent1">
                <a:lumMod val="5000"/>
                <a:lumOff val="95000"/>
                <a:alpha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029090113735783E-2"/>
              <c:y val="5.9372265966753735E-3"/>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delete val="1"/>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9570647419072609E-2"/>
              <c:y val="-7.8233449985418702E-3"/>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250874890638619E-2"/>
              <c:y val="-2.7006415864683581E-2"/>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297462817147907E-2"/>
              <c:y val="-3.9326698745990103E-2"/>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029090113735783E-2"/>
              <c:y val="5.9372265966753735E-3"/>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297462817147907E-2"/>
              <c:y val="-3.9326698745990103E-2"/>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250874890638619E-2"/>
              <c:y val="-2.7006415864683581E-2"/>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9570647419072609E-2"/>
              <c:y val="-7.8233449985418702E-3"/>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delete val="1"/>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029090113735783E-2"/>
              <c:y val="5.9372265966753735E-3"/>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297462817147907E-2"/>
              <c:y val="-3.9326698745990103E-2"/>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250874890638619E-2"/>
              <c:y val="-2.7006415864683581E-2"/>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9570647419072609E-2"/>
              <c:y val="-7.8233449985418702E-3"/>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delete val="1"/>
          <c:extLst>
            <c:ext xmlns:c15="http://schemas.microsoft.com/office/drawing/2012/chart" uri="{CE6537A1-D6FC-4f65-9D91-7224C49458BB}"/>
          </c:extLst>
        </c:dLbl>
      </c:pivotFmt>
      <c:pivotFmt>
        <c:idx val="24"/>
        <c:marker>
          <c:symbol val="none"/>
        </c:marker>
        <c:dLbl>
          <c:idx val="0"/>
          <c:spPr>
            <a:solidFill>
              <a:schemeClr val="bg1">
                <a:alpha val="3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029090113735783E-2"/>
              <c:y val="5.9372265966753735E-3"/>
            </c:manualLayout>
          </c:layout>
          <c:spPr>
            <a:solidFill>
              <a:schemeClr val="bg1">
                <a:alpha val="3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297462817147907E-2"/>
              <c:y val="-3.9326698745990103E-2"/>
            </c:manualLayout>
          </c:layout>
          <c:spPr>
            <a:solidFill>
              <a:schemeClr val="bg1">
                <a:alpha val="3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250874890638619E-2"/>
              <c:y val="-2.7006415864683581E-2"/>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9570647419072609E-2"/>
              <c:y val="-7.8233449985418702E-3"/>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1"/>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delete val="1"/>
          <c:extLst>
            <c:ext xmlns:c15="http://schemas.microsoft.com/office/drawing/2012/chart" uri="{CE6537A1-D6FC-4f65-9D91-7224C49458BB}"/>
          </c:extLst>
        </c:dLbl>
      </c:pivotFmt>
      <c:pivotFmt>
        <c:idx val="32"/>
        <c:marker>
          <c:symbol val="none"/>
        </c:marker>
        <c:dLbl>
          <c:idx val="0"/>
          <c:spPr>
            <a:solidFill>
              <a:schemeClr val="bg1">
                <a:alpha val="3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029090113735783E-2"/>
              <c:y val="5.9372265966753735E-3"/>
            </c:manualLayout>
          </c:layout>
          <c:spPr>
            <a:solidFill>
              <a:schemeClr val="bg1">
                <a:alpha val="3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297462817147907E-2"/>
              <c:y val="-3.9326698745990103E-2"/>
            </c:manualLayout>
          </c:layout>
          <c:spPr>
            <a:solidFill>
              <a:schemeClr val="bg1">
                <a:alpha val="3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7"/>
        <c:marker>
          <c:symbol val="none"/>
        </c:marker>
        <c:dLbl>
          <c:idx val="0"/>
          <c:spPr>
            <a:solidFill>
              <a:schemeClr val="bg1">
                <a:alpha val="3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029090113735783E-2"/>
              <c:y val="5.9372265966753735E-3"/>
            </c:manualLayout>
          </c:layout>
          <c:spPr>
            <a:solidFill>
              <a:schemeClr val="bg1">
                <a:alpha val="3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297462817147907E-2"/>
              <c:y val="-3.9326698745990103E-2"/>
            </c:manualLayout>
          </c:layout>
          <c:spPr>
            <a:solidFill>
              <a:schemeClr val="bg1">
                <a:alpha val="3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8232448848967528"/>
          <c:y val="0.2061574074074074"/>
          <c:w val="0.43772504091653025"/>
          <c:h val="0.74291666666666656"/>
        </c:manualLayout>
      </c:layout>
      <c:pieChart>
        <c:varyColors val="1"/>
        <c:ser>
          <c:idx val="0"/>
          <c:order val="0"/>
          <c:tx>
            <c:strRef>
              <c:f>'MTD Pivot'!$B$57</c:f>
              <c:strCache>
                <c:ptCount val="1"/>
                <c:pt idx="0">
                  <c:v>Total</c:v>
                </c:pt>
              </c:strCache>
            </c:strRef>
          </c:tx>
          <c:explosion val="5"/>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E59-47AA-BF98-9D4F593B1BE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E59-47AA-BF98-9D4F593B1BE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E59-47AA-BF98-9D4F593B1BE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E59-47AA-BF98-9D4F593B1BE7}"/>
              </c:ext>
            </c:extLst>
          </c:dPt>
          <c:dPt>
            <c:idx val="4"/>
            <c:bubble3D val="0"/>
            <c:extLst>
              <c:ext xmlns:c16="http://schemas.microsoft.com/office/drawing/2014/chart" uri="{C3380CC4-5D6E-409C-BE32-E72D297353CC}">
                <c16:uniqueId val="{00000008-9E59-47AA-BF98-9D4F593B1BE7}"/>
              </c:ext>
            </c:extLst>
          </c:dPt>
          <c:dPt>
            <c:idx val="5"/>
            <c:bubble3D val="0"/>
            <c:extLst>
              <c:ext xmlns:c16="http://schemas.microsoft.com/office/drawing/2014/chart" uri="{C3380CC4-5D6E-409C-BE32-E72D297353CC}">
                <c16:uniqueId val="{00000009-9E59-47AA-BF98-9D4F593B1BE7}"/>
              </c:ext>
            </c:extLst>
          </c:dPt>
          <c:dPt>
            <c:idx val="6"/>
            <c:bubble3D val="0"/>
            <c:extLst>
              <c:ext xmlns:c16="http://schemas.microsoft.com/office/drawing/2014/chart" uri="{C3380CC4-5D6E-409C-BE32-E72D297353CC}">
                <c16:uniqueId val="{0000000A-9E59-47AA-BF98-9D4F593B1BE7}"/>
              </c:ext>
            </c:extLst>
          </c:dPt>
          <c:dLbls>
            <c:dLbl>
              <c:idx val="2"/>
              <c:layout>
                <c:manualLayout>
                  <c:x val="-1.9029090113735783E-2"/>
                  <c:y val="5.9372265966753735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E59-47AA-BF98-9D4F593B1BE7}"/>
                </c:ext>
              </c:extLst>
            </c:dLbl>
            <c:dLbl>
              <c:idx val="3"/>
              <c:layout>
                <c:manualLayout>
                  <c:x val="-1.2297462817147907E-2"/>
                  <c:y val="-3.932669874599010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E59-47AA-BF98-9D4F593B1BE7}"/>
                </c:ext>
              </c:extLst>
            </c:dLbl>
            <c:spPr>
              <a:solidFill>
                <a:schemeClr val="bg1">
                  <a:alpha val="3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'MTD Pivot'!$A$58:$A$62</c:f>
              <c:strCache>
                <c:ptCount val="4"/>
                <c:pt idx="0">
                  <c:v>Category 1</c:v>
                </c:pt>
                <c:pt idx="1">
                  <c:v>Category 2</c:v>
                </c:pt>
                <c:pt idx="2">
                  <c:v>Category 3</c:v>
                </c:pt>
                <c:pt idx="3">
                  <c:v>Category 4</c:v>
                </c:pt>
              </c:strCache>
            </c:strRef>
          </c:cat>
          <c:val>
            <c:numRef>
              <c:f>'MTD Pivot'!$B$58:$B$62</c:f>
              <c:numCache>
                <c:formatCode>[$₹-439]#,##0</c:formatCode>
                <c:ptCount val="4"/>
                <c:pt idx="0">
                  <c:v>382454.37999999989</c:v>
                </c:pt>
                <c:pt idx="1">
                  <c:v>200907.50999999989</c:v>
                </c:pt>
                <c:pt idx="2">
                  <c:v>62758.48000000001</c:v>
                </c:pt>
                <c:pt idx="3">
                  <c:v>15839.880000000001</c:v>
                </c:pt>
              </c:numCache>
            </c:numRef>
          </c:val>
          <c:extLst>
            <c:ext xmlns:c16="http://schemas.microsoft.com/office/drawing/2014/chart" uri="{C3380CC4-5D6E-409C-BE32-E72D297353CC}">
              <c16:uniqueId val="{0000000B-9E59-47AA-BF98-9D4F593B1BE7}"/>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5400000" sx="102000" sy="102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AMS Report - Final.xlsx]MTD Pivot!PivotTable3</c:name>
    <c:fmtId val="25"/>
  </c:pivotSource>
  <c:chart>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sz="1400">
                <a:solidFill>
                  <a:schemeClr val="tx1"/>
                </a:solidFill>
              </a:rPr>
              <a:t>Category Wise Sales Distribution</a:t>
            </a:r>
          </a:p>
        </c:rich>
      </c:tx>
      <c:layout>
        <c:manualLayout>
          <c:xMode val="edge"/>
          <c:yMode val="edge"/>
          <c:x val="0.45784011373578304"/>
          <c:y val="2.2127442403032958E-2"/>
        </c:manualLayout>
      </c:layout>
      <c:overlay val="0"/>
      <c:spPr>
        <a:gradFill>
          <a:gsLst>
            <a:gs pos="0">
              <a:schemeClr val="accent1">
                <a:lumMod val="5000"/>
                <a:lumOff val="95000"/>
                <a:alpha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029090113735783E-2"/>
              <c:y val="5.9372265966753735E-3"/>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dLbl>
          <c:idx val="0"/>
          <c:layout>
            <c:manualLayout>
              <c:x val="-6.328543307086619E-2"/>
              <c:y val="-7.7373140857392823E-3"/>
            </c:manualLayout>
          </c:layout>
          <c:dLblPos val="bestFit"/>
          <c:showLegendKey val="0"/>
          <c:showVal val="0"/>
          <c:showCatName val="0"/>
          <c:showSerName val="0"/>
          <c:showPercent val="0"/>
          <c:showBubbleSize val="0"/>
          <c:extLst>
            <c:ext xmlns:c15="http://schemas.microsoft.com/office/drawing/2012/chart" uri="{CE6537A1-D6FC-4f65-9D91-7224C49458BB}"/>
          </c:extLst>
        </c:dLbl>
      </c:pivotFmt>
      <c:pivotFmt>
        <c:idx val="4"/>
        <c:dLbl>
          <c:idx val="0"/>
          <c:layout>
            <c:manualLayout>
              <c:x val="6.9570647419072609E-2"/>
              <c:y val="-7.8233449985418702E-3"/>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5"/>
        <c:dLbl>
          <c:idx val="0"/>
          <c:layout>
            <c:manualLayout>
              <c:x val="2.2250874890638619E-2"/>
              <c:y val="-2.7006415864683581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297462817147907E-2"/>
              <c:y val="-3.9326698745990103E-2"/>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029090113735783E-2"/>
              <c:y val="5.9372265966753735E-3"/>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297462817147907E-2"/>
              <c:y val="-3.9326698745990103E-2"/>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029090113735783E-2"/>
              <c:y val="5.9372265966753735E-3"/>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297462817147907E-2"/>
              <c:y val="-3.9326698745990103E-2"/>
            </c:manualLayout>
          </c:layout>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8232448848967528"/>
          <c:y val="0.2061574074074074"/>
          <c:w val="0.43772504091653025"/>
          <c:h val="0.74291666666666656"/>
        </c:manualLayout>
      </c:layout>
      <c:pieChart>
        <c:varyColors val="1"/>
        <c:ser>
          <c:idx val="0"/>
          <c:order val="0"/>
          <c:tx>
            <c:strRef>
              <c:f>'MTD Pivot'!$B$18</c:f>
              <c:strCache>
                <c:ptCount val="1"/>
                <c:pt idx="0">
                  <c:v>Total</c:v>
                </c:pt>
              </c:strCache>
            </c:strRef>
          </c:tx>
          <c:explosion val="5"/>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57A-474F-9D8C-7A4F0C73003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57A-474F-9D8C-7A4F0C73003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57A-474F-9D8C-7A4F0C73003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57A-474F-9D8C-7A4F0C73003B}"/>
              </c:ext>
            </c:extLst>
          </c:dPt>
          <c:dLbls>
            <c:dLbl>
              <c:idx val="2"/>
              <c:layout>
                <c:manualLayout>
                  <c:x val="-1.9029090113735783E-2"/>
                  <c:y val="5.9372265966753735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57A-474F-9D8C-7A4F0C73003B}"/>
                </c:ext>
              </c:extLst>
            </c:dLbl>
            <c:dLbl>
              <c:idx val="3"/>
              <c:layout>
                <c:manualLayout>
                  <c:x val="-1.2297462817147907E-2"/>
                  <c:y val="-3.932669874599010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57A-474F-9D8C-7A4F0C73003B}"/>
                </c:ext>
              </c:extLst>
            </c:dLbl>
            <c:spPr>
              <a:solidFill>
                <a:schemeClr val="bg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'MTD Pivot'!$A$19:$A$23</c:f>
              <c:strCache>
                <c:ptCount val="4"/>
                <c:pt idx="0">
                  <c:v>Category 1</c:v>
                </c:pt>
                <c:pt idx="1">
                  <c:v>Category 2</c:v>
                </c:pt>
                <c:pt idx="2">
                  <c:v>Category 3</c:v>
                </c:pt>
                <c:pt idx="3">
                  <c:v>Category 4</c:v>
                </c:pt>
              </c:strCache>
            </c:strRef>
          </c:cat>
          <c:val>
            <c:numRef>
              <c:f>'MTD Pivot'!$B$19:$B$23</c:f>
              <c:numCache>
                <c:formatCode>[$₹-439]#,##0</c:formatCode>
                <c:ptCount val="4"/>
                <c:pt idx="0">
                  <c:v>2202298.1999999993</c:v>
                </c:pt>
                <c:pt idx="1">
                  <c:v>758268.60000000021</c:v>
                </c:pt>
                <c:pt idx="2">
                  <c:v>115499.37000000001</c:v>
                </c:pt>
                <c:pt idx="3">
                  <c:v>80526.63</c:v>
                </c:pt>
              </c:numCache>
            </c:numRef>
          </c:val>
          <c:extLst>
            <c:ext xmlns:c16="http://schemas.microsoft.com/office/drawing/2014/chart" uri="{C3380CC4-5D6E-409C-BE32-E72D297353CC}">
              <c16:uniqueId val="{00000008-A57A-474F-9D8C-7A4F0C73003B}"/>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sx="102000" sy="102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AMS Report - Final.xlsx]MTD Pivot!PivotTable6</c:name>
    <c:fmtId val="18"/>
  </c:pivotSource>
  <c:chart>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sz="1400">
                <a:solidFill>
                  <a:schemeClr val="tx1"/>
                </a:solidFill>
              </a:rPr>
              <a:t>Ad Type Wise Sales </a:t>
            </a:r>
          </a:p>
        </c:rich>
      </c:tx>
      <c:layout>
        <c:manualLayout>
          <c:xMode val="edge"/>
          <c:yMode val="edge"/>
          <c:x val="0.55040950139041023"/>
          <c:y val="3.2035747425698868E-2"/>
        </c:manualLayout>
      </c:layout>
      <c:overlay val="0"/>
      <c:spPr>
        <a:gradFill>
          <a:gsLst>
            <a:gs pos="0">
              <a:schemeClr val="accent1">
                <a:lumMod val="5000"/>
                <a:lumOff val="95000"/>
                <a:alpha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dLbl>
          <c:idx val="0"/>
          <c:layout>
            <c:manualLayout>
              <c:x val="5.5555555555555046E-3"/>
              <c:y val="-0.10185185185185189"/>
            </c:manualLayout>
          </c:layout>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dLbl>
          <c:idx val="0"/>
          <c:layout>
            <c:manualLayout>
              <c:x val="-1.6666666666666666E-2"/>
              <c:y val="-0.10185185185185185"/>
            </c:manualLayout>
          </c:layout>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dLbl>
          <c:idx val="0"/>
          <c:layout>
            <c:manualLayout>
              <c:x val="8.8888888888888892E-2"/>
              <c:y val="-9.2592592592592587E-3"/>
            </c:manualLayout>
          </c:layout>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dLbl>
          <c:idx val="0"/>
          <c:layout>
            <c:manualLayout>
              <c:x val="-7.7777777777777807E-2"/>
              <c:y val="-1.3888888888888888E-2"/>
            </c:manualLayout>
          </c:layout>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dLbl>
          <c:idx val="0"/>
          <c:layout>
            <c:manualLayout>
              <c:x val="8.8888888888888892E-2"/>
              <c:y val="-9.2592592592592587E-3"/>
            </c:manualLayout>
          </c:layout>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dLbl>
          <c:idx val="0"/>
          <c:layout>
            <c:manualLayout>
              <c:x val="-7.7777777777777807E-2"/>
              <c:y val="-1.3888888888888888E-2"/>
            </c:manualLayout>
          </c:layout>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dLbl>
          <c:idx val="0"/>
          <c:layout>
            <c:manualLayout>
              <c:x val="-1.6666666666666666E-2"/>
              <c:y val="-0.10185185185185185"/>
            </c:manualLayout>
          </c:layout>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dLbl>
          <c:idx val="0"/>
          <c:layout>
            <c:manualLayout>
              <c:x val="5.5555555555555046E-3"/>
              <c:y val="-0.10185185185185189"/>
            </c:manualLayout>
          </c:layout>
          <c:spPr>
            <a:solidFill>
              <a:schemeClr val="accent1">
                <a:alpha val="2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marker>
          <c:symbol val="none"/>
        </c:marker>
        <c:dLbl>
          <c:idx val="0"/>
          <c:spPr>
            <a:solidFill>
              <a:schemeClr val="accent1">
                <a:alpha val="20000"/>
              </a:schemeClr>
            </a:solidFill>
            <a:ln w="95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clip" horzOverflow="clip" vert="horz" wrap="square" lIns="0" tIns="19050" rIns="0" bIns="19050" anchor="t" anchorCtr="1">
              <a:spAutoFit/>
            </a:bodyPr>
            <a:lstStyle/>
            <a:p>
              <a:pPr>
                <a:defRPr sz="105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solidFill>
          <a:ln>
            <a:noFill/>
          </a:ln>
          <a:effectLst>
            <a:outerShdw blurRad="317500" algn="ctr" rotWithShape="0">
              <a:prstClr val="black">
                <a:alpha val="25000"/>
              </a:prstClr>
            </a:outerShdw>
          </a:effectLst>
        </c:spPr>
        <c:dLbl>
          <c:idx val="0"/>
          <c:layout>
            <c:manualLayout>
              <c:x val="0.17222244094488187"/>
              <c:y val="-4.6296296296296294E-3"/>
            </c:manualLayout>
          </c:layout>
          <c:spPr>
            <a:solidFill>
              <a:schemeClr val="accent1">
                <a:alpha val="20000"/>
              </a:schemeClr>
            </a:solidFill>
            <a:ln w="95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clip" horzOverflow="clip" vert="horz" wrap="square" lIns="0" tIns="19050" rIns="0" bIns="19050" anchor="t" anchorCtr="1">
              <a:spAutoFit/>
            </a:bodyPr>
            <a:lstStyle/>
            <a:p>
              <a:pPr>
                <a:defRPr sz="105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1"/>
          </a:solidFill>
          <a:ln>
            <a:noFill/>
          </a:ln>
          <a:effectLst>
            <a:outerShdw blurRad="317500" algn="ctr" rotWithShape="0">
              <a:prstClr val="black">
                <a:alpha val="25000"/>
              </a:prstClr>
            </a:outerShdw>
          </a:effectLst>
        </c:spPr>
        <c:dLbl>
          <c:idx val="0"/>
          <c:layout>
            <c:manualLayout>
              <c:x val="-6.6666447944007057E-2"/>
              <c:y val="-8.7962962962962979E-2"/>
            </c:manualLayout>
          </c:layout>
          <c:spPr>
            <a:solidFill>
              <a:schemeClr val="accent1">
                <a:alpha val="20000"/>
              </a:schemeClr>
            </a:solidFill>
            <a:ln w="95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clip" horzOverflow="clip" vert="horz" wrap="square" lIns="0" tIns="19050" rIns="0" bIns="19050" anchor="t" anchorCtr="1">
              <a:spAutoFit/>
            </a:bodyPr>
            <a:lstStyle/>
            <a:p>
              <a:pPr>
                <a:defRPr sz="105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1"/>
          </a:solidFill>
          <a:ln>
            <a:noFill/>
          </a:ln>
          <a:effectLst>
            <a:outerShdw blurRad="317500" algn="ctr" rotWithShape="0">
              <a:prstClr val="black">
                <a:alpha val="25000"/>
              </a:prstClr>
            </a:outerShdw>
          </a:effectLst>
        </c:spPr>
        <c:dLbl>
          <c:idx val="0"/>
          <c:layout>
            <c:manualLayout>
              <c:x val="-5.2777777777777778E-2"/>
              <c:y val="-0.125"/>
            </c:manualLayout>
          </c:layout>
          <c:spPr>
            <a:solidFill>
              <a:schemeClr val="accent1">
                <a:alpha val="20000"/>
              </a:schemeClr>
            </a:solidFill>
            <a:ln w="95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clip" horzOverflow="clip" vert="horz" wrap="square" lIns="0" tIns="19050" rIns="0" bIns="19050" anchor="t" anchorCtr="1">
              <a:spAutoFit/>
            </a:bodyPr>
            <a:lstStyle/>
            <a:p>
              <a:pPr>
                <a:defRPr sz="105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chemeClr val="accent1"/>
          </a:solidFill>
          <a:ln>
            <a:noFill/>
          </a:ln>
          <a:effectLst>
            <a:outerShdw blurRad="317500" algn="ctr" rotWithShape="0">
              <a:prstClr val="black">
                <a:alpha val="25000"/>
              </a:prstClr>
            </a:outerShdw>
          </a:effectLst>
        </c:spPr>
        <c:dLbl>
          <c:idx val="0"/>
          <c:layout>
            <c:manualLayout>
              <c:x val="5.5555555555555046E-3"/>
              <c:y val="-0.11574074074074076"/>
            </c:manualLayout>
          </c:layout>
          <c:spPr>
            <a:solidFill>
              <a:schemeClr val="accent1">
                <a:alpha val="20000"/>
              </a:schemeClr>
            </a:solidFill>
            <a:ln w="95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clip" horzOverflow="clip" vert="horz" wrap="square" lIns="0" tIns="19050" rIns="0" bIns="19050" anchor="t" anchorCtr="1">
              <a:spAutoFit/>
            </a:bodyPr>
            <a:lstStyle/>
            <a:p>
              <a:pPr>
                <a:defRPr sz="105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doughnutChart>
        <c:varyColors val="1"/>
        <c:ser>
          <c:idx val="0"/>
          <c:order val="0"/>
          <c:tx>
            <c:strRef>
              <c:f>'MTD Pivot'!$B$73</c:f>
              <c:strCache>
                <c:ptCount val="1"/>
                <c:pt idx="0">
                  <c:v>Total</c:v>
                </c:pt>
              </c:strCache>
            </c:strRef>
          </c:tx>
          <c:explosion val="9"/>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EFC-49B0-A9EF-8F9179B92018}"/>
              </c:ext>
            </c:extLst>
          </c:dPt>
          <c:dPt>
            <c:idx val="1"/>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EFC-49B0-A9EF-8F9179B92018}"/>
              </c:ext>
            </c:extLst>
          </c:dPt>
          <c:dPt>
            <c:idx val="2"/>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EFC-49B0-A9EF-8F9179B92018}"/>
              </c:ext>
            </c:extLst>
          </c:dPt>
          <c:dPt>
            <c:idx val="3"/>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EFC-49B0-A9EF-8F9179B92018}"/>
              </c:ext>
            </c:extLst>
          </c:dPt>
          <c:dLbls>
            <c:dLbl>
              <c:idx val="0"/>
              <c:layout>
                <c:manualLayout>
                  <c:x val="0.17222244094488187"/>
                  <c:y val="-4.6296296296296294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EFC-49B0-A9EF-8F9179B92018}"/>
                </c:ext>
              </c:extLst>
            </c:dLbl>
            <c:dLbl>
              <c:idx val="1"/>
              <c:layout>
                <c:manualLayout>
                  <c:x val="-6.6666447944007057E-2"/>
                  <c:y val="-8.796296296296297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EFC-49B0-A9EF-8F9179B92018}"/>
                </c:ext>
              </c:extLst>
            </c:dLbl>
            <c:dLbl>
              <c:idx val="2"/>
              <c:layout>
                <c:manualLayout>
                  <c:x val="-5.2777777777777778E-2"/>
                  <c:y val="-0.12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EFC-49B0-A9EF-8F9179B92018}"/>
                </c:ext>
              </c:extLst>
            </c:dLbl>
            <c:dLbl>
              <c:idx val="3"/>
              <c:layout>
                <c:manualLayout>
                  <c:x val="5.5555555555555046E-3"/>
                  <c:y val="-0.1157407407407407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EFC-49B0-A9EF-8F9179B92018}"/>
                </c:ext>
              </c:extLst>
            </c:dLbl>
            <c:spPr>
              <a:solidFill>
                <a:schemeClr val="accent1">
                  <a:alpha val="20000"/>
                </a:schemeClr>
              </a:solidFill>
              <a:ln w="95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clip" horzOverflow="clip" vert="horz" wrap="square" lIns="0" tIns="19050" rIns="0" bIns="19050" anchor="t" anchorCtr="1">
                <a:spAutoFit/>
              </a:bodyPr>
              <a:lstStyle/>
              <a:p>
                <a:pPr>
                  <a:defRPr sz="105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'MTD Pivot'!$A$74:$A$78</c:f>
              <c:strCache>
                <c:ptCount val="4"/>
                <c:pt idx="0">
                  <c:v>SP</c:v>
                </c:pt>
                <c:pt idx="1">
                  <c:v>SD</c:v>
                </c:pt>
                <c:pt idx="2">
                  <c:v>SBV</c:v>
                </c:pt>
                <c:pt idx="3">
                  <c:v>SB</c:v>
                </c:pt>
              </c:strCache>
            </c:strRef>
          </c:cat>
          <c:val>
            <c:numRef>
              <c:f>'MTD Pivot'!$B$74:$B$78</c:f>
              <c:numCache>
                <c:formatCode>[$₹-439]#,##0</c:formatCode>
                <c:ptCount val="4"/>
                <c:pt idx="0">
                  <c:v>2300168.8700000015</c:v>
                </c:pt>
                <c:pt idx="1">
                  <c:v>595368.55999999994</c:v>
                </c:pt>
                <c:pt idx="2">
                  <c:v>156099.71</c:v>
                </c:pt>
                <c:pt idx="3">
                  <c:v>104955.66</c:v>
                </c:pt>
              </c:numCache>
            </c:numRef>
          </c:val>
          <c:extLst>
            <c:ext xmlns:c16="http://schemas.microsoft.com/office/drawing/2014/chart" uri="{C3380CC4-5D6E-409C-BE32-E72D297353CC}">
              <c16:uniqueId val="{00000008-BEFC-49B0-A9EF-8F9179B92018}"/>
            </c:ext>
          </c:extLst>
        </c:ser>
        <c:dLbls>
          <c:showLegendKey val="0"/>
          <c:showVal val="0"/>
          <c:showCatName val="0"/>
          <c:showSerName val="0"/>
          <c:showPercent val="1"/>
          <c:showBubbleSize val="0"/>
          <c:showLeaderLines val="1"/>
        </c:dLbls>
        <c:firstSliceAng val="0"/>
        <c:holeSize val="57"/>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105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a:outerShdw blurRad="50800" dist="38100" dir="5400000" sx="102000" sy="102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Sales Performance</a:t>
            </a:r>
          </a:p>
        </c:rich>
      </c:tx>
      <c:overlay val="0"/>
      <c:spPr>
        <a:solidFill>
          <a:schemeClr val="accent1">
            <a:lumMod val="60000"/>
            <a:lumOff val="40000"/>
            <a:alpha val="3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'MoM Report'!$A$5</c:f>
              <c:strCache>
                <c:ptCount val="1"/>
                <c:pt idx="0">
                  <c:v>Spends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Report'!$B$4:$C$4</c:f>
              <c:strCache>
                <c:ptCount val="2"/>
                <c:pt idx="0">
                  <c:v>March</c:v>
                </c:pt>
                <c:pt idx="1">
                  <c:v>April</c:v>
                </c:pt>
              </c:strCache>
            </c:strRef>
          </c:cat>
          <c:val>
            <c:numRef>
              <c:f>'MoM Report'!$B$5:$C$5</c:f>
              <c:numCache>
                <c:formatCode>[$₹-820]#,##0</c:formatCode>
                <c:ptCount val="2"/>
                <c:pt idx="0">
                  <c:v>572345.56200000062</c:v>
                </c:pt>
                <c:pt idx="1">
                  <c:v>673347.71999999974</c:v>
                </c:pt>
              </c:numCache>
            </c:numRef>
          </c:val>
          <c:extLst>
            <c:ext xmlns:c16="http://schemas.microsoft.com/office/drawing/2014/chart" uri="{C3380CC4-5D6E-409C-BE32-E72D297353CC}">
              <c16:uniqueId val="{00000000-7B68-4049-BDC1-3F4EF92B56F8}"/>
            </c:ext>
          </c:extLst>
        </c:ser>
        <c:ser>
          <c:idx val="1"/>
          <c:order val="1"/>
          <c:tx>
            <c:strRef>
              <c:f>'MoM Report'!$A$6</c:f>
              <c:strCache>
                <c:ptCount val="1"/>
                <c:pt idx="0">
                  <c:v>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Report'!$B$4:$C$4</c:f>
              <c:strCache>
                <c:ptCount val="2"/>
                <c:pt idx="0">
                  <c:v>March</c:v>
                </c:pt>
                <c:pt idx="1">
                  <c:v>April</c:v>
                </c:pt>
              </c:strCache>
            </c:strRef>
          </c:cat>
          <c:val>
            <c:numRef>
              <c:f>'MoM Report'!$B$6:$C$6</c:f>
              <c:numCache>
                <c:formatCode>[$₹-820]#,##0</c:formatCode>
                <c:ptCount val="2"/>
                <c:pt idx="0">
                  <c:v>2899284.5969999973</c:v>
                </c:pt>
                <c:pt idx="1">
                  <c:v>3221427.3300000005</c:v>
                </c:pt>
              </c:numCache>
            </c:numRef>
          </c:val>
          <c:extLst>
            <c:ext xmlns:c16="http://schemas.microsoft.com/office/drawing/2014/chart" uri="{C3380CC4-5D6E-409C-BE32-E72D297353CC}">
              <c16:uniqueId val="{00000001-7B68-4049-BDC1-3F4EF92B56F8}"/>
            </c:ext>
          </c:extLst>
        </c:ser>
        <c:dLbls>
          <c:showLegendKey val="0"/>
          <c:showVal val="1"/>
          <c:showCatName val="0"/>
          <c:showSerName val="0"/>
          <c:showPercent val="0"/>
          <c:showBubbleSize val="0"/>
        </c:dLbls>
        <c:gapWidth val="219"/>
        <c:overlap val="-27"/>
        <c:axId val="2118303375"/>
        <c:axId val="2118312495"/>
      </c:barChart>
      <c:lineChart>
        <c:grouping val="standard"/>
        <c:varyColors val="0"/>
        <c:ser>
          <c:idx val="2"/>
          <c:order val="2"/>
          <c:tx>
            <c:strRef>
              <c:f>'MoM Report'!$A$7</c:f>
              <c:strCache>
                <c:ptCount val="1"/>
                <c:pt idx="0">
                  <c:v>Acos</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dLbl>
              <c:idx val="0"/>
              <c:layout>
                <c:manualLayout>
                  <c:x val="0"/>
                  <c:y val="1.2387532744865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B68-4049-BDC1-3F4EF92B56F8}"/>
                </c:ext>
              </c:extLst>
            </c:dLbl>
            <c:dLbl>
              <c:idx val="1"/>
              <c:layout>
                <c:manualLayout>
                  <c:x val="7.1669228922525436E-3"/>
                  <c:y val="4.09782954404028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B68-4049-BDC1-3F4EF92B56F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Report'!$B$4:$C$4</c:f>
              <c:strCache>
                <c:ptCount val="2"/>
                <c:pt idx="0">
                  <c:v>March</c:v>
                </c:pt>
                <c:pt idx="1">
                  <c:v>April</c:v>
                </c:pt>
              </c:strCache>
            </c:strRef>
          </c:cat>
          <c:val>
            <c:numRef>
              <c:f>'MoM Report'!$B$7:$C$7</c:f>
              <c:numCache>
                <c:formatCode>0.0%</c:formatCode>
                <c:ptCount val="2"/>
                <c:pt idx="0">
                  <c:v>0.19740923764166818</c:v>
                </c:pt>
                <c:pt idx="1">
                  <c:v>0.2</c:v>
                </c:pt>
              </c:numCache>
            </c:numRef>
          </c:val>
          <c:smooth val="0"/>
          <c:extLst>
            <c:ext xmlns:c16="http://schemas.microsoft.com/office/drawing/2014/chart" uri="{C3380CC4-5D6E-409C-BE32-E72D297353CC}">
              <c16:uniqueId val="{00000004-7B68-4049-BDC1-3F4EF92B56F8}"/>
            </c:ext>
          </c:extLst>
        </c:ser>
        <c:dLbls>
          <c:showLegendKey val="0"/>
          <c:showVal val="1"/>
          <c:showCatName val="0"/>
          <c:showSerName val="0"/>
          <c:showPercent val="0"/>
          <c:showBubbleSize val="0"/>
        </c:dLbls>
        <c:marker val="1"/>
        <c:smooth val="0"/>
        <c:axId val="2118304335"/>
        <c:axId val="2118317295"/>
      </c:lineChart>
      <c:catAx>
        <c:axId val="21183033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2118312495"/>
        <c:crosses val="autoZero"/>
        <c:auto val="1"/>
        <c:lblAlgn val="ctr"/>
        <c:lblOffset val="100"/>
        <c:noMultiLvlLbl val="0"/>
      </c:catAx>
      <c:valAx>
        <c:axId val="2118312495"/>
        <c:scaling>
          <c:orientation val="minMax"/>
        </c:scaling>
        <c:delete val="0"/>
        <c:axPos val="l"/>
        <c:numFmt formatCode="[$₹-820]#,##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2118303375"/>
        <c:crosses val="autoZero"/>
        <c:crossBetween val="between"/>
      </c:valAx>
      <c:valAx>
        <c:axId val="2118317295"/>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2118304335"/>
        <c:crosses val="max"/>
        <c:crossBetween val="between"/>
      </c:valAx>
      <c:catAx>
        <c:axId val="2118304335"/>
        <c:scaling>
          <c:orientation val="minMax"/>
        </c:scaling>
        <c:delete val="1"/>
        <c:axPos val="b"/>
        <c:numFmt formatCode="General" sourceLinked="1"/>
        <c:majorTickMark val="none"/>
        <c:minorTickMark val="none"/>
        <c:tickLblPos val="nextTo"/>
        <c:crossAx val="211831729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1">
        <a:lumMod val="50000"/>
      </a:schemeClr>
    </a:solidFill>
    <a:ln w="9525" cap="flat" cmpd="sng" algn="ctr">
      <a:solidFill>
        <a:schemeClr val="tx1">
          <a:lumMod val="15000"/>
          <a:lumOff val="85000"/>
        </a:schemeClr>
      </a:solidFill>
      <a:round/>
    </a:ln>
    <a:effectLst>
      <a:outerShdw blurRad="50800" dist="38100" dir="5400000" sx="101000" sy="101000" algn="t" rotWithShape="0">
        <a:prstClr val="black">
          <a:alpha val="45000"/>
        </a:prstClr>
      </a:outerShdw>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Top Categories</a:t>
            </a:r>
            <a:r>
              <a:rPr lang="en-US" baseline="0"/>
              <a:t> Sales Performance</a:t>
            </a:r>
            <a:endParaRPr lang="en-US"/>
          </a:p>
        </c:rich>
      </c:tx>
      <c:overlay val="0"/>
      <c:spPr>
        <a:solidFill>
          <a:schemeClr val="accent1">
            <a:lumMod val="60000"/>
            <a:lumOff val="40000"/>
            <a:alpha val="3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'MoM Report'!$K$5</c:f>
              <c:strCache>
                <c:ptCount val="1"/>
                <c:pt idx="0">
                  <c:v>March Sales</c:v>
                </c:pt>
              </c:strCache>
            </c:strRef>
          </c:tx>
          <c:spPr>
            <a:solidFill>
              <a:schemeClr val="accent2">
                <a:lumMod val="75000"/>
              </a:schemeClr>
            </a:solidFill>
            <a:ln>
              <a:noFill/>
            </a:ln>
            <a:effectLst>
              <a:outerShdw blurRad="50800" dist="38100" dir="5400000" sx="106000" sy="106000" algn="t" rotWithShape="0">
                <a:prstClr val="black">
                  <a:alpha val="40000"/>
                </a:prstClr>
              </a:outerShdw>
            </a:effectLst>
            <a:scene3d>
              <a:camera prst="orthographicFront"/>
              <a:lightRig rig="threePt" dir="t"/>
            </a:scene3d>
            <a:sp3d>
              <a:bevelT w="0"/>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Report'!$J$6:$J$8</c:f>
              <c:strCache>
                <c:ptCount val="3"/>
                <c:pt idx="0">
                  <c:v>Category 1</c:v>
                </c:pt>
                <c:pt idx="1">
                  <c:v>Category 2</c:v>
                </c:pt>
                <c:pt idx="2">
                  <c:v>Category 3</c:v>
                </c:pt>
              </c:strCache>
            </c:strRef>
          </c:cat>
          <c:val>
            <c:numRef>
              <c:f>'MoM Report'!$K$6:$K$8</c:f>
              <c:numCache>
                <c:formatCode>[$₹-860]\ #,##0</c:formatCode>
                <c:ptCount val="3"/>
                <c:pt idx="0">
                  <c:v>1982068.3800000024</c:v>
                </c:pt>
                <c:pt idx="1">
                  <c:v>682441.74000000011</c:v>
                </c:pt>
                <c:pt idx="2">
                  <c:v>103949.43299999999</c:v>
                </c:pt>
              </c:numCache>
            </c:numRef>
          </c:val>
          <c:extLst>
            <c:ext xmlns:c16="http://schemas.microsoft.com/office/drawing/2014/chart" uri="{C3380CC4-5D6E-409C-BE32-E72D297353CC}">
              <c16:uniqueId val="{00000000-3175-4081-9FAB-CA9CE586EC59}"/>
            </c:ext>
          </c:extLst>
        </c:ser>
        <c:ser>
          <c:idx val="1"/>
          <c:order val="1"/>
          <c:tx>
            <c:strRef>
              <c:f>'MoM Report'!$L$5</c:f>
              <c:strCache>
                <c:ptCount val="1"/>
                <c:pt idx="0">
                  <c:v>April Sales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0800" dist="38100" dir="5400000" sx="115000" sy="115000" algn="t"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Report'!$J$6:$J$8</c:f>
              <c:strCache>
                <c:ptCount val="3"/>
                <c:pt idx="0">
                  <c:v>Category 1</c:v>
                </c:pt>
                <c:pt idx="1">
                  <c:v>Category 2</c:v>
                </c:pt>
                <c:pt idx="2">
                  <c:v>Category 3</c:v>
                </c:pt>
              </c:strCache>
            </c:strRef>
          </c:cat>
          <c:val>
            <c:numRef>
              <c:f>'MoM Report'!$L$6:$L$8</c:f>
              <c:numCache>
                <c:formatCode>[$₹-860]\ #,##0</c:formatCode>
                <c:ptCount val="3"/>
                <c:pt idx="0">
                  <c:v>2202298.1999999993</c:v>
                </c:pt>
                <c:pt idx="1">
                  <c:v>758268.60000000021</c:v>
                </c:pt>
                <c:pt idx="2">
                  <c:v>115499.37000000001</c:v>
                </c:pt>
              </c:numCache>
            </c:numRef>
          </c:val>
          <c:extLst>
            <c:ext xmlns:c16="http://schemas.microsoft.com/office/drawing/2014/chart" uri="{C3380CC4-5D6E-409C-BE32-E72D297353CC}">
              <c16:uniqueId val="{00000001-3175-4081-9FAB-CA9CE586EC59}"/>
            </c:ext>
          </c:extLst>
        </c:ser>
        <c:dLbls>
          <c:showLegendKey val="0"/>
          <c:showVal val="1"/>
          <c:showCatName val="0"/>
          <c:showSerName val="0"/>
          <c:showPercent val="0"/>
          <c:showBubbleSize val="0"/>
        </c:dLbls>
        <c:gapWidth val="100"/>
        <c:overlap val="-24"/>
        <c:axId val="2118303375"/>
        <c:axId val="2118312495"/>
      </c:barChart>
      <c:catAx>
        <c:axId val="21183033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2118312495"/>
        <c:crosses val="autoZero"/>
        <c:auto val="1"/>
        <c:lblAlgn val="ctr"/>
        <c:lblOffset val="100"/>
        <c:noMultiLvlLbl val="0"/>
      </c:catAx>
      <c:valAx>
        <c:axId val="2118312495"/>
        <c:scaling>
          <c:orientation val="minMax"/>
        </c:scaling>
        <c:delete val="0"/>
        <c:axPos val="l"/>
        <c:numFmt formatCode="[$₹-860]\ #,##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2118303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1">
        <a:lumMod val="50000"/>
      </a:schemeClr>
    </a:solidFill>
    <a:ln w="9525" cap="flat" cmpd="sng" algn="ctr">
      <a:solidFill>
        <a:schemeClr val="tx1">
          <a:lumMod val="15000"/>
          <a:lumOff val="85000"/>
        </a:schemeClr>
      </a:solidFill>
      <a:round/>
    </a:ln>
    <a:effectLst>
      <a:outerShdw blurRad="50800" dist="38100" dir="8100000" sx="101000" sy="101000" algn="tr" rotWithShape="0">
        <a:prstClr val="black">
          <a:alpha val="46000"/>
        </a:prstClr>
      </a:outerShdw>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Top Categories CPC</a:t>
            </a:r>
            <a:r>
              <a:rPr lang="en-US" baseline="0"/>
              <a:t> Performance</a:t>
            </a:r>
            <a:endParaRPr lang="en-US"/>
          </a:p>
        </c:rich>
      </c:tx>
      <c:overlay val="0"/>
      <c:spPr>
        <a:solidFill>
          <a:schemeClr val="accent1">
            <a:lumMod val="60000"/>
            <a:lumOff val="40000"/>
            <a:alpha val="3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'MoM Report'!$B$21</c:f>
              <c:strCache>
                <c:ptCount val="1"/>
                <c:pt idx="0">
                  <c:v>March CPC</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5400000" sx="106000" sy="106000" algn="t" rotWithShape="0">
                <a:prstClr val="black">
                  <a:alpha val="40000"/>
                </a:prstClr>
              </a:outerShdw>
            </a:effectLst>
            <a:scene3d>
              <a:camera prst="orthographicFront"/>
              <a:lightRig rig="threePt" dir="t"/>
            </a:scene3d>
            <a:sp3d>
              <a:bevelT w="0"/>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Report'!$A$22:$A$24</c:f>
              <c:strCache>
                <c:ptCount val="3"/>
                <c:pt idx="0">
                  <c:v>Category 1</c:v>
                </c:pt>
                <c:pt idx="1">
                  <c:v>Category 2</c:v>
                </c:pt>
                <c:pt idx="2">
                  <c:v>Category 3</c:v>
                </c:pt>
              </c:strCache>
            </c:strRef>
          </c:cat>
          <c:val>
            <c:numRef>
              <c:f>'MoM Report'!$B$22:$B$24</c:f>
              <c:numCache>
                <c:formatCode>[$₹-860]\ #,##0</c:formatCode>
                <c:ptCount val="3"/>
                <c:pt idx="0">
                  <c:v>25.195013717952694</c:v>
                </c:pt>
                <c:pt idx="1">
                  <c:v>17.506395159306187</c:v>
                </c:pt>
                <c:pt idx="2">
                  <c:v>28.459618011096889</c:v>
                </c:pt>
              </c:numCache>
            </c:numRef>
          </c:val>
          <c:extLst>
            <c:ext xmlns:c16="http://schemas.microsoft.com/office/drawing/2014/chart" uri="{C3380CC4-5D6E-409C-BE32-E72D297353CC}">
              <c16:uniqueId val="{00000000-6196-41AD-BDEE-66558B5E4A71}"/>
            </c:ext>
          </c:extLst>
        </c:ser>
        <c:ser>
          <c:idx val="1"/>
          <c:order val="1"/>
          <c:tx>
            <c:strRef>
              <c:f>'MoM Report'!$C$21</c:f>
              <c:strCache>
                <c:ptCount val="1"/>
                <c:pt idx="0">
                  <c:v>April CPC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0800" dist="38100" dir="5400000" sx="115000" sy="115000" algn="t"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Report'!$A$22:$A$24</c:f>
              <c:strCache>
                <c:ptCount val="3"/>
                <c:pt idx="0">
                  <c:v>Category 1</c:v>
                </c:pt>
                <c:pt idx="1">
                  <c:v>Category 2</c:v>
                </c:pt>
                <c:pt idx="2">
                  <c:v>Category 3</c:v>
                </c:pt>
              </c:strCache>
            </c:strRef>
          </c:cat>
          <c:val>
            <c:numRef>
              <c:f>'MoM Report'!$C$22:$C$24</c:f>
              <c:numCache>
                <c:formatCode>[$₹-860]\ #,##0</c:formatCode>
                <c:ptCount val="3"/>
                <c:pt idx="0">
                  <c:v>30.088457241759098</c:v>
                </c:pt>
                <c:pt idx="1">
                  <c:v>24.714910813138133</c:v>
                </c:pt>
                <c:pt idx="2">
                  <c:v>40.178284250960317</c:v>
                </c:pt>
              </c:numCache>
            </c:numRef>
          </c:val>
          <c:extLst>
            <c:ext xmlns:c16="http://schemas.microsoft.com/office/drawing/2014/chart" uri="{C3380CC4-5D6E-409C-BE32-E72D297353CC}">
              <c16:uniqueId val="{00000001-6196-41AD-BDEE-66558B5E4A71}"/>
            </c:ext>
          </c:extLst>
        </c:ser>
        <c:dLbls>
          <c:showLegendKey val="0"/>
          <c:showVal val="1"/>
          <c:showCatName val="0"/>
          <c:showSerName val="0"/>
          <c:showPercent val="0"/>
          <c:showBubbleSize val="0"/>
        </c:dLbls>
        <c:gapWidth val="100"/>
        <c:overlap val="-24"/>
        <c:axId val="2118303375"/>
        <c:axId val="2118312495"/>
      </c:barChart>
      <c:catAx>
        <c:axId val="21183033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2118312495"/>
        <c:crosses val="autoZero"/>
        <c:auto val="1"/>
        <c:lblAlgn val="ctr"/>
        <c:lblOffset val="100"/>
        <c:noMultiLvlLbl val="0"/>
      </c:catAx>
      <c:valAx>
        <c:axId val="2118312495"/>
        <c:scaling>
          <c:orientation val="minMax"/>
        </c:scaling>
        <c:delete val="0"/>
        <c:axPos val="l"/>
        <c:numFmt formatCode="[$₹-860]\ #,##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2118303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1">
        <a:lumMod val="50000"/>
      </a:schemeClr>
    </a:solidFill>
    <a:ln w="9525" cap="flat" cmpd="sng" algn="ctr">
      <a:solidFill>
        <a:schemeClr val="tx1">
          <a:lumMod val="15000"/>
          <a:lumOff val="85000"/>
        </a:schemeClr>
      </a:solidFill>
      <a:round/>
    </a:ln>
    <a:effectLst>
      <a:outerShdw blurRad="50800" dist="38100" dir="8100000" sx="101000" sy="101000" algn="tr" rotWithShape="0">
        <a:prstClr val="black">
          <a:alpha val="46000"/>
        </a:prstClr>
      </a:outerShdw>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Top Categories Orders Performance</a:t>
            </a:r>
          </a:p>
        </c:rich>
      </c:tx>
      <c:overlay val="0"/>
      <c:spPr>
        <a:solidFill>
          <a:schemeClr val="accent1">
            <a:lumMod val="60000"/>
            <a:lumOff val="40000"/>
            <a:alpha val="3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'MoM Report'!$K$21</c:f>
              <c:strCache>
                <c:ptCount val="1"/>
                <c:pt idx="0">
                  <c:v>April Orders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5400000" sx="106000" sy="106000" algn="t" rotWithShape="0">
                <a:prstClr val="black">
                  <a:alpha val="40000"/>
                </a:prstClr>
              </a:outerShdw>
            </a:effectLst>
            <a:scene3d>
              <a:camera prst="orthographicFront"/>
              <a:lightRig rig="threePt" dir="t"/>
            </a:scene3d>
            <a:sp3d>
              <a:bevelT w="0"/>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Report'!$J$22:$J$24</c:f>
              <c:strCache>
                <c:ptCount val="3"/>
                <c:pt idx="0">
                  <c:v>Category 1</c:v>
                </c:pt>
                <c:pt idx="1">
                  <c:v>Category 2</c:v>
                </c:pt>
                <c:pt idx="2">
                  <c:v>Category 3</c:v>
                </c:pt>
              </c:strCache>
            </c:strRef>
          </c:cat>
          <c:val>
            <c:numRef>
              <c:f>'MoM Report'!$K$22:$K$24</c:f>
              <c:numCache>
                <c:formatCode>_ * #,##0_ ;_ * \-#,##0_ ;_ * "-"??_ ;_ @_ </c:formatCode>
                <c:ptCount val="3"/>
                <c:pt idx="0">
                  <c:v>3423.1999999999994</c:v>
                </c:pt>
                <c:pt idx="1">
                  <c:v>1399.9999999999995</c:v>
                </c:pt>
                <c:pt idx="2">
                  <c:v>282.40000000000003</c:v>
                </c:pt>
              </c:numCache>
            </c:numRef>
          </c:val>
          <c:extLst>
            <c:ext xmlns:c16="http://schemas.microsoft.com/office/drawing/2014/chart" uri="{C3380CC4-5D6E-409C-BE32-E72D297353CC}">
              <c16:uniqueId val="{00000000-ABFE-4B2C-8040-E4FABDBE5122}"/>
            </c:ext>
          </c:extLst>
        </c:ser>
        <c:ser>
          <c:idx val="1"/>
          <c:order val="1"/>
          <c:tx>
            <c:strRef>
              <c:f>'MoM Report'!$L$21</c:f>
              <c:strCache>
                <c:ptCount val="1"/>
                <c:pt idx="0">
                  <c:v>April Orders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0800" dist="38100" dir="5400000" sx="115000" sy="115000" algn="t" rotWithShape="0">
                <a:prstClr val="black">
                  <a:alpha val="40000"/>
                </a:prstClr>
              </a:outerShdw>
            </a:effectLst>
          </c:spPr>
          <c:invertIfNegative val="0"/>
          <c:dLbls>
            <c:dLbl>
              <c:idx val="0"/>
              <c:layout>
                <c:manualLayout>
                  <c:x val="-3.9202899092738958E-17"/>
                  <c:y val="1.20396607280487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BFE-4B2C-8040-E4FABDBE512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Report'!$J$22:$J$24</c:f>
              <c:strCache>
                <c:ptCount val="3"/>
                <c:pt idx="0">
                  <c:v>Category 1</c:v>
                </c:pt>
                <c:pt idx="1">
                  <c:v>Category 2</c:v>
                </c:pt>
                <c:pt idx="2">
                  <c:v>Category 3</c:v>
                </c:pt>
              </c:strCache>
            </c:strRef>
          </c:cat>
          <c:val>
            <c:numRef>
              <c:f>'MoM Report'!$L$22:$L$24</c:f>
              <c:numCache>
                <c:formatCode>General</c:formatCode>
                <c:ptCount val="3"/>
                <c:pt idx="0">
                  <c:v>4279</c:v>
                </c:pt>
                <c:pt idx="1">
                  <c:v>1750</c:v>
                </c:pt>
                <c:pt idx="2">
                  <c:v>353</c:v>
                </c:pt>
              </c:numCache>
            </c:numRef>
          </c:val>
          <c:extLst>
            <c:ext xmlns:c16="http://schemas.microsoft.com/office/drawing/2014/chart" uri="{C3380CC4-5D6E-409C-BE32-E72D297353CC}">
              <c16:uniqueId val="{00000002-ABFE-4B2C-8040-E4FABDBE5122}"/>
            </c:ext>
          </c:extLst>
        </c:ser>
        <c:dLbls>
          <c:showLegendKey val="0"/>
          <c:showVal val="1"/>
          <c:showCatName val="0"/>
          <c:showSerName val="0"/>
          <c:showPercent val="0"/>
          <c:showBubbleSize val="0"/>
        </c:dLbls>
        <c:gapWidth val="100"/>
        <c:overlap val="-24"/>
        <c:axId val="2118303375"/>
        <c:axId val="2118312495"/>
      </c:barChart>
      <c:catAx>
        <c:axId val="21183033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2118312495"/>
        <c:crosses val="autoZero"/>
        <c:auto val="1"/>
        <c:lblAlgn val="ctr"/>
        <c:lblOffset val="100"/>
        <c:noMultiLvlLbl val="0"/>
      </c:catAx>
      <c:valAx>
        <c:axId val="2118312495"/>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2118303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1">
        <a:lumMod val="50000"/>
      </a:schemeClr>
    </a:solidFill>
    <a:ln w="9525" cap="flat" cmpd="sng" algn="ctr">
      <a:solidFill>
        <a:schemeClr val="tx1">
          <a:lumMod val="15000"/>
          <a:lumOff val="85000"/>
        </a:schemeClr>
      </a:solidFill>
      <a:round/>
    </a:ln>
    <a:effectLst>
      <a:outerShdw blurRad="50800" dist="38100" dir="8100000" sx="101000" sy="101000" algn="tr" rotWithShape="0">
        <a:prstClr val="black">
          <a:alpha val="46000"/>
        </a:prstClr>
      </a:outerShdw>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5" Type="http://schemas.openxmlformats.org/officeDocument/2006/relationships/chart" Target="../charts/chart26.xml"/><Relationship Id="rId4"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9</xdr:col>
      <xdr:colOff>411479</xdr:colOff>
      <xdr:row>3</xdr:row>
      <xdr:rowOff>107577</xdr:rowOff>
    </xdr:from>
    <xdr:to>
      <xdr:col>18</xdr:col>
      <xdr:colOff>170328</xdr:colOff>
      <xdr:row>20</xdr:row>
      <xdr:rowOff>17930</xdr:rowOff>
    </xdr:to>
    <xdr:graphicFrame macro="">
      <xdr:nvGraphicFramePr>
        <xdr:cNvPr id="2" name="Chart 1">
          <a:extLst>
            <a:ext uri="{FF2B5EF4-FFF2-40B4-BE49-F238E27FC236}">
              <a16:creationId xmlns:a16="http://schemas.microsoft.com/office/drawing/2014/main" id="{62BB0D35-7FF3-4581-A841-8FE49BD2A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394446</xdr:colOff>
      <xdr:row>3</xdr:row>
      <xdr:rowOff>89647</xdr:rowOff>
    </xdr:from>
    <xdr:to>
      <xdr:col>27</xdr:col>
      <xdr:colOff>430305</xdr:colOff>
      <xdr:row>19</xdr:row>
      <xdr:rowOff>170330</xdr:rowOff>
    </xdr:to>
    <xdr:graphicFrame macro="">
      <xdr:nvGraphicFramePr>
        <xdr:cNvPr id="3" name="Chart 2">
          <a:extLst>
            <a:ext uri="{FF2B5EF4-FFF2-40B4-BE49-F238E27FC236}">
              <a16:creationId xmlns:a16="http://schemas.microsoft.com/office/drawing/2014/main" id="{25DE78AD-EF89-45E5-BACE-ED4AE72812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258183</xdr:colOff>
      <xdr:row>20</xdr:row>
      <xdr:rowOff>150159</xdr:rowOff>
    </xdr:from>
    <xdr:to>
      <xdr:col>19</xdr:col>
      <xdr:colOff>463923</xdr:colOff>
      <xdr:row>36</xdr:row>
      <xdr:rowOff>89647</xdr:rowOff>
    </xdr:to>
    <xdr:graphicFrame macro="">
      <xdr:nvGraphicFramePr>
        <xdr:cNvPr id="4" name="Chart 3">
          <a:extLst>
            <a:ext uri="{FF2B5EF4-FFF2-40B4-BE49-F238E27FC236}">
              <a16:creationId xmlns:a16="http://schemas.microsoft.com/office/drawing/2014/main" id="{3151AD64-EFBA-44D4-B727-6D8C38F69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98611</xdr:colOff>
      <xdr:row>21</xdr:row>
      <xdr:rowOff>11655</xdr:rowOff>
    </xdr:from>
    <xdr:to>
      <xdr:col>11</xdr:col>
      <xdr:colOff>609599</xdr:colOff>
      <xdr:row>36</xdr:row>
      <xdr:rowOff>89647</xdr:rowOff>
    </xdr:to>
    <xdr:graphicFrame macro="">
      <xdr:nvGraphicFramePr>
        <xdr:cNvPr id="5" name="Chart 4">
          <a:extLst>
            <a:ext uri="{FF2B5EF4-FFF2-40B4-BE49-F238E27FC236}">
              <a16:creationId xmlns:a16="http://schemas.microsoft.com/office/drawing/2014/main" id="{5ABBB515-6A5A-4F2F-8FEE-946E5C896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98611</xdr:colOff>
      <xdr:row>3</xdr:row>
      <xdr:rowOff>89647</xdr:rowOff>
    </xdr:from>
    <xdr:to>
      <xdr:col>7</xdr:col>
      <xdr:colOff>17930</xdr:colOff>
      <xdr:row>8</xdr:row>
      <xdr:rowOff>52443</xdr:rowOff>
    </xdr:to>
    <mc:AlternateContent xmlns:mc="http://schemas.openxmlformats.org/markup-compatibility/2006" xmlns:a14="http://schemas.microsoft.com/office/drawing/2010/main">
      <mc:Choice Requires="a14">
        <xdr:graphicFrame macro="">
          <xdr:nvGraphicFramePr>
            <xdr:cNvPr id="6" name="Type 1">
              <a:extLst>
                <a:ext uri="{FF2B5EF4-FFF2-40B4-BE49-F238E27FC236}">
                  <a16:creationId xmlns:a16="http://schemas.microsoft.com/office/drawing/2014/main" id="{BEB07A08-F2DF-4C08-84BA-AED3843B2F96}"/>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697325" y="644818"/>
              <a:ext cx="1759005" cy="8880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107576</xdr:colOff>
      <xdr:row>8</xdr:row>
      <xdr:rowOff>64098</xdr:rowOff>
    </xdr:from>
    <xdr:to>
      <xdr:col>7</xdr:col>
      <xdr:colOff>17930</xdr:colOff>
      <xdr:row>20</xdr:row>
      <xdr:rowOff>94578</xdr:rowOff>
    </xdr:to>
    <mc:AlternateContent xmlns:mc="http://schemas.openxmlformats.org/markup-compatibility/2006" xmlns:a14="http://schemas.microsoft.com/office/drawing/2010/main">
      <mc:Choice Requires="a14">
        <xdr:graphicFrame macro="">
          <xdr:nvGraphicFramePr>
            <xdr:cNvPr id="7" name="Category 3">
              <a:extLst>
                <a:ext uri="{FF2B5EF4-FFF2-40B4-BE49-F238E27FC236}">
                  <a16:creationId xmlns:a16="http://schemas.microsoft.com/office/drawing/2014/main" id="{BBE67933-0FE4-4DA7-ACB9-15D0A3C90D63}"/>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706290" y="1544555"/>
              <a:ext cx="1750040" cy="22511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69477</xdr:colOff>
      <xdr:row>21</xdr:row>
      <xdr:rowOff>12998</xdr:rowOff>
    </xdr:from>
    <xdr:to>
      <xdr:col>27</xdr:col>
      <xdr:colOff>394447</xdr:colOff>
      <xdr:row>36</xdr:row>
      <xdr:rowOff>98611</xdr:rowOff>
    </xdr:to>
    <xdr:graphicFrame macro="">
      <xdr:nvGraphicFramePr>
        <xdr:cNvPr id="8" name="Chart 7">
          <a:extLst>
            <a:ext uri="{FF2B5EF4-FFF2-40B4-BE49-F238E27FC236}">
              <a16:creationId xmlns:a16="http://schemas.microsoft.com/office/drawing/2014/main" id="{E434E4D9-52FD-4170-9A13-5EEDC5DAE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112507</xdr:colOff>
      <xdr:row>3</xdr:row>
      <xdr:rowOff>89647</xdr:rowOff>
    </xdr:from>
    <xdr:to>
      <xdr:col>9</xdr:col>
      <xdr:colOff>211567</xdr:colOff>
      <xdr:row>20</xdr:row>
      <xdr:rowOff>89647</xdr:rowOff>
    </xdr:to>
    <mc:AlternateContent xmlns:mc="http://schemas.openxmlformats.org/markup-compatibility/2006" xmlns:a14="http://schemas.microsoft.com/office/drawing/2010/main">
      <mc:Choice Requires="a14">
        <xdr:graphicFrame macro="">
          <xdr:nvGraphicFramePr>
            <xdr:cNvPr id="10" name="ASIN 3">
              <a:extLst>
                <a:ext uri="{FF2B5EF4-FFF2-40B4-BE49-F238E27FC236}">
                  <a16:creationId xmlns:a16="http://schemas.microsoft.com/office/drawing/2014/main" id="{7B23454B-4779-49DC-A57A-2DA57C2394C1}"/>
                </a:ext>
              </a:extLst>
            </xdr:cNvPr>
            <xdr:cNvGraphicFramePr/>
          </xdr:nvGraphicFramePr>
          <xdr:xfrm>
            <a:off x="0" y="0"/>
            <a:ext cx="0" cy="0"/>
          </xdr:xfrm>
          <a:graphic>
            <a:graphicData uri="http://schemas.microsoft.com/office/drawing/2010/slicer">
              <sle:slicer xmlns:sle="http://schemas.microsoft.com/office/drawing/2010/slicer" name="ASIN 3"/>
            </a:graphicData>
          </a:graphic>
        </xdr:graphicFrame>
      </mc:Choice>
      <mc:Fallback xmlns="">
        <xdr:sp macro="" textlink="">
          <xdr:nvSpPr>
            <xdr:cNvPr id="0" name=""/>
            <xdr:cNvSpPr>
              <a:spLocks noTextEdit="1"/>
            </xdr:cNvSpPr>
          </xdr:nvSpPr>
          <xdr:spPr>
            <a:xfrm>
              <a:off x="2550907" y="644818"/>
              <a:ext cx="1318260" cy="31459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523675</xdr:colOff>
      <xdr:row>16</xdr:row>
      <xdr:rowOff>51547</xdr:rowOff>
    </xdr:to>
    <xdr:graphicFrame macro="">
      <xdr:nvGraphicFramePr>
        <xdr:cNvPr id="2" name="Chart 1">
          <a:extLst>
            <a:ext uri="{FF2B5EF4-FFF2-40B4-BE49-F238E27FC236}">
              <a16:creationId xmlns:a16="http://schemas.microsoft.com/office/drawing/2014/main" id="{6ED0EA83-FA09-47AC-91DB-BF9E2D6710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579120</xdr:colOff>
      <xdr:row>0</xdr:row>
      <xdr:rowOff>7620</xdr:rowOff>
    </xdr:from>
    <xdr:to>
      <xdr:col>16</xdr:col>
      <xdr:colOff>411480</xdr:colOff>
      <xdr:row>16</xdr:row>
      <xdr:rowOff>52891</xdr:rowOff>
    </xdr:to>
    <xdr:graphicFrame macro="">
      <xdr:nvGraphicFramePr>
        <xdr:cNvPr id="3" name="Chart 2">
          <a:extLst>
            <a:ext uri="{FF2B5EF4-FFF2-40B4-BE49-F238E27FC236}">
              <a16:creationId xmlns:a16="http://schemas.microsoft.com/office/drawing/2014/main" id="{DECA8572-2FB2-4DFC-B85D-C3F3B4CBB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91440</xdr:rowOff>
    </xdr:from>
    <xdr:to>
      <xdr:col>7</xdr:col>
      <xdr:colOff>545502</xdr:colOff>
      <xdr:row>32</xdr:row>
      <xdr:rowOff>160917</xdr:rowOff>
    </xdr:to>
    <xdr:graphicFrame macro="">
      <xdr:nvGraphicFramePr>
        <xdr:cNvPr id="5" name="Chart 4">
          <a:extLst>
            <a:ext uri="{FF2B5EF4-FFF2-40B4-BE49-F238E27FC236}">
              <a16:creationId xmlns:a16="http://schemas.microsoft.com/office/drawing/2014/main" id="{6BC269A6-E643-4425-BFC0-2D49CBF0A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586740</xdr:colOff>
      <xdr:row>16</xdr:row>
      <xdr:rowOff>99060</xdr:rowOff>
    </xdr:from>
    <xdr:to>
      <xdr:col>16</xdr:col>
      <xdr:colOff>419100</xdr:colOff>
      <xdr:row>32</xdr:row>
      <xdr:rowOff>167640</xdr:rowOff>
    </xdr:to>
    <xdr:graphicFrame macro="">
      <xdr:nvGraphicFramePr>
        <xdr:cNvPr id="7" name="Chart 6">
          <a:extLst>
            <a:ext uri="{FF2B5EF4-FFF2-40B4-BE49-F238E27FC236}">
              <a16:creationId xmlns:a16="http://schemas.microsoft.com/office/drawing/2014/main" id="{90E28DBC-DD30-446F-814C-7D724E62F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587828</xdr:colOff>
      <xdr:row>3</xdr:row>
      <xdr:rowOff>60962</xdr:rowOff>
    </xdr:from>
    <xdr:to>
      <xdr:col>18</xdr:col>
      <xdr:colOff>423583</xdr:colOff>
      <xdr:row>21</xdr:row>
      <xdr:rowOff>21771</xdr:rowOff>
    </xdr:to>
    <xdr:graphicFrame macro="">
      <xdr:nvGraphicFramePr>
        <xdr:cNvPr id="3" name="Chart 2">
          <a:extLst>
            <a:ext uri="{FF2B5EF4-FFF2-40B4-BE49-F238E27FC236}">
              <a16:creationId xmlns:a16="http://schemas.microsoft.com/office/drawing/2014/main" id="{79004E1E-EB78-467F-B484-90C7F9CE53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544286</xdr:colOff>
      <xdr:row>3</xdr:row>
      <xdr:rowOff>93490</xdr:rowOff>
    </xdr:from>
    <xdr:to>
      <xdr:col>27</xdr:col>
      <xdr:colOff>468086</xdr:colOff>
      <xdr:row>21</xdr:row>
      <xdr:rowOff>43543</xdr:rowOff>
    </xdr:to>
    <xdr:graphicFrame macro="">
      <xdr:nvGraphicFramePr>
        <xdr:cNvPr id="5" name="Chart 4">
          <a:extLst>
            <a:ext uri="{FF2B5EF4-FFF2-40B4-BE49-F238E27FC236}">
              <a16:creationId xmlns:a16="http://schemas.microsoft.com/office/drawing/2014/main" id="{699DD636-4F41-4A81-B8B0-B62973848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594360</xdr:colOff>
      <xdr:row>64</xdr:row>
      <xdr:rowOff>110490</xdr:rowOff>
    </xdr:from>
    <xdr:to>
      <xdr:col>22</xdr:col>
      <xdr:colOff>281940</xdr:colOff>
      <xdr:row>82</xdr:row>
      <xdr:rowOff>15240</xdr:rowOff>
    </xdr:to>
    <xdr:graphicFrame macro="">
      <xdr:nvGraphicFramePr>
        <xdr:cNvPr id="6" name="Chart 5">
          <a:extLst>
            <a:ext uri="{FF2B5EF4-FFF2-40B4-BE49-F238E27FC236}">
              <a16:creationId xmlns:a16="http://schemas.microsoft.com/office/drawing/2014/main" id="{53337278-658E-4C04-B0A9-6BE0088D5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150671</xdr:colOff>
      <xdr:row>3</xdr:row>
      <xdr:rowOff>89647</xdr:rowOff>
    </xdr:from>
    <xdr:to>
      <xdr:col>7</xdr:col>
      <xdr:colOff>150671</xdr:colOff>
      <xdr:row>8</xdr:row>
      <xdr:rowOff>104887</xdr:rowOff>
    </xdr:to>
    <mc:AlternateContent xmlns:mc="http://schemas.openxmlformats.org/markup-compatibility/2006">
      <mc:Choice xmlns:a14="http://schemas.microsoft.com/office/drawing/2010/main" Requires="a14">
        <xdr:graphicFrame macro="">
          <xdr:nvGraphicFramePr>
            <xdr:cNvPr id="7" name="Month 1">
              <a:extLst>
                <a:ext uri="{FF2B5EF4-FFF2-40B4-BE49-F238E27FC236}">
                  <a16:creationId xmlns:a16="http://schemas.microsoft.com/office/drawing/2014/main" id="{407604F8-384D-42F3-8159-80E524E8D188}"/>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2589071" y="644818"/>
              <a:ext cx="1828800" cy="940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149326</xdr:colOff>
      <xdr:row>8</xdr:row>
      <xdr:rowOff>94131</xdr:rowOff>
    </xdr:from>
    <xdr:to>
      <xdr:col>7</xdr:col>
      <xdr:colOff>149326</xdr:colOff>
      <xdr:row>20</xdr:row>
      <xdr:rowOff>162710</xdr:rowOff>
    </xdr:to>
    <mc:AlternateContent xmlns:mc="http://schemas.openxmlformats.org/markup-compatibility/2006">
      <mc:Choice xmlns:a14="http://schemas.microsoft.com/office/drawing/2010/main" Requires="a14">
        <xdr:graphicFrame macro="">
          <xdr:nvGraphicFramePr>
            <xdr:cNvPr id="8" name="Category 1">
              <a:extLst>
                <a:ext uri="{FF2B5EF4-FFF2-40B4-BE49-F238E27FC236}">
                  <a16:creationId xmlns:a16="http://schemas.microsoft.com/office/drawing/2014/main" id="{C44884ED-5328-4F26-BFF8-227A8ABC4369}"/>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2587726" y="1574588"/>
              <a:ext cx="1828800" cy="22892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398930</xdr:colOff>
      <xdr:row>21</xdr:row>
      <xdr:rowOff>138506</xdr:rowOff>
    </xdr:from>
    <xdr:to>
      <xdr:col>27</xdr:col>
      <xdr:colOff>468086</xdr:colOff>
      <xdr:row>38</xdr:row>
      <xdr:rowOff>26895</xdr:rowOff>
    </xdr:to>
    <xdr:graphicFrame macro="">
      <xdr:nvGraphicFramePr>
        <xdr:cNvPr id="2" name="Chart 1">
          <a:extLst>
            <a:ext uri="{FF2B5EF4-FFF2-40B4-BE49-F238E27FC236}">
              <a16:creationId xmlns:a16="http://schemas.microsoft.com/office/drawing/2014/main" id="{BF8D6690-344A-424A-9616-B4ACA3774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215152</xdr:colOff>
      <xdr:row>3</xdr:row>
      <xdr:rowOff>107577</xdr:rowOff>
    </xdr:from>
    <xdr:to>
      <xdr:col>10</xdr:col>
      <xdr:colOff>502023</xdr:colOff>
      <xdr:row>21</xdr:row>
      <xdr:rowOff>0</xdr:rowOff>
    </xdr:to>
    <mc:AlternateContent xmlns:mc="http://schemas.openxmlformats.org/markup-compatibility/2006" xmlns:a14="http://schemas.microsoft.com/office/drawing/2010/main">
      <mc:Choice Requires="a14">
        <xdr:graphicFrame macro="">
          <xdr:nvGraphicFramePr>
            <xdr:cNvPr id="10" name="ASIN 1">
              <a:extLst>
                <a:ext uri="{FF2B5EF4-FFF2-40B4-BE49-F238E27FC236}">
                  <a16:creationId xmlns:a16="http://schemas.microsoft.com/office/drawing/2014/main" id="{450E7573-79C2-4377-BD8C-C84E375CF47D}"/>
                </a:ext>
              </a:extLst>
            </xdr:cNvPr>
            <xdr:cNvGraphicFramePr/>
          </xdr:nvGraphicFramePr>
          <xdr:xfrm>
            <a:off x="0" y="0"/>
            <a:ext cx="0" cy="0"/>
          </xdr:xfrm>
          <a:graphic>
            <a:graphicData uri="http://schemas.microsoft.com/office/drawing/2010/slicer">
              <sle:slicer xmlns:sle="http://schemas.microsoft.com/office/drawing/2010/slicer" name="ASIN 1"/>
            </a:graphicData>
          </a:graphic>
        </xdr:graphicFrame>
      </mc:Choice>
      <mc:Fallback xmlns="">
        <xdr:sp macro="" textlink="">
          <xdr:nvSpPr>
            <xdr:cNvPr id="0" name=""/>
            <xdr:cNvSpPr>
              <a:spLocks noTextEdit="1"/>
            </xdr:cNvSpPr>
          </xdr:nvSpPr>
          <xdr:spPr>
            <a:xfrm>
              <a:off x="2653552" y="662748"/>
              <a:ext cx="2115671" cy="32234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347061</xdr:colOff>
      <xdr:row>21</xdr:row>
      <xdr:rowOff>156882</xdr:rowOff>
    </xdr:from>
    <xdr:to>
      <xdr:col>20</xdr:col>
      <xdr:colOff>320168</xdr:colOff>
      <xdr:row>38</xdr:row>
      <xdr:rowOff>35859</xdr:rowOff>
    </xdr:to>
    <xdr:graphicFrame macro="">
      <xdr:nvGraphicFramePr>
        <xdr:cNvPr id="9" name="Chart 8">
          <a:extLst>
            <a:ext uri="{FF2B5EF4-FFF2-40B4-BE49-F238E27FC236}">
              <a16:creationId xmlns:a16="http://schemas.microsoft.com/office/drawing/2014/main" id="{BE08F833-FEC7-4785-86BE-0166F3F7B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71719</xdr:colOff>
      <xdr:row>21</xdr:row>
      <xdr:rowOff>140074</xdr:rowOff>
    </xdr:from>
    <xdr:to>
      <xdr:col>12</xdr:col>
      <xdr:colOff>251012</xdr:colOff>
      <xdr:row>38</xdr:row>
      <xdr:rowOff>35859</xdr:rowOff>
    </xdr:to>
    <xdr:graphicFrame macro="">
      <xdr:nvGraphicFramePr>
        <xdr:cNvPr id="4" name="Chart 3" descr="Category wise sales breakdown">
          <a:extLst>
            <a:ext uri="{FF2B5EF4-FFF2-40B4-BE49-F238E27FC236}">
              <a16:creationId xmlns:a16="http://schemas.microsoft.com/office/drawing/2014/main" id="{C8EAA0E1-834B-4209-8C6A-3C112E32BDE7}"/>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548640</xdr:colOff>
      <xdr:row>15</xdr:row>
      <xdr:rowOff>118110</xdr:rowOff>
    </xdr:to>
    <xdr:graphicFrame macro="">
      <xdr:nvGraphicFramePr>
        <xdr:cNvPr id="3" name="Chart 2">
          <a:extLst>
            <a:ext uri="{FF2B5EF4-FFF2-40B4-BE49-F238E27FC236}">
              <a16:creationId xmlns:a16="http://schemas.microsoft.com/office/drawing/2014/main" id="{A7D8DD8E-D3E1-08D7-FA67-C5BDD41FED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220980</xdr:colOff>
      <xdr:row>16</xdr:row>
      <xdr:rowOff>30480</xdr:rowOff>
    </xdr:from>
    <xdr:to>
      <xdr:col>5</xdr:col>
      <xdr:colOff>1158240</xdr:colOff>
      <xdr:row>31</xdr:row>
      <xdr:rowOff>38100</xdr:rowOff>
    </xdr:to>
    <xdr:graphicFrame macro="">
      <xdr:nvGraphicFramePr>
        <xdr:cNvPr id="5" name="Chart 4">
          <a:extLst>
            <a:ext uri="{FF2B5EF4-FFF2-40B4-BE49-F238E27FC236}">
              <a16:creationId xmlns:a16="http://schemas.microsoft.com/office/drawing/2014/main" id="{5C806893-E6F8-2D6C-04A8-7E62F756F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57150</xdr:rowOff>
    </xdr:from>
    <xdr:to>
      <xdr:col>5</xdr:col>
      <xdr:colOff>731520</xdr:colOff>
      <xdr:row>49</xdr:row>
      <xdr:rowOff>175260</xdr:rowOff>
    </xdr:to>
    <xdr:graphicFrame macro="">
      <xdr:nvGraphicFramePr>
        <xdr:cNvPr id="6" name="Chart 5">
          <a:extLst>
            <a:ext uri="{FF2B5EF4-FFF2-40B4-BE49-F238E27FC236}">
              <a16:creationId xmlns:a16="http://schemas.microsoft.com/office/drawing/2014/main" id="{8B9123B4-3D4B-2E88-3A26-3930D65B2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807720</xdr:colOff>
      <xdr:row>0</xdr:row>
      <xdr:rowOff>0</xdr:rowOff>
    </xdr:from>
    <xdr:to>
      <xdr:col>6</xdr:col>
      <xdr:colOff>640080</xdr:colOff>
      <xdr:row>5</xdr:row>
      <xdr:rowOff>15240</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8680164C-0E98-4400-0BBA-1B9DE097EC7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297680" y="0"/>
              <a:ext cx="182880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129540</xdr:colOff>
      <xdr:row>0</xdr:row>
      <xdr:rowOff>1</xdr:rowOff>
    </xdr:from>
    <xdr:to>
      <xdr:col>9</xdr:col>
      <xdr:colOff>121920</xdr:colOff>
      <xdr:row>12</xdr:row>
      <xdr:rowOff>68581</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7665272E-9319-E54C-145C-A043CDB6C60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263640" y="1"/>
              <a:ext cx="1828800" cy="2263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50</xdr:row>
      <xdr:rowOff>72390</xdr:rowOff>
    </xdr:from>
    <xdr:to>
      <xdr:col>5</xdr:col>
      <xdr:colOff>754380</xdr:colOff>
      <xdr:row>66</xdr:row>
      <xdr:rowOff>167640</xdr:rowOff>
    </xdr:to>
    <xdr:graphicFrame macro="">
      <xdr:nvGraphicFramePr>
        <xdr:cNvPr id="9" name="Chart 8">
          <a:extLst>
            <a:ext uri="{FF2B5EF4-FFF2-40B4-BE49-F238E27FC236}">
              <a16:creationId xmlns:a16="http://schemas.microsoft.com/office/drawing/2014/main" id="{901F7303-20BF-1DE9-F054-3A0E75A63E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67</xdr:row>
      <xdr:rowOff>87630</xdr:rowOff>
    </xdr:from>
    <xdr:to>
      <xdr:col>5</xdr:col>
      <xdr:colOff>746760</xdr:colOff>
      <xdr:row>84</xdr:row>
      <xdr:rowOff>175260</xdr:rowOff>
    </xdr:to>
    <xdr:graphicFrame macro="">
      <xdr:nvGraphicFramePr>
        <xdr:cNvPr id="11" name="Chart 10">
          <a:extLst>
            <a:ext uri="{FF2B5EF4-FFF2-40B4-BE49-F238E27FC236}">
              <a16:creationId xmlns:a16="http://schemas.microsoft.com/office/drawing/2014/main" id="{64845258-D4B3-C5C7-1FFA-82D3337067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85</xdr:row>
      <xdr:rowOff>72390</xdr:rowOff>
    </xdr:from>
    <xdr:to>
      <xdr:col>4</xdr:col>
      <xdr:colOff>601980</xdr:colOff>
      <xdr:row>100</xdr:row>
      <xdr:rowOff>72390</xdr:rowOff>
    </xdr:to>
    <xdr:graphicFrame macro="">
      <xdr:nvGraphicFramePr>
        <xdr:cNvPr id="2" name="Chart 1">
          <a:extLst>
            <a:ext uri="{FF2B5EF4-FFF2-40B4-BE49-F238E27FC236}">
              <a16:creationId xmlns:a16="http://schemas.microsoft.com/office/drawing/2014/main" id="{27EA140C-3A98-8BDE-EA2A-CF57E32527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76200</xdr:colOff>
      <xdr:row>0</xdr:row>
      <xdr:rowOff>0</xdr:rowOff>
    </xdr:from>
    <xdr:to>
      <xdr:col>11</xdr:col>
      <xdr:colOff>259080</xdr:colOff>
      <xdr:row>13</xdr:row>
      <xdr:rowOff>89535</xdr:rowOff>
    </xdr:to>
    <mc:AlternateContent xmlns:mc="http://schemas.openxmlformats.org/markup-compatibility/2006" xmlns:a14="http://schemas.microsoft.com/office/drawing/2010/main">
      <mc:Choice Requires="a14">
        <xdr:graphicFrame macro="">
          <xdr:nvGraphicFramePr>
            <xdr:cNvPr id="4" name="ASIN">
              <a:extLst>
                <a:ext uri="{FF2B5EF4-FFF2-40B4-BE49-F238E27FC236}">
                  <a16:creationId xmlns:a16="http://schemas.microsoft.com/office/drawing/2014/main" id="{D412DD76-814F-45BB-D62E-7EA934B37222}"/>
                </a:ext>
              </a:extLst>
            </xdr:cNvPr>
            <xdr:cNvGraphicFramePr/>
          </xdr:nvGraphicFramePr>
          <xdr:xfrm>
            <a:off x="0" y="0"/>
            <a:ext cx="0" cy="0"/>
          </xdr:xfrm>
          <a:graphic>
            <a:graphicData uri="http://schemas.microsoft.com/office/drawing/2010/slicer">
              <sle:slicer xmlns:sle="http://schemas.microsoft.com/office/drawing/2010/slicer" name="ASIN"/>
            </a:graphicData>
          </a:graphic>
        </xdr:graphicFrame>
      </mc:Choice>
      <mc:Fallback xmlns="">
        <xdr:sp macro="" textlink="">
          <xdr:nvSpPr>
            <xdr:cNvPr id="0" name=""/>
            <xdr:cNvSpPr>
              <a:spLocks noTextEdit="1"/>
            </xdr:cNvSpPr>
          </xdr:nvSpPr>
          <xdr:spPr>
            <a:xfrm>
              <a:off x="8168640" y="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320040</xdr:colOff>
      <xdr:row>0</xdr:row>
      <xdr:rowOff>1</xdr:rowOff>
    </xdr:from>
    <xdr:to>
      <xdr:col>15</xdr:col>
      <xdr:colOff>320040</xdr:colOff>
      <xdr:row>4</xdr:row>
      <xdr:rowOff>160021</xdr:rowOff>
    </xdr:to>
    <mc:AlternateContent xmlns:mc="http://schemas.openxmlformats.org/markup-compatibility/2006" xmlns:a14="http://schemas.microsoft.com/office/drawing/2010/main">
      <mc:Choice Requires="a14">
        <xdr:graphicFrame macro="">
          <xdr:nvGraphicFramePr>
            <xdr:cNvPr id="3" name="Type">
              <a:extLst>
                <a:ext uri="{FF2B5EF4-FFF2-40B4-BE49-F238E27FC236}">
                  <a16:creationId xmlns:a16="http://schemas.microsoft.com/office/drawing/2014/main" id="{3486496E-2BB6-1AE8-1CD7-C0FE131B1E6C}"/>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8968740" y="1"/>
              <a:ext cx="182880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213360</xdr:colOff>
      <xdr:row>0</xdr:row>
      <xdr:rowOff>1</xdr:rowOff>
    </xdr:from>
    <xdr:to>
      <xdr:col>12</xdr:col>
      <xdr:colOff>213360</xdr:colOff>
      <xdr:row>12</xdr:row>
      <xdr:rowOff>30481</xdr:rowOff>
    </xdr:to>
    <mc:AlternateContent xmlns:mc="http://schemas.openxmlformats.org/markup-compatibility/2006" xmlns:a14="http://schemas.microsoft.com/office/drawing/2010/main">
      <mc:Choice Requires="a14">
        <xdr:graphicFrame macro="">
          <xdr:nvGraphicFramePr>
            <xdr:cNvPr id="6" name="Category 2">
              <a:extLst>
                <a:ext uri="{FF2B5EF4-FFF2-40B4-BE49-F238E27FC236}">
                  <a16:creationId xmlns:a16="http://schemas.microsoft.com/office/drawing/2014/main" id="{133F8333-66CF-4856-0A9B-01351BBAC6B7}"/>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7033260" y="1"/>
              <a:ext cx="1828800" cy="2225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6</xdr:col>
      <xdr:colOff>335280</xdr:colOff>
      <xdr:row>15</xdr:row>
      <xdr:rowOff>95250</xdr:rowOff>
    </xdr:to>
    <xdr:graphicFrame macro="">
      <xdr:nvGraphicFramePr>
        <xdr:cNvPr id="7" name="Chart 6">
          <a:extLst>
            <a:ext uri="{FF2B5EF4-FFF2-40B4-BE49-F238E27FC236}">
              <a16:creationId xmlns:a16="http://schemas.microsoft.com/office/drawing/2014/main" id="{0FB1F37C-AF67-4BF9-0144-33959BC97A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33</xdr:row>
      <xdr:rowOff>133350</xdr:rowOff>
    </xdr:from>
    <xdr:to>
      <xdr:col>7</xdr:col>
      <xdr:colOff>198120</xdr:colOff>
      <xdr:row>52</xdr:row>
      <xdr:rowOff>160020</xdr:rowOff>
    </xdr:to>
    <xdr:graphicFrame macro="">
      <xdr:nvGraphicFramePr>
        <xdr:cNvPr id="8" name="Chart 7">
          <a:extLst>
            <a:ext uri="{FF2B5EF4-FFF2-40B4-BE49-F238E27FC236}">
              <a16:creationId xmlns:a16="http://schemas.microsoft.com/office/drawing/2014/main" id="{53E920C7-52D6-E1E2-A241-92B36F0FA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53</xdr:row>
      <xdr:rowOff>179070</xdr:rowOff>
    </xdr:from>
    <xdr:to>
      <xdr:col>6</xdr:col>
      <xdr:colOff>0</xdr:colOff>
      <xdr:row>70</xdr:row>
      <xdr:rowOff>99060</xdr:rowOff>
    </xdr:to>
    <xdr:graphicFrame macro="">
      <xdr:nvGraphicFramePr>
        <xdr:cNvPr id="9" name="Chart 8">
          <a:extLst>
            <a:ext uri="{FF2B5EF4-FFF2-40B4-BE49-F238E27FC236}">
              <a16:creationId xmlns:a16="http://schemas.microsoft.com/office/drawing/2014/main" id="{C911F002-5A76-42EC-6CCB-76C7C2808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57150</xdr:rowOff>
    </xdr:from>
    <xdr:to>
      <xdr:col>5</xdr:col>
      <xdr:colOff>563880</xdr:colOff>
      <xdr:row>31</xdr:row>
      <xdr:rowOff>57150</xdr:rowOff>
    </xdr:to>
    <xdr:graphicFrame macro="">
      <xdr:nvGraphicFramePr>
        <xdr:cNvPr id="10" name="Chart 9">
          <a:extLst>
            <a:ext uri="{FF2B5EF4-FFF2-40B4-BE49-F238E27FC236}">
              <a16:creationId xmlns:a16="http://schemas.microsoft.com/office/drawing/2014/main" id="{E6EA8BEE-A6B8-F8ED-E5BB-AA9194FF84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71</xdr:row>
      <xdr:rowOff>41910</xdr:rowOff>
    </xdr:from>
    <xdr:to>
      <xdr:col>5</xdr:col>
      <xdr:colOff>563880</xdr:colOff>
      <xdr:row>86</xdr:row>
      <xdr:rowOff>41910</xdr:rowOff>
    </xdr:to>
    <xdr:graphicFrame macro="">
      <xdr:nvGraphicFramePr>
        <xdr:cNvPr id="11" name="Chart 10">
          <a:extLst>
            <a:ext uri="{FF2B5EF4-FFF2-40B4-BE49-F238E27FC236}">
              <a16:creationId xmlns:a16="http://schemas.microsoft.com/office/drawing/2014/main" id="{80D26C51-86B9-744E-86E2-701C5268EE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434340</xdr:colOff>
      <xdr:row>0</xdr:row>
      <xdr:rowOff>0</xdr:rowOff>
    </xdr:from>
    <xdr:to>
      <xdr:col>18</xdr:col>
      <xdr:colOff>434340</xdr:colOff>
      <xdr:row>13</xdr:row>
      <xdr:rowOff>89535</xdr:rowOff>
    </xdr:to>
    <mc:AlternateContent xmlns:mc="http://schemas.openxmlformats.org/markup-compatibility/2006" xmlns:a14="http://schemas.microsoft.com/office/drawing/2010/main">
      <mc:Choice Requires="a14">
        <xdr:graphicFrame macro="">
          <xdr:nvGraphicFramePr>
            <xdr:cNvPr id="12" name="ASIN 2">
              <a:extLst>
                <a:ext uri="{FF2B5EF4-FFF2-40B4-BE49-F238E27FC236}">
                  <a16:creationId xmlns:a16="http://schemas.microsoft.com/office/drawing/2014/main" id="{2859B05B-B1EB-B7F0-E9D3-1CEC6DB10EA4}"/>
                </a:ext>
              </a:extLst>
            </xdr:cNvPr>
            <xdr:cNvGraphicFramePr/>
          </xdr:nvGraphicFramePr>
          <xdr:xfrm>
            <a:off x="0" y="0"/>
            <a:ext cx="0" cy="0"/>
          </xdr:xfrm>
          <a:graphic>
            <a:graphicData uri="http://schemas.microsoft.com/office/drawing/2010/slicer">
              <sle:slicer xmlns:sle="http://schemas.microsoft.com/office/drawing/2010/slicer" name="ASIN 2"/>
            </a:graphicData>
          </a:graphic>
        </xdr:graphicFrame>
      </mc:Choice>
      <mc:Fallback xmlns="">
        <xdr:sp macro="" textlink="">
          <xdr:nvSpPr>
            <xdr:cNvPr id="0" name=""/>
            <xdr:cNvSpPr>
              <a:spLocks noTextEdit="1"/>
            </xdr:cNvSpPr>
          </xdr:nvSpPr>
          <xdr:spPr>
            <a:xfrm>
              <a:off x="10911840" y="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tkarsh Benjwal" refreshedDate="45062.455426851855" createdVersion="8" refreshedVersion="8" minRefreshableVersion="3" recordCount="400" xr:uid="{1BCE2A46-05BF-47ED-82EE-0C32CC8E0D8B}">
  <cacheSource type="worksheet">
    <worksheetSource ref="A1:AI401" sheet="Amz All"/>
  </cacheSource>
  <cacheFields count="35">
    <cacheField name="Month" numFmtId="0">
      <sharedItems count="2">
        <s v="April"/>
        <s v="March"/>
      </sharedItems>
    </cacheField>
    <cacheField name="State" numFmtId="0">
      <sharedItems/>
    </cacheField>
    <cacheField name="Category" numFmtId="0">
      <sharedItems count="7">
        <s v="Category 1"/>
        <s v="Category 2"/>
        <s v="Category 3"/>
        <s v="Category 4"/>
        <s v="Category 5"/>
        <s v="Category 6"/>
        <s v="Category 7"/>
      </sharedItems>
    </cacheField>
    <cacheField name="Ad Type" numFmtId="0">
      <sharedItems count="4">
        <s v="SP"/>
        <s v="SB"/>
        <s v="SD"/>
        <s v="SBV"/>
      </sharedItems>
    </cacheField>
    <cacheField name="ASIN" numFmtId="0">
      <sharedItems count="16">
        <s v="ASIN 1"/>
        <s v="ASIN 2"/>
        <s v="ASIN 14"/>
        <s v="ASIN 16"/>
        <s v="ASIN 3"/>
        <s v="ASIN 4"/>
        <s v="ASIN 5"/>
        <s v="ASIN 12"/>
        <s v="ASIN 9"/>
        <s v="ASIN 6"/>
        <s v="ASIN 8"/>
        <s v="ASIN 7"/>
        <s v="ASIN 11"/>
        <s v="ASIN 15"/>
        <s v="ASIN 10"/>
        <s v="ASIN 13"/>
      </sharedItems>
    </cacheField>
    <cacheField name="Targeting Type" numFmtId="0">
      <sharedItems count="4">
        <s v="KT"/>
        <s v="PT"/>
        <s v="CT"/>
        <s v="Auto"/>
      </sharedItems>
    </cacheField>
    <cacheField name="New Campaign Name" numFmtId="0">
      <sharedItems/>
    </cacheField>
    <cacheField name="Status" numFmtId="0">
      <sharedItems/>
    </cacheField>
    <cacheField name="Targeting" numFmtId="0">
      <sharedItems/>
    </cacheField>
    <cacheField name="Campaign bidding strategy" numFmtId="0">
      <sharedItems containsBlank="1"/>
    </cacheField>
    <cacheField name="Start date" numFmtId="14">
      <sharedItems containsSemiMixedTypes="0" containsNonDate="0" containsDate="1" containsString="0" minDate="2020-10-14T00:00:00" maxDate="2023-05-02T00:00:00"/>
    </cacheField>
    <cacheField name="End date" numFmtId="0">
      <sharedItems containsNonDate="0" containsString="0" containsBlank="1"/>
    </cacheField>
    <cacheField name="Budget(INR)" numFmtId="0">
      <sharedItems containsSemiMixedTypes="0" containsString="0" containsNumber="1" containsInteger="1" minValue="100" maxValue="12000"/>
    </cacheField>
    <cacheField name="Top-of-search IS" numFmtId="0">
      <sharedItems containsBlank="1" containsMixedTypes="1" containsNumber="1" minValue="5.01952035694367E-2" maxValue="0.92756326555990798"/>
    </cacheField>
    <cacheField name="Cost type" numFmtId="0">
      <sharedItems containsBlank="1" count="3">
        <s v="CPC"/>
        <s v="VCPM"/>
        <m u="1"/>
      </sharedItems>
    </cacheField>
    <cacheField name="Impressions" numFmtId="0">
      <sharedItems containsSemiMixedTypes="0" containsString="0" containsNumber="1" minValue="0" maxValue="1280290"/>
    </cacheField>
    <cacheField name="Clicks" numFmtId="0">
      <sharedItems containsSemiMixedTypes="0" containsString="0" containsNumber="1" minValue="0" maxValue="4275.5999999999995"/>
    </cacheField>
    <cacheField name="CTR" numFmtId="0">
      <sharedItems containsSemiMixedTypes="0" containsString="0" containsNumber="1" minValue="0" maxValue="2.86E-2"/>
    </cacheField>
    <cacheField name="Spend(INR)" numFmtId="0">
      <sharedItems containsSemiMixedTypes="0" containsString="0" containsNumber="1" minValue="0" maxValue="236364.24"/>
    </cacheField>
    <cacheField name="CPC(INR)" numFmtId="0">
      <sharedItems containsSemiMixedTypes="0" containsString="0" containsNumber="1" minValue="0" maxValue="79.28"/>
    </cacheField>
    <cacheField name="Orders" numFmtId="0">
      <sharedItems containsSemiMixedTypes="0" containsString="0" containsNumber="1" minValue="0" maxValue="1541"/>
    </cacheField>
    <cacheField name="Sales(INR)" numFmtId="0">
      <sharedItems containsSemiMixedTypes="0" containsString="0" containsNumber="1" minValue="0" maxValue="1033459.8"/>
    </cacheField>
    <cacheField name="ACOS" numFmtId="0">
      <sharedItems containsSemiMixedTypes="0" containsString="0" containsNumber="1" minValue="0" maxValue="2.5024999999999999"/>
    </cacheField>
    <cacheField name="ROAS" numFmtId="0">
      <sharedItems containsSemiMixedTypes="0" containsString="0" containsNumber="1" minValue="0" maxValue="117.89190000000001"/>
    </cacheField>
    <cacheField name="NTB orders" numFmtId="0">
      <sharedItems containsSemiMixedTypes="0" containsString="0" containsNumber="1" minValue="0" maxValue="425113.23"/>
    </cacheField>
    <cacheField name="% of orders NTB" numFmtId="0">
      <sharedItems containsSemiMixedTypes="0" containsString="0" containsNumber="1" minValue="0" maxValue="1"/>
    </cacheField>
    <cacheField name="NTB sales(INR)" numFmtId="0">
      <sharedItems containsSemiMixedTypes="0" containsString="0" containsNumber="1" minValue="0" maxValue="31112.99"/>
    </cacheField>
    <cacheField name="% of sales NTB" numFmtId="0">
      <sharedItems containsSemiMixedTypes="0" containsString="0" containsNumber="1" minValue="0" maxValue="1"/>
    </cacheField>
    <cacheField name="Viewable impressions" numFmtId="0">
      <sharedItems containsSemiMixedTypes="0" containsString="0" containsNumber="1" containsInteger="1" minValue="0" maxValue="155016"/>
    </cacheField>
    <cacheField name="VCPM(INR)" numFmtId="0">
      <sharedItems containsSemiMixedTypes="0" containsString="0" containsNumber="1" minValue="0" maxValue="1364.14"/>
    </cacheField>
    <cacheField name="Video first quartile" numFmtId="0">
      <sharedItems containsSemiMixedTypes="0" containsString="0" containsNumber="1" containsInteger="1" minValue="0" maxValue="3670"/>
    </cacheField>
    <cacheField name="Video midpoint" numFmtId="0">
      <sharedItems containsSemiMixedTypes="0" containsString="0" containsNumber="1" containsInteger="1" minValue="0" maxValue="3402"/>
    </cacheField>
    <cacheField name="Video third quartile" numFmtId="0">
      <sharedItems containsSemiMixedTypes="0" containsString="0" containsNumber="1" containsInteger="1" minValue="0" maxValue="3179"/>
    </cacheField>
    <cacheField name="Video complete" numFmtId="0">
      <sharedItems containsSemiMixedTypes="0" containsString="0" containsNumber="1" containsInteger="1" minValue="0" maxValue="2907"/>
    </cacheField>
    <cacheField name="Video unmute" numFmtId="0">
      <sharedItems containsSemiMixedTypes="0" containsString="0" containsNumber="1" containsInteger="1" minValue="0" maxValue="15"/>
    </cacheField>
  </cacheFields>
  <extLst>
    <ext xmlns:x14="http://schemas.microsoft.com/office/spreadsheetml/2009/9/main" uri="{725AE2AE-9491-48be-B2B4-4EB974FC3084}">
      <x14:pivotCacheDefinition pivotCacheId="70510304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tkarsh Benjwal" refreshedDate="45062.476736111108" createdVersion="8" refreshedVersion="8" minRefreshableVersion="3" recordCount="207" xr:uid="{4E719DC6-466F-4304-ACB6-4C2D0A406D47}">
  <cacheSource type="worksheet">
    <worksheetSource ref="A1:AI208" sheet="Amz MTD"/>
  </cacheSource>
  <cacheFields count="35">
    <cacheField name="Type" numFmtId="0">
      <sharedItems count="2">
        <s v="Target"/>
        <s v="Achieved"/>
      </sharedItems>
    </cacheField>
    <cacheField name="State" numFmtId="0">
      <sharedItems/>
    </cacheField>
    <cacheField name="Category" numFmtId="0">
      <sharedItems count="7">
        <s v="Category 1"/>
        <s v="Category 2"/>
        <s v="Category 3"/>
        <s v="Category 4"/>
        <s v="Category 5"/>
        <s v="Category 6"/>
        <s v="Category 7"/>
      </sharedItems>
    </cacheField>
    <cacheField name="Ad Type" numFmtId="0">
      <sharedItems count="5">
        <s v="-"/>
        <s v="SP"/>
        <s v="SB"/>
        <s v="SD"/>
        <s v="SBV"/>
      </sharedItems>
    </cacheField>
    <cacheField name="ASIN" numFmtId="0">
      <sharedItems count="17">
        <s v="-"/>
        <s v="ASIN 1"/>
        <s v="ASIN 2"/>
        <s v="ASIN 14"/>
        <s v="ASIN 16"/>
        <s v="ASIN 3"/>
        <s v="ASIN 4"/>
        <s v="ASIN 5"/>
        <s v="ASIN 12"/>
        <s v="ASIN 9"/>
        <s v="ASIN 6"/>
        <s v="ASIN 8"/>
        <s v="ASIN 7"/>
        <s v="ASIN 11"/>
        <s v="ASIN 15"/>
        <s v="ASIN 10"/>
        <s v="ASIN 13"/>
      </sharedItems>
    </cacheField>
    <cacheField name="Targeting Type" numFmtId="0">
      <sharedItems/>
    </cacheField>
    <cacheField name="New Campaign Name" numFmtId="0">
      <sharedItems/>
    </cacheField>
    <cacheField name="Status" numFmtId="0">
      <sharedItems containsMixedTypes="1" containsNumber="1" containsInteger="1" minValue="0" maxValue="0"/>
    </cacheField>
    <cacheField name="Targeting" numFmtId="0">
      <sharedItems containsMixedTypes="1" containsNumber="1" containsInteger="1" minValue="0" maxValue="0"/>
    </cacheField>
    <cacheField name="Campaign bidding strategy" numFmtId="0">
      <sharedItems containsBlank="1" containsMixedTypes="1" containsNumber="1" containsInteger="1" minValue="0" maxValue="0"/>
    </cacheField>
    <cacheField name="Start date" numFmtId="0">
      <sharedItems containsSemiMixedTypes="0" containsDate="1" containsString="0" containsMixedTypes="1" minDate="1899-12-31T00:00:00" maxDate="2023-05-02T00:00:00"/>
    </cacheField>
    <cacheField name="End date" numFmtId="0">
      <sharedItems containsString="0" containsBlank="1" containsNumber="1" containsInteger="1" minValue="0" maxValue="0"/>
    </cacheField>
    <cacheField name="Budget(INR)" numFmtId="0">
      <sharedItems containsSemiMixedTypes="0" containsString="0" containsNumber="1" containsInteger="1" minValue="0" maxValue="12000"/>
    </cacheField>
    <cacheField name="Top-of-search IS" numFmtId="0">
      <sharedItems containsBlank="1" containsMixedTypes="1" containsNumber="1" minValue="0" maxValue="0.92756326555990798"/>
    </cacheField>
    <cacheField name="Cost type" numFmtId="0">
      <sharedItems containsBlank="1" containsMixedTypes="1" containsNumber="1" containsInteger="1" minValue="0" maxValue="0"/>
    </cacheField>
    <cacheField name="Impressions" numFmtId="0">
      <sharedItems containsSemiMixedTypes="0" containsString="0" containsNumber="1" minValue="0" maxValue="6048387.0967741935"/>
    </cacheField>
    <cacheField name="Clicks" numFmtId="0">
      <sharedItems containsSemiMixedTypes="0" containsString="0" containsNumber="1" containsInteger="1" minValue="0" maxValue="18750"/>
    </cacheField>
    <cacheField name="CTR" numFmtId="0">
      <sharedItems containsSemiMixedTypes="0" containsString="0" containsNumber="1" minValue="0" maxValue="2.86E-2"/>
    </cacheField>
    <cacheField name="Spend(INR)" numFmtId="0">
      <sharedItems containsSemiMixedTypes="0" containsString="0" containsNumber="1" minValue="0" maxValue="375000"/>
    </cacheField>
    <cacheField name="CPC(INR)" numFmtId="0">
      <sharedItems containsSemiMixedTypes="0" containsString="0" containsNumber="1" minValue="0" maxValue="79.28"/>
    </cacheField>
    <cacheField name="Orders" numFmtId="0">
      <sharedItems containsSemiMixedTypes="0" containsString="0" containsNumber="1" minValue="0" maxValue="4125"/>
    </cacheField>
    <cacheField name="Sales(INR)" numFmtId="0">
      <sharedItems containsSemiMixedTypes="0" containsString="0" containsNumber="1" minValue="0" maxValue="1704545.4545454546"/>
    </cacheField>
    <cacheField name="ACOS" numFmtId="0">
      <sharedItems containsSemiMixedTypes="0" containsString="0" containsNumber="1" minValue="0" maxValue="2.5024999999999999"/>
    </cacheField>
    <cacheField name="ROAS" numFmtId="0">
      <sharedItems containsSemiMixedTypes="0" containsString="0" containsNumber="1" minValue="0" maxValue="117.89190000000001"/>
    </cacheField>
    <cacheField name="NTB orders" numFmtId="0">
      <sharedItems containsSemiMixedTypes="0" containsString="0" containsNumber="1" minValue="0" maxValue="425113.23"/>
    </cacheField>
    <cacheField name="% of orders NTB" numFmtId="0">
      <sharedItems containsSemiMixedTypes="0" containsString="0" containsNumber="1" minValue="0" maxValue="1"/>
    </cacheField>
    <cacheField name="NTB sales(INR)" numFmtId="0">
      <sharedItems containsSemiMixedTypes="0" containsString="0" containsNumber="1" minValue="0" maxValue="31112.99"/>
    </cacheField>
    <cacheField name="% of sales NTB" numFmtId="0">
      <sharedItems containsSemiMixedTypes="0" containsString="0" containsNumber="1" minValue="0" maxValue="1"/>
    </cacheField>
    <cacheField name="Viewable impressions" numFmtId="0">
      <sharedItems containsSemiMixedTypes="0" containsString="0" containsNumber="1" containsInteger="1" minValue="0" maxValue="155016"/>
    </cacheField>
    <cacheField name="VCPM(INR)" numFmtId="0">
      <sharedItems containsSemiMixedTypes="0" containsString="0" containsNumber="1" minValue="0" maxValue="1364.14"/>
    </cacheField>
    <cacheField name="Video first quartile" numFmtId="0">
      <sharedItems containsSemiMixedTypes="0" containsString="0" containsNumber="1" containsInteger="1" minValue="0" maxValue="3670"/>
    </cacheField>
    <cacheField name="Video midpoint" numFmtId="0">
      <sharedItems containsSemiMixedTypes="0" containsString="0" containsNumber="1" containsInteger="1" minValue="0" maxValue="3402"/>
    </cacheField>
    <cacheField name="Video third quartile" numFmtId="0">
      <sharedItems containsSemiMixedTypes="0" containsString="0" containsNumber="1" containsInteger="1" minValue="0" maxValue="3179"/>
    </cacheField>
    <cacheField name="Video complete" numFmtId="0">
      <sharedItems containsSemiMixedTypes="0" containsString="0" containsNumber="1" containsInteger="1" minValue="0" maxValue="2907"/>
    </cacheField>
    <cacheField name="Video unmute" numFmtId="0">
      <sharedItems containsSemiMixedTypes="0" containsString="0" containsNumber="1" containsInteger="1" minValue="0" maxValue="15"/>
    </cacheField>
  </cacheFields>
  <extLst>
    <ext xmlns:x14="http://schemas.microsoft.com/office/spreadsheetml/2009/9/main" uri="{725AE2AE-9491-48be-B2B4-4EB974FC3084}">
      <x14:pivotCacheDefinition pivotCacheId="9168504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x v="0"/>
    <s v="ENABLED"/>
    <x v="0"/>
    <x v="0"/>
    <x v="0"/>
    <x v="0"/>
    <s v="Category 1_SP_KT_ASIN 1"/>
    <s v="CAMPAIGN_STATUS_ENABLED"/>
    <s v="MANUAL"/>
    <s v="Dynamic bids - down only"/>
    <d v="2020-11-16T00:00:00"/>
    <m/>
    <n v="12000"/>
    <n v="0.37802644964394699"/>
    <x v="0"/>
    <n v="1129908"/>
    <n v="4197"/>
    <n v="3.7000000000000002E-3"/>
    <n v="236364.24"/>
    <n v="56.32"/>
    <n v="1541"/>
    <n v="1033459.8"/>
    <n v="0.22869999999999999"/>
    <n v="4.3723000000000001"/>
    <n v="0"/>
    <n v="0"/>
    <n v="0"/>
    <n v="0"/>
    <n v="0"/>
    <n v="0"/>
    <n v="0"/>
    <n v="0"/>
    <n v="0"/>
    <n v="0"/>
    <n v="0"/>
  </r>
  <r>
    <x v="0"/>
    <s v="ENABLED"/>
    <x v="1"/>
    <x v="0"/>
    <x v="1"/>
    <x v="0"/>
    <s v="Category 2_SP_KT_ASIN 2"/>
    <s v="CAMPAIGN_STATUS_ENABLED"/>
    <s v="MANUAL"/>
    <s v="Dynamic bids - down only"/>
    <d v="2020-11-16T00:00:00"/>
    <m/>
    <n v="5500"/>
    <n v="0.16365899621375801"/>
    <x v="0"/>
    <n v="1163900"/>
    <n v="3563"/>
    <n v="3.0999999999999999E-3"/>
    <n v="130740.02"/>
    <n v="36.69"/>
    <n v="936"/>
    <n v="425113.23"/>
    <n v="0.3075"/>
    <n v="3.2515999999999998"/>
    <n v="425113.23"/>
    <n v="0"/>
    <n v="0"/>
    <n v="0"/>
    <n v="0"/>
    <n v="0"/>
    <n v="0"/>
    <n v="0"/>
    <n v="0"/>
    <n v="0"/>
    <n v="0"/>
  </r>
  <r>
    <x v="0"/>
    <s v="ENABLED"/>
    <x v="0"/>
    <x v="0"/>
    <x v="0"/>
    <x v="1"/>
    <s v="Category 1_SP_PT_ASIN 1"/>
    <s v="CAMPAIGN_STATUS_ENABLED"/>
    <s v="MANUAL"/>
    <s v="Dynamic bids - down only"/>
    <d v="2020-11-16T00:00:00"/>
    <m/>
    <n v="4000"/>
    <n v="0.23975300400534"/>
    <x v="0"/>
    <n v="568747"/>
    <n v="1985"/>
    <n v="3.5000000000000001E-3"/>
    <n v="30212.85"/>
    <n v="15.22"/>
    <n v="865"/>
    <n v="299775.77"/>
    <n v="0.1008"/>
    <n v="9.9221000000000004"/>
    <n v="0"/>
    <n v="0"/>
    <n v="0"/>
    <n v="0"/>
    <n v="0"/>
    <n v="0"/>
    <n v="0"/>
    <n v="0"/>
    <n v="0"/>
    <n v="0"/>
    <n v="0"/>
  </r>
  <r>
    <x v="0"/>
    <s v="ENABLED"/>
    <x v="2"/>
    <x v="0"/>
    <x v="2"/>
    <x v="0"/>
    <s v="Category 3_SP_KT_ASIN 14"/>
    <s v="CAMPAIGN_STATUS_ENABLED"/>
    <s v="MANUAL"/>
    <s v="Dynamic bids - up and down"/>
    <d v="2023-02-15T00:00:00"/>
    <m/>
    <n v="5500"/>
    <n v="7.2841154775530895E-2"/>
    <x v="0"/>
    <n v="112011"/>
    <n v="506"/>
    <n v="4.4999999999999997E-3"/>
    <n v="25552.79"/>
    <n v="50.5"/>
    <n v="168"/>
    <n v="44639.22"/>
    <n v="0.57240000000000002"/>
    <n v="1.7468999999999999"/>
    <n v="0"/>
    <n v="0"/>
    <n v="0"/>
    <n v="0"/>
    <n v="0"/>
    <n v="0"/>
    <n v="0"/>
    <n v="0"/>
    <n v="0"/>
    <n v="0"/>
    <n v="0"/>
  </r>
  <r>
    <x v="0"/>
    <s v="ENABLED"/>
    <x v="2"/>
    <x v="1"/>
    <x v="3"/>
    <x v="0"/>
    <s v="Category 3_SB_KT_ASIN 16"/>
    <s v="CAMPAIGN_STATUS_ENABLED"/>
    <s v="MANUAL"/>
    <m/>
    <d v="2023-02-22T00:00:00"/>
    <m/>
    <n v="1000"/>
    <n v="0.193390157102238"/>
    <x v="0"/>
    <n v="237298"/>
    <n v="462"/>
    <n v="1.9E-3"/>
    <n v="21437.360000000001"/>
    <n v="46.4"/>
    <n v="41"/>
    <n v="15754.63"/>
    <n v="1.3607"/>
    <n v="0.7349"/>
    <n v="22"/>
    <n v="0.53659999999999997"/>
    <n v="7587.91"/>
    <n v="0.48159999999999997"/>
    <n v="0"/>
    <n v="0"/>
    <n v="0"/>
    <n v="0"/>
    <n v="0"/>
    <n v="0"/>
    <n v="0"/>
  </r>
  <r>
    <x v="0"/>
    <s v="ENABLED"/>
    <x v="1"/>
    <x v="2"/>
    <x v="1"/>
    <x v="2"/>
    <s v="Category 2_SD_CT_ASIN 2"/>
    <s v="CAMPAIGN_STATUS_ENABLED"/>
    <s v="MANUAL"/>
    <m/>
    <d v="2023-01-21T00:00:00"/>
    <m/>
    <n v="1000"/>
    <m/>
    <x v="1"/>
    <n v="259816"/>
    <n v="612"/>
    <n v="2.3999999999999998E-3"/>
    <n v="17587.22"/>
    <n v="28.74"/>
    <n v="156"/>
    <n v="63516.89"/>
    <n v="0.27689999999999998"/>
    <n v="3.6114999999999999"/>
    <n v="30"/>
    <n v="0.1923"/>
    <n v="13479.79"/>
    <n v="0.2122"/>
    <n v="155016"/>
    <n v="113.45"/>
    <n v="0"/>
    <n v="0"/>
    <n v="0"/>
    <n v="0"/>
    <n v="0"/>
  </r>
  <r>
    <x v="0"/>
    <s v="ENABLED"/>
    <x v="0"/>
    <x v="2"/>
    <x v="4"/>
    <x v="2"/>
    <s v="Category 1_SD_CT_ASIN 3"/>
    <s v="CAMPAIGN_STATUS_ENABLED"/>
    <s v="MANUAL"/>
    <m/>
    <d v="2023-01-21T00:00:00"/>
    <m/>
    <n v="1000"/>
    <m/>
    <x v="1"/>
    <n v="180565"/>
    <n v="395"/>
    <n v="2.2000000000000001E-3"/>
    <n v="14419.85"/>
    <n v="36.51"/>
    <n v="205"/>
    <n v="162698.44"/>
    <n v="8.8599999999999998E-2"/>
    <n v="11.282999999999999"/>
    <n v="24"/>
    <n v="0.1171"/>
    <n v="15910.48"/>
    <n v="9.7799999999999998E-2"/>
    <n v="111338"/>
    <n v="129.51"/>
    <n v="0"/>
    <n v="0"/>
    <n v="0"/>
    <n v="0"/>
    <n v="0"/>
  </r>
  <r>
    <x v="0"/>
    <s v="ENABLED"/>
    <x v="1"/>
    <x v="3"/>
    <x v="1"/>
    <x v="0"/>
    <s v="Category 2_SBV_KT_ASIN 2"/>
    <s v="CAMPAIGN_STATUS_ENABLED"/>
    <s v="MANUAL"/>
    <s v="Dynamic bids - down only"/>
    <d v="2022-01-17T00:00:00"/>
    <m/>
    <n v="1000"/>
    <s v="&lt;5%"/>
    <x v="0"/>
    <n v="218911"/>
    <n v="1371"/>
    <n v="6.3E-3"/>
    <n v="14414.18"/>
    <n v="10.51"/>
    <n v="122"/>
    <n v="55285.66"/>
    <n v="0.26069999999999999"/>
    <n v="3.8355000000000001"/>
    <n v="69"/>
    <n v="0.56559999999999999"/>
    <n v="31112.99"/>
    <n v="0.56279999999999997"/>
    <n v="33695"/>
    <n v="427.78"/>
    <n v="0"/>
    <n v="0"/>
    <n v="0"/>
    <n v="0"/>
    <n v="0"/>
  </r>
  <r>
    <x v="0"/>
    <s v="ENABLED"/>
    <x v="1"/>
    <x v="1"/>
    <x v="1"/>
    <x v="0"/>
    <s v="Category 2_SB_KT_ASIN 2"/>
    <s v="RUNNING"/>
    <s v="MANUAL"/>
    <m/>
    <d v="2022-03-10T00:00:00"/>
    <m/>
    <n v="1000"/>
    <n v="0.39160284233687198"/>
    <x v="0"/>
    <n v="84958"/>
    <n v="569"/>
    <n v="6.7000000000000002E-3"/>
    <n v="13588.27"/>
    <n v="23.88"/>
    <n v="153"/>
    <n v="49677.31"/>
    <n v="0.27350000000000002"/>
    <n v="3.6558999999999999"/>
    <n v="45"/>
    <n v="0.29409999999999997"/>
    <n v="13347.38"/>
    <n v="0.26869999999999999"/>
    <n v="0"/>
    <n v="0"/>
    <n v="0"/>
    <n v="0"/>
    <n v="0"/>
    <n v="0"/>
    <n v="0"/>
  </r>
  <r>
    <x v="0"/>
    <s v="ENABLED"/>
    <x v="0"/>
    <x v="2"/>
    <x v="0"/>
    <x v="2"/>
    <s v="Category 1_SD_CT_ASIN 1"/>
    <s v="CAMPAIGN_STATUS_ENABLED"/>
    <s v="MANUAL"/>
    <m/>
    <d v="2023-01-21T00:00:00"/>
    <m/>
    <n v="1000"/>
    <m/>
    <x v="1"/>
    <n v="200724"/>
    <n v="427"/>
    <n v="2.0999999999999999E-3"/>
    <n v="11682.27"/>
    <n v="27.36"/>
    <n v="216"/>
    <n v="76286.02"/>
    <n v="0.15310000000000001"/>
    <n v="6.5301"/>
    <n v="81"/>
    <n v="0.375"/>
    <n v="21688.38"/>
    <n v="0.2843"/>
    <n v="123495"/>
    <n v="94.6"/>
    <n v="0"/>
    <n v="0"/>
    <n v="0"/>
    <n v="0"/>
    <n v="0"/>
  </r>
  <r>
    <x v="0"/>
    <s v="ENABLED"/>
    <x v="0"/>
    <x v="2"/>
    <x v="5"/>
    <x v="2"/>
    <s v="Category 1_SD_CT_ASIN 4"/>
    <s v="CAMPAIGN_STATUS_ENABLED"/>
    <s v="MANUAL"/>
    <m/>
    <d v="2023-02-20T00:00:00"/>
    <m/>
    <n v="1000"/>
    <m/>
    <x v="1"/>
    <n v="126250"/>
    <n v="218"/>
    <n v="1.6999999999999999E-3"/>
    <n v="9418.89"/>
    <n v="43.21"/>
    <n v="144"/>
    <n v="66001.490000000005"/>
    <n v="0.14269999999999999"/>
    <n v="7.0073999999999996"/>
    <n v="13"/>
    <n v="9.0300000000000005E-2"/>
    <n v="4804.6000000000004"/>
    <n v="7.2800000000000004E-2"/>
    <n v="75946"/>
    <n v="124.02"/>
    <n v="0"/>
    <n v="0"/>
    <n v="0"/>
    <n v="0"/>
    <n v="0"/>
  </r>
  <r>
    <x v="0"/>
    <s v="ENABLED"/>
    <x v="0"/>
    <x v="0"/>
    <x v="5"/>
    <x v="0"/>
    <s v="Category 1_SP_KT_ASIN 4"/>
    <s v="CAMPAIGN_STATUS_ENABLED"/>
    <s v="MANUAL"/>
    <s v="Dynamic bids - down only"/>
    <d v="2020-10-14T00:00:00"/>
    <m/>
    <n v="3000"/>
    <s v="&lt;5%"/>
    <x v="0"/>
    <n v="318947"/>
    <n v="455"/>
    <n v="1.4E-3"/>
    <n v="9030.64"/>
    <n v="19.850000000000001"/>
    <n v="160"/>
    <n v="69307.149999999994"/>
    <n v="0.1303"/>
    <n v="7.6746999999999996"/>
    <n v="0"/>
    <n v="0"/>
    <n v="0"/>
    <n v="0"/>
    <n v="0"/>
    <n v="0"/>
    <n v="0"/>
    <n v="0"/>
    <n v="0"/>
    <n v="0"/>
    <n v="0"/>
  </r>
  <r>
    <x v="0"/>
    <s v="ENABLED"/>
    <x v="1"/>
    <x v="0"/>
    <x v="1"/>
    <x v="1"/>
    <s v="Category 2_SP_PT_ASIN 2"/>
    <s v="CAMPAIGN_STATUS_ENABLED"/>
    <s v="MANUAL"/>
    <s v="Dynamic bids - down only"/>
    <d v="2020-11-16T00:00:00"/>
    <m/>
    <n v="500"/>
    <n v="0.92756326555990798"/>
    <x v="0"/>
    <n v="120443"/>
    <n v="677"/>
    <n v="5.5999999999999999E-3"/>
    <n v="8901.52"/>
    <n v="13.15"/>
    <n v="137"/>
    <n v="56351.06"/>
    <n v="0.158"/>
    <n v="6.3304999999999998"/>
    <n v="0"/>
    <n v="0"/>
    <n v="0"/>
    <n v="0"/>
    <n v="0"/>
    <n v="0"/>
    <n v="0"/>
    <n v="0"/>
    <n v="0"/>
    <n v="0"/>
    <n v="0"/>
  </r>
  <r>
    <x v="0"/>
    <s v="ENABLED"/>
    <x v="0"/>
    <x v="3"/>
    <x v="4"/>
    <x v="0"/>
    <s v="Category 1_SBV_KT_ASIN 3"/>
    <s v="CAMPAIGN_STATUS_ENABLED"/>
    <s v="MANUAL"/>
    <s v="Dynamic bids - down only"/>
    <d v="2022-04-23T00:00:00"/>
    <m/>
    <n v="2000"/>
    <s v="&lt;5%"/>
    <x v="0"/>
    <n v="59723"/>
    <n v="235"/>
    <n v="3.8999999999999998E-3"/>
    <n v="8869.6200000000008"/>
    <n v="37.74"/>
    <n v="37"/>
    <n v="34385.4"/>
    <n v="0.25790000000000002"/>
    <n v="3.8767999999999998"/>
    <n v="17"/>
    <n v="0.45950000000000002"/>
    <n v="12817.02"/>
    <n v="0.37269999999999998"/>
    <n v="6502"/>
    <n v="1364.14"/>
    <n v="0"/>
    <n v="0"/>
    <n v="0"/>
    <n v="0"/>
    <n v="0"/>
  </r>
  <r>
    <x v="0"/>
    <s v="ENABLED"/>
    <x v="3"/>
    <x v="0"/>
    <x v="6"/>
    <x v="0"/>
    <s v="Category 4_SP_KT_ASIN 5"/>
    <s v="CAMPAIGN_STATUS_ENABLED"/>
    <s v="MANUAL"/>
    <s v="Dynamic bids - down only"/>
    <d v="2021-08-25T00:00:00"/>
    <m/>
    <n v="500"/>
    <n v="8.1939125176375693E-2"/>
    <x v="0"/>
    <n v="57040"/>
    <n v="259"/>
    <n v="4.4999999999999997E-3"/>
    <n v="5663.87"/>
    <n v="21.87"/>
    <n v="67"/>
    <n v="33266.82"/>
    <n v="0.17030000000000001"/>
    <n v="5.8734999999999999"/>
    <n v="0"/>
    <n v="0"/>
    <n v="0"/>
    <n v="0"/>
    <n v="0"/>
    <n v="0"/>
    <n v="0"/>
    <n v="0"/>
    <n v="0"/>
    <n v="0"/>
    <n v="0"/>
  </r>
  <r>
    <x v="0"/>
    <s v="ENABLED"/>
    <x v="0"/>
    <x v="2"/>
    <x v="7"/>
    <x v="2"/>
    <s v="Category 1_SD_CT_ASIN 12"/>
    <s v="CAMPAIGN_STATUS_ENABLED"/>
    <s v="MANUAL"/>
    <m/>
    <d v="2023-02-16T00:00:00"/>
    <m/>
    <n v="1000"/>
    <m/>
    <x v="1"/>
    <n v="71255"/>
    <n v="131"/>
    <n v="1.8E-3"/>
    <n v="5408.3"/>
    <n v="41.28"/>
    <n v="82"/>
    <n v="34003.879999999997"/>
    <n v="0.159"/>
    <n v="6.2873999999999999"/>
    <n v="8"/>
    <n v="9.7600000000000006E-2"/>
    <n v="2734.76"/>
    <n v="8.0399999999999999E-2"/>
    <n v="44459"/>
    <n v="121.65"/>
    <n v="0"/>
    <n v="0"/>
    <n v="0"/>
    <n v="0"/>
    <n v="0"/>
  </r>
  <r>
    <x v="0"/>
    <s v="ENABLED"/>
    <x v="0"/>
    <x v="0"/>
    <x v="5"/>
    <x v="2"/>
    <s v="Category 1_SP_CT_ASIN 4"/>
    <s v="CAMPAIGN_STATUS_ENABLED"/>
    <s v="AUTOMATIC"/>
    <s v="Dynamic bids - down only"/>
    <d v="2020-10-14T00:00:00"/>
    <m/>
    <n v="1200"/>
    <s v="&lt;5%"/>
    <x v="0"/>
    <n v="500028"/>
    <n v="522"/>
    <n v="1E-3"/>
    <n v="5290.48"/>
    <n v="10.14"/>
    <n v="137"/>
    <n v="54531.41"/>
    <n v="9.7000000000000003E-2"/>
    <n v="10.307499999999999"/>
    <n v="0"/>
    <n v="0"/>
    <n v="0"/>
    <n v="0"/>
    <n v="0"/>
    <n v="0"/>
    <n v="0"/>
    <n v="0"/>
    <n v="0"/>
    <n v="0"/>
    <n v="0"/>
  </r>
  <r>
    <x v="0"/>
    <s v="ENABLED"/>
    <x v="3"/>
    <x v="3"/>
    <x v="6"/>
    <x v="0"/>
    <s v="Category 4_SBV_KT_ASIN 5"/>
    <s v="CAMPAIGN_STATUS_ENABLED"/>
    <s v="MANUAL"/>
    <s v="Dynamic bids - down only"/>
    <d v="2022-01-13T00:00:00"/>
    <m/>
    <n v="350"/>
    <s v="&lt;5%"/>
    <x v="0"/>
    <n v="83344"/>
    <n v="601"/>
    <n v="7.1999999999999998E-3"/>
    <n v="4636.63"/>
    <n v="7.71"/>
    <n v="30"/>
    <n v="14323.22"/>
    <n v="0.32369999999999999"/>
    <n v="3.0891000000000002"/>
    <n v="17"/>
    <n v="0.56669999999999998"/>
    <n v="8011.29"/>
    <n v="0.55930000000000002"/>
    <n v="16546"/>
    <n v="280.23"/>
    <n v="0"/>
    <n v="0"/>
    <n v="0"/>
    <n v="0"/>
    <n v="0"/>
  </r>
  <r>
    <x v="0"/>
    <s v="ENABLED"/>
    <x v="1"/>
    <x v="0"/>
    <x v="1"/>
    <x v="1"/>
    <s v="Category 2_SP_PT_ASIN 2"/>
    <s v="CAMPAIGN_STATUS_ENABLED"/>
    <s v="MANUAL"/>
    <s v="Dynamic bids - down only"/>
    <d v="2022-10-29T00:00:00"/>
    <m/>
    <n v="550"/>
    <n v="0.46284770035802802"/>
    <x v="0"/>
    <n v="61256"/>
    <n v="360"/>
    <n v="5.8999999999999999E-3"/>
    <n v="4601.37"/>
    <n v="12.78"/>
    <n v="77"/>
    <n v="37930.14"/>
    <n v="0.12130000000000001"/>
    <n v="8.2431999999999999"/>
    <n v="0"/>
    <n v="0"/>
    <n v="0"/>
    <n v="0"/>
    <n v="0"/>
    <n v="0"/>
    <n v="0"/>
    <n v="0"/>
    <n v="0"/>
    <n v="0"/>
    <n v="0"/>
  </r>
  <r>
    <x v="0"/>
    <s v="ENABLED"/>
    <x v="2"/>
    <x v="0"/>
    <x v="3"/>
    <x v="0"/>
    <s v="Category 3_SP_KT_ASIN 16"/>
    <s v="CAMPAIGN_STATUS_ENABLED"/>
    <s v="MANUAL"/>
    <s v="Dynamic bids - up and down"/>
    <d v="2023-02-15T00:00:00"/>
    <m/>
    <n v="950"/>
    <s v="&lt;5%"/>
    <x v="0"/>
    <n v="89908"/>
    <n v="121"/>
    <n v="1.2999999999999999E-3"/>
    <n v="4504.34"/>
    <n v="37.229999999999997"/>
    <n v="14"/>
    <n v="9670.31"/>
    <n v="0.46579999999999999"/>
    <n v="2.1469"/>
    <n v="0"/>
    <n v="0"/>
    <n v="0"/>
    <n v="0"/>
    <n v="0"/>
    <n v="0"/>
    <n v="0"/>
    <n v="0"/>
    <n v="0"/>
    <n v="0"/>
    <n v="0"/>
  </r>
  <r>
    <x v="0"/>
    <s v="ENABLED"/>
    <x v="0"/>
    <x v="1"/>
    <x v="4"/>
    <x v="0"/>
    <s v="Category 1_SB_KT_ASIN 3"/>
    <s v="CAMPAIGN_STATUS_ENABLED"/>
    <s v="MANUAL"/>
    <m/>
    <d v="2023-01-17T00:00:00"/>
    <m/>
    <n v="550"/>
    <n v="8.9110191412312398E-2"/>
    <x v="0"/>
    <n v="145473"/>
    <n v="186"/>
    <n v="1.2999999999999999E-3"/>
    <n v="4406.51"/>
    <n v="23.69"/>
    <n v="34"/>
    <n v="15216.7"/>
    <n v="0.28960000000000002"/>
    <n v="3.4531999999999998"/>
    <n v="7"/>
    <n v="0.2059"/>
    <n v="3571.51"/>
    <n v="0.23469999999999999"/>
    <n v="0"/>
    <n v="0"/>
    <n v="0"/>
    <n v="0"/>
    <n v="0"/>
    <n v="0"/>
    <n v="0"/>
  </r>
  <r>
    <x v="0"/>
    <s v="ENABLED"/>
    <x v="0"/>
    <x v="0"/>
    <x v="4"/>
    <x v="1"/>
    <s v="Category 1_SP_PT_ASIN 3"/>
    <s v="CAMPAIGN_STATUS_ENABLED"/>
    <s v="MANUAL"/>
    <s v="Dynamic bids - down only"/>
    <d v="2023-02-04T00:00:00"/>
    <m/>
    <n v="550"/>
    <n v="0.33623384743643098"/>
    <x v="0"/>
    <n v="38865"/>
    <n v="176"/>
    <n v="4.4999999999999997E-3"/>
    <n v="4304.24"/>
    <n v="24.46"/>
    <n v="56"/>
    <n v="43628.86"/>
    <n v="9.8699999999999996E-2"/>
    <n v="10.1363"/>
    <n v="0"/>
    <n v="0"/>
    <n v="0"/>
    <n v="0"/>
    <n v="0"/>
    <n v="0"/>
    <n v="0"/>
    <n v="0"/>
    <n v="0"/>
    <n v="0"/>
    <n v="0"/>
  </r>
  <r>
    <x v="0"/>
    <s v="ENABLED"/>
    <x v="0"/>
    <x v="1"/>
    <x v="4"/>
    <x v="0"/>
    <s v="Category 1_SB_KT_ASIN 3"/>
    <s v="CAMPAIGN_STATUS_ENABLED"/>
    <s v="MANUAL"/>
    <m/>
    <d v="2023-01-24T00:00:00"/>
    <m/>
    <n v="550"/>
    <n v="0.49204730831973897"/>
    <x v="0"/>
    <n v="144477"/>
    <n v="171"/>
    <n v="1.1999999999999999E-3"/>
    <n v="3383.31"/>
    <n v="19.79"/>
    <n v="24"/>
    <n v="10666.48"/>
    <n v="0.31719999999999998"/>
    <n v="3.1526999999999998"/>
    <n v="6"/>
    <n v="0.25"/>
    <n v="1978.45"/>
    <n v="0.1855"/>
    <n v="0"/>
    <n v="0"/>
    <n v="0"/>
    <n v="0"/>
    <n v="0"/>
    <n v="0"/>
    <n v="0"/>
  </r>
  <r>
    <x v="0"/>
    <s v="ENABLED"/>
    <x v="1"/>
    <x v="3"/>
    <x v="1"/>
    <x v="1"/>
    <s v="Category 2_SBV_PT_ASIN 2"/>
    <s v="CAMPAIGN_STATUS_ENABLED"/>
    <s v="MANUAL"/>
    <m/>
    <d v="2023-01-23T00:00:00"/>
    <m/>
    <n v="550"/>
    <s v="&lt;5%"/>
    <x v="0"/>
    <n v="37300"/>
    <n v="338"/>
    <n v="9.1000000000000004E-3"/>
    <n v="3033.87"/>
    <n v="8.98"/>
    <n v="48"/>
    <n v="20347.09"/>
    <n v="0.14910000000000001"/>
    <n v="6.7065999999999999"/>
    <n v="24"/>
    <n v="0.5"/>
    <n v="10468.31"/>
    <n v="0.51449999999999996"/>
    <n v="0"/>
    <n v="0"/>
    <n v="0"/>
    <n v="0"/>
    <n v="0"/>
    <n v="0"/>
    <n v="0"/>
  </r>
  <r>
    <x v="0"/>
    <s v="ENABLED"/>
    <x v="3"/>
    <x v="2"/>
    <x v="6"/>
    <x v="2"/>
    <s v="Category 4_SD_CT_ASIN 5"/>
    <s v="CAMPAIGN_STATUS_ENABLED"/>
    <s v="MANUAL"/>
    <m/>
    <d v="2022-12-05T00:00:00"/>
    <m/>
    <n v="550"/>
    <m/>
    <x v="1"/>
    <n v="56724"/>
    <n v="112"/>
    <n v="2E-3"/>
    <n v="2889.27"/>
    <n v="25.8"/>
    <n v="35"/>
    <n v="16663.23"/>
    <n v="0.1734"/>
    <n v="5.7672999999999996"/>
    <n v="9"/>
    <n v="0.2571"/>
    <n v="4452.6499999999996"/>
    <n v="0.26719999999999999"/>
    <n v="36411"/>
    <n v="79.349999999999994"/>
    <n v="0"/>
    <n v="0"/>
    <n v="0"/>
    <n v="0"/>
    <n v="0"/>
  </r>
  <r>
    <x v="0"/>
    <s v="ENABLED"/>
    <x v="2"/>
    <x v="0"/>
    <x v="2"/>
    <x v="0"/>
    <s v="Category 3_SP_KT_ASIN 14"/>
    <s v="CAMPAIGN_STATUS_ENABLED"/>
    <s v="MANUAL"/>
    <s v="Dynamic bids - down only"/>
    <d v="2023-02-15T00:00:00"/>
    <m/>
    <n v="550"/>
    <n v="0.16226034308779"/>
    <x v="0"/>
    <n v="4384"/>
    <n v="72"/>
    <n v="1.6400000000000001E-2"/>
    <n v="2746.68"/>
    <n v="38.15"/>
    <n v="33"/>
    <n v="10312.68"/>
    <n v="0.26629999999999998"/>
    <n v="3.7545999999999999"/>
    <n v="0"/>
    <n v="0"/>
    <n v="0"/>
    <n v="0"/>
    <n v="0"/>
    <n v="0"/>
    <n v="0"/>
    <n v="0"/>
    <n v="0"/>
    <n v="0"/>
    <n v="0"/>
  </r>
  <r>
    <x v="0"/>
    <s v="ENABLED"/>
    <x v="4"/>
    <x v="2"/>
    <x v="8"/>
    <x v="2"/>
    <s v="Category 5_SD_CT_ASIN 9"/>
    <s v="CAMPAIGN_STATUS_ENABLED"/>
    <s v="MANUAL"/>
    <m/>
    <d v="2023-02-20T00:00:00"/>
    <m/>
    <n v="1000"/>
    <m/>
    <x v="1"/>
    <n v="31587"/>
    <n v="66"/>
    <n v="2.0999999999999999E-3"/>
    <n v="2736.57"/>
    <n v="41.46"/>
    <n v="44"/>
    <n v="21842.51"/>
    <n v="0.12529999999999999"/>
    <n v="7.9817"/>
    <n v="4"/>
    <n v="9.0899999999999995E-2"/>
    <n v="1286.1300000000001"/>
    <n v="5.8900000000000001E-2"/>
    <n v="18368"/>
    <n v="148.99"/>
    <n v="0"/>
    <n v="0"/>
    <n v="0"/>
    <n v="0"/>
    <n v="0"/>
  </r>
  <r>
    <x v="0"/>
    <s v="ENABLED"/>
    <x v="0"/>
    <x v="2"/>
    <x v="4"/>
    <x v="1"/>
    <s v="Category 1_SD_PT_ASIN 3"/>
    <s v="CAMPAIGN_STATUS_ENABLED"/>
    <s v="MANUAL"/>
    <m/>
    <d v="2022-03-10T00:00:00"/>
    <m/>
    <n v="300"/>
    <m/>
    <x v="0"/>
    <n v="26028"/>
    <n v="98"/>
    <n v="3.8E-3"/>
    <n v="2649.94"/>
    <n v="27.04"/>
    <n v="34"/>
    <n v="21110.52"/>
    <n v="0.1255"/>
    <n v="7.9664000000000001"/>
    <n v="14"/>
    <n v="0.4118"/>
    <n v="8914.43"/>
    <n v="0.42230000000000001"/>
    <n v="0"/>
    <n v="0"/>
    <n v="0"/>
    <n v="0"/>
    <n v="0"/>
    <n v="0"/>
    <n v="0"/>
  </r>
  <r>
    <x v="0"/>
    <s v="ENABLED"/>
    <x v="0"/>
    <x v="2"/>
    <x v="9"/>
    <x v="2"/>
    <s v="Category 1_SD_CT_ASIN 6"/>
    <s v="CAMPAIGN_STATUS_ENABLED"/>
    <s v="MANUAL"/>
    <m/>
    <d v="2023-02-20T00:00:00"/>
    <m/>
    <n v="1000"/>
    <m/>
    <x v="1"/>
    <n v="37231"/>
    <n v="50"/>
    <n v="1.2999999999999999E-3"/>
    <n v="2546.66"/>
    <n v="50.93"/>
    <n v="79"/>
    <n v="28625.55"/>
    <n v="8.8999999999999996E-2"/>
    <n v="11.240399999999999"/>
    <n v="8"/>
    <n v="0.1013"/>
    <n v="1605.57"/>
    <n v="5.6099999999999997E-2"/>
    <n v="22587"/>
    <n v="112.75"/>
    <n v="0"/>
    <n v="0"/>
    <n v="0"/>
    <n v="0"/>
    <n v="0"/>
  </r>
  <r>
    <x v="0"/>
    <s v="ENABLED"/>
    <x v="5"/>
    <x v="0"/>
    <x v="10"/>
    <x v="0"/>
    <s v="Category 6_SP_KT_ASIN 8"/>
    <s v="CAMPAIGN_STATUS_ENABLED"/>
    <s v="MANUAL"/>
    <s v="Dynamic bids - down only"/>
    <d v="2021-08-25T00:00:00"/>
    <m/>
    <n v="300"/>
    <s v="&lt;5%"/>
    <x v="0"/>
    <n v="96926"/>
    <n v="175"/>
    <n v="1.8E-3"/>
    <n v="2357.19"/>
    <n v="13.47"/>
    <n v="57"/>
    <n v="14378.51"/>
    <n v="0.16389999999999999"/>
    <n v="6.0998999999999999"/>
    <n v="0"/>
    <n v="0"/>
    <n v="0"/>
    <n v="0"/>
    <n v="0"/>
    <n v="0"/>
    <n v="0"/>
    <n v="0"/>
    <n v="0"/>
    <n v="0"/>
    <n v="0"/>
  </r>
  <r>
    <x v="0"/>
    <s v="ENABLED"/>
    <x v="0"/>
    <x v="0"/>
    <x v="0"/>
    <x v="2"/>
    <s v="Category 1_SP_CT_ASIN 1"/>
    <s v="CAMPAIGN_STATUS_ENABLED"/>
    <s v="MANUAL"/>
    <s v="Dynamic bids - down only"/>
    <d v="2022-11-01T00:00:00"/>
    <m/>
    <n v="550"/>
    <n v="0.110447203809168"/>
    <x v="0"/>
    <n v="95956"/>
    <n v="239"/>
    <n v="2.5000000000000001E-3"/>
    <n v="2303.5700000000002"/>
    <n v="9.64"/>
    <n v="47"/>
    <n v="14772.39"/>
    <n v="0.15590000000000001"/>
    <n v="6.4127999999999998"/>
    <n v="0"/>
    <n v="0"/>
    <n v="0"/>
    <n v="0"/>
    <n v="0"/>
    <n v="0"/>
    <n v="0"/>
    <n v="0"/>
    <n v="0"/>
    <n v="0"/>
    <n v="0"/>
  </r>
  <r>
    <x v="0"/>
    <s v="ENABLED"/>
    <x v="0"/>
    <x v="2"/>
    <x v="11"/>
    <x v="2"/>
    <s v="Category 1_SD_CT_ASIN 7"/>
    <s v="CAMPAIGN_STATUS_ENABLED"/>
    <s v="MANUAL"/>
    <m/>
    <d v="2023-02-20T00:00:00"/>
    <m/>
    <n v="1000"/>
    <m/>
    <x v="1"/>
    <n v="30877"/>
    <n v="60"/>
    <n v="1.9E-3"/>
    <n v="2178.66"/>
    <n v="36.31"/>
    <n v="49"/>
    <n v="17640.900000000001"/>
    <n v="0.1235"/>
    <n v="8.0970999999999993"/>
    <n v="10"/>
    <n v="0.2041"/>
    <n v="3006.6"/>
    <n v="0.1704"/>
    <n v="19000"/>
    <n v="114.67"/>
    <n v="0"/>
    <n v="0"/>
    <n v="0"/>
    <n v="0"/>
    <n v="0"/>
  </r>
  <r>
    <x v="0"/>
    <s v="ENABLED"/>
    <x v="1"/>
    <x v="3"/>
    <x v="1"/>
    <x v="1"/>
    <s v="Category 2_SBV_PT_ASIN 2"/>
    <s v="CAMPAIGN_STATUS_ENABLED"/>
    <s v="MANUAL"/>
    <m/>
    <d v="2022-12-05T00:00:00"/>
    <m/>
    <n v="550"/>
    <s v="&lt;5%"/>
    <x v="0"/>
    <n v="16205"/>
    <n v="201"/>
    <n v="1.24E-2"/>
    <n v="2119.9899999999998"/>
    <n v="10.55"/>
    <n v="43"/>
    <n v="19952"/>
    <n v="0.10630000000000001"/>
    <n v="9.4114000000000004"/>
    <n v="19"/>
    <n v="0.44190000000000002"/>
    <n v="8437.48"/>
    <n v="0.4229"/>
    <n v="0"/>
    <n v="0"/>
    <n v="0"/>
    <n v="0"/>
    <n v="0"/>
    <n v="0"/>
    <n v="0"/>
  </r>
  <r>
    <x v="0"/>
    <s v="ENABLED"/>
    <x v="0"/>
    <x v="0"/>
    <x v="11"/>
    <x v="3"/>
    <s v="Category 1_SP_Auto_ASIN 7"/>
    <s v="CAMPAIGN_STATUS_ENABLED"/>
    <s v="AUTOMATIC"/>
    <s v="Dynamic bids - down only"/>
    <d v="2020-11-16T00:00:00"/>
    <m/>
    <n v="200"/>
    <s v="&lt;5%"/>
    <x v="0"/>
    <n v="328915"/>
    <n v="457"/>
    <n v="1.4E-3"/>
    <n v="2034.03"/>
    <n v="4.45"/>
    <n v="84"/>
    <n v="20897.71"/>
    <n v="9.7299999999999998E-2"/>
    <n v="10.273999999999999"/>
    <n v="0"/>
    <n v="0"/>
    <n v="0"/>
    <n v="0"/>
    <n v="0"/>
    <n v="0"/>
    <n v="0"/>
    <n v="0"/>
    <n v="0"/>
    <n v="0"/>
    <n v="0"/>
  </r>
  <r>
    <x v="0"/>
    <s v="PAUSED"/>
    <x v="2"/>
    <x v="2"/>
    <x v="2"/>
    <x v="2"/>
    <s v="Category 3_SD_CT_ASIN 14"/>
    <s v="CAMPAIGN_PAUSED"/>
    <s v="MANUAL"/>
    <m/>
    <d v="2023-02-28T00:00:00"/>
    <m/>
    <n v="1000"/>
    <m/>
    <x v="1"/>
    <n v="33522"/>
    <n v="66"/>
    <n v="2E-3"/>
    <n v="2014.39"/>
    <n v="30.52"/>
    <n v="6"/>
    <n v="1463.56"/>
    <n v="1.3764000000000001"/>
    <n v="0.72660000000000002"/>
    <n v="2"/>
    <n v="0.33329999999999999"/>
    <n v="190.68"/>
    <n v="0.1303"/>
    <n v="18673"/>
    <n v="107.88"/>
    <n v="0"/>
    <n v="0"/>
    <n v="0"/>
    <n v="0"/>
    <n v="0"/>
  </r>
  <r>
    <x v="0"/>
    <s v="ENABLED"/>
    <x v="0"/>
    <x v="2"/>
    <x v="4"/>
    <x v="2"/>
    <s v="Category 1_SD_CT_ASIN 3"/>
    <s v="CAMPAIGN_STATUS_ENABLED"/>
    <s v="MANUAL"/>
    <m/>
    <d v="2022-10-29T00:00:00"/>
    <m/>
    <n v="550"/>
    <m/>
    <x v="0"/>
    <n v="9918"/>
    <n v="48"/>
    <n v="4.7999999999999996E-3"/>
    <n v="2008.09"/>
    <n v="41.84"/>
    <n v="32"/>
    <n v="29283.16"/>
    <n v="6.8599999999999994E-2"/>
    <n v="14.582599999999999"/>
    <n v="0"/>
    <n v="0"/>
    <n v="0"/>
    <n v="0"/>
    <n v="0"/>
    <n v="0"/>
    <n v="0"/>
    <n v="0"/>
    <n v="0"/>
    <n v="0"/>
    <n v="0"/>
  </r>
  <r>
    <x v="0"/>
    <s v="ENABLED"/>
    <x v="1"/>
    <x v="2"/>
    <x v="1"/>
    <x v="2"/>
    <s v="Category 2_SD_CT_ASIN 2"/>
    <s v="CAMPAIGN_STATUS_ENABLED"/>
    <s v="MANUAL"/>
    <m/>
    <d v="2021-10-27T00:00:00"/>
    <m/>
    <n v="300"/>
    <m/>
    <x v="0"/>
    <n v="35164"/>
    <n v="79"/>
    <n v="2.2000000000000001E-3"/>
    <n v="1930.27"/>
    <n v="24.43"/>
    <n v="32"/>
    <n v="14990.8"/>
    <n v="0.1288"/>
    <n v="7.7662000000000004"/>
    <n v="2"/>
    <n v="6.25E-2"/>
    <n v="968.93"/>
    <n v="6.4600000000000005E-2"/>
    <n v="0"/>
    <n v="0"/>
    <n v="0"/>
    <n v="0"/>
    <n v="0"/>
    <n v="0"/>
    <n v="0"/>
  </r>
  <r>
    <x v="0"/>
    <s v="ENABLED"/>
    <x v="2"/>
    <x v="0"/>
    <x v="2"/>
    <x v="3"/>
    <s v="Category 3_SP_Auto_ASIN 14"/>
    <s v="CAMPAIGN_STATUS_ENABLED"/>
    <s v="AUTOMATIC"/>
    <s v="Dynamic bids - down only"/>
    <d v="2023-02-15T00:00:00"/>
    <m/>
    <n v="550"/>
    <n v="0.12228917974897301"/>
    <x v="0"/>
    <n v="150562"/>
    <n v="149"/>
    <n v="1E-3"/>
    <n v="1899.21"/>
    <n v="12.75"/>
    <n v="31"/>
    <n v="5926.64"/>
    <n v="0.32050000000000001"/>
    <n v="3.1206"/>
    <n v="0"/>
    <n v="0"/>
    <n v="0"/>
    <n v="0"/>
    <n v="0"/>
    <n v="0"/>
    <n v="0"/>
    <n v="0"/>
    <n v="0"/>
    <n v="0"/>
    <n v="0"/>
  </r>
  <r>
    <x v="0"/>
    <s v="ENABLED"/>
    <x v="0"/>
    <x v="0"/>
    <x v="0"/>
    <x v="3"/>
    <s v="Category 1_SP_Auto_ASIN 1"/>
    <s v="CAMPAIGN_STATUS_ENABLED"/>
    <s v="AUTOMATIC"/>
    <s v="Dynamic bids - down only"/>
    <d v="2022-10-25T00:00:00"/>
    <m/>
    <n v="200"/>
    <s v="&lt;5%"/>
    <x v="0"/>
    <n v="714693"/>
    <n v="641"/>
    <n v="8.9999999999999998E-4"/>
    <n v="1867.64"/>
    <n v="2.91"/>
    <n v="63"/>
    <n v="15551.77"/>
    <n v="0.1201"/>
    <n v="8.327"/>
    <n v="0"/>
    <n v="0"/>
    <n v="0"/>
    <n v="0"/>
    <n v="0"/>
    <n v="0"/>
    <n v="0"/>
    <n v="0"/>
    <n v="0"/>
    <n v="0"/>
    <n v="0"/>
  </r>
  <r>
    <x v="0"/>
    <s v="ENABLED"/>
    <x v="0"/>
    <x v="3"/>
    <x v="0"/>
    <x v="1"/>
    <s v="Category 1_SBV_PT_ASIN 1"/>
    <s v="CAMPAIGN_STATUS_ENABLED"/>
    <s v="MANUAL"/>
    <m/>
    <d v="2022-12-05T00:00:00"/>
    <m/>
    <n v="550"/>
    <s v="&lt;5%"/>
    <x v="0"/>
    <n v="48088"/>
    <n v="159"/>
    <n v="3.3E-3"/>
    <n v="1747.4"/>
    <n v="10.99"/>
    <n v="9"/>
    <n v="3775.45"/>
    <n v="0.46279999999999999"/>
    <n v="2.1606000000000001"/>
    <n v="7"/>
    <n v="0.77780000000000005"/>
    <n v="3114.43"/>
    <n v="0.82489999999999997"/>
    <n v="0"/>
    <n v="0"/>
    <n v="0"/>
    <n v="0"/>
    <n v="0"/>
    <n v="0"/>
    <n v="0"/>
  </r>
  <r>
    <x v="0"/>
    <s v="ENABLED"/>
    <x v="0"/>
    <x v="0"/>
    <x v="9"/>
    <x v="1"/>
    <s v="Category 1_SP_PT_ASIN 6"/>
    <s v="CAMPAIGN_STATUS_ENABLED"/>
    <s v="MANUAL"/>
    <s v="Dynamic bids - down only"/>
    <d v="2022-09-17T00:00:00"/>
    <m/>
    <n v="200"/>
    <n v="7.5573770491803194E-2"/>
    <x v="0"/>
    <n v="48406"/>
    <n v="105"/>
    <n v="2.2000000000000001E-3"/>
    <n v="1628.27"/>
    <n v="15.51"/>
    <n v="25"/>
    <n v="7936.2"/>
    <n v="0.20519999999999999"/>
    <n v="4.8739999999999997"/>
    <n v="0"/>
    <n v="0"/>
    <n v="0"/>
    <n v="0"/>
    <n v="0"/>
    <n v="0"/>
    <n v="0"/>
    <n v="0"/>
    <n v="0"/>
    <n v="0"/>
    <n v="0"/>
  </r>
  <r>
    <x v="0"/>
    <s v="ENABLED"/>
    <x v="4"/>
    <x v="0"/>
    <x v="8"/>
    <x v="0"/>
    <s v="Category 5_SP_KT_ASIN 9"/>
    <s v="CAMPAIGN_STATUS_ENABLED"/>
    <s v="MANUAL"/>
    <s v="Dynamic bids - down only"/>
    <d v="2021-08-25T00:00:00"/>
    <m/>
    <n v="600"/>
    <s v="&lt;5%"/>
    <x v="0"/>
    <n v="9023"/>
    <n v="63"/>
    <n v="7.0000000000000001E-3"/>
    <n v="1549.14"/>
    <n v="24.59"/>
    <n v="26"/>
    <n v="10170.89"/>
    <n v="0.15229999999999999"/>
    <n v="6.5655000000000001"/>
    <n v="0"/>
    <n v="0"/>
    <n v="0"/>
    <n v="0"/>
    <n v="0"/>
    <n v="0"/>
    <n v="0"/>
    <n v="0"/>
    <n v="0"/>
    <n v="0"/>
    <n v="0"/>
  </r>
  <r>
    <x v="0"/>
    <s v="ENABLED"/>
    <x v="0"/>
    <x v="2"/>
    <x v="12"/>
    <x v="2"/>
    <s v="Category 1_SD_CT_ASIN 11"/>
    <s v="CAMPAIGN_STATUS_ENABLED"/>
    <s v="MANUAL"/>
    <m/>
    <d v="2023-01-21T00:00:00"/>
    <m/>
    <n v="1000"/>
    <m/>
    <x v="1"/>
    <n v="16628"/>
    <n v="29"/>
    <n v="1.6999999999999999E-3"/>
    <n v="1497.61"/>
    <n v="51.64"/>
    <n v="38"/>
    <n v="25736.58"/>
    <n v="5.8200000000000002E-2"/>
    <n v="17.185099999999998"/>
    <n v="4"/>
    <n v="0.1053"/>
    <n v="1096.5899999999999"/>
    <n v="4.2599999999999999E-2"/>
    <n v="9384"/>
    <n v="159.59"/>
    <n v="0"/>
    <n v="0"/>
    <n v="0"/>
    <n v="0"/>
    <n v="0"/>
  </r>
  <r>
    <x v="0"/>
    <s v="ENABLED"/>
    <x v="6"/>
    <x v="0"/>
    <x v="13"/>
    <x v="0"/>
    <s v="Category 7_SP_KT_ASIN 15"/>
    <s v="CAMPAIGN_STATUS_ENABLED"/>
    <s v="MANUAL"/>
    <s v="Dynamic bids - up and down"/>
    <d v="2023-04-28T00:00:00"/>
    <m/>
    <n v="2000"/>
    <s v="&lt;5%"/>
    <x v="0"/>
    <n v="41273"/>
    <n v="72"/>
    <n v="1.6999999999999999E-3"/>
    <n v="1430.24"/>
    <n v="19.86"/>
    <n v="16"/>
    <n v="3375"/>
    <n v="0.42380000000000001"/>
    <n v="2.3597000000000001"/>
    <n v="0"/>
    <n v="0"/>
    <n v="0"/>
    <n v="0"/>
    <n v="0"/>
    <n v="0"/>
    <n v="0"/>
    <n v="0"/>
    <n v="0"/>
    <n v="0"/>
    <n v="0"/>
  </r>
  <r>
    <x v="0"/>
    <s v="ENABLED"/>
    <x v="3"/>
    <x v="0"/>
    <x v="6"/>
    <x v="1"/>
    <s v="Category 4_SP_PT_ASIN 5"/>
    <s v="CAMPAIGN_STATUS_ENABLED"/>
    <s v="MANUAL"/>
    <s v="Dynamic bids - down only"/>
    <d v="2021-08-25T00:00:00"/>
    <m/>
    <n v="600"/>
    <s v="&lt;5%"/>
    <x v="0"/>
    <n v="28013"/>
    <n v="75"/>
    <n v="2.7000000000000001E-3"/>
    <n v="1419.39"/>
    <n v="18.93"/>
    <n v="21"/>
    <n v="8505.4699999999993"/>
    <n v="0.16689999999999999"/>
    <n v="5.9923000000000002"/>
    <n v="0"/>
    <n v="0"/>
    <n v="0"/>
    <n v="0"/>
    <n v="0"/>
    <n v="0"/>
    <n v="0"/>
    <n v="0"/>
    <n v="0"/>
    <n v="0"/>
    <n v="0"/>
  </r>
  <r>
    <x v="0"/>
    <s v="ENABLED"/>
    <x v="0"/>
    <x v="0"/>
    <x v="11"/>
    <x v="1"/>
    <s v="Category 1_SP_PT_ASIN 7"/>
    <s v="CAMPAIGN_STATUS_ENABLED"/>
    <s v="MANUAL"/>
    <s v="Dynamic bids - down only"/>
    <d v="2022-10-29T00:00:00"/>
    <m/>
    <n v="550"/>
    <s v="&lt;5%"/>
    <x v="0"/>
    <n v="45822"/>
    <n v="128"/>
    <n v="2.8E-3"/>
    <n v="1367.77"/>
    <n v="10.69"/>
    <n v="28"/>
    <n v="7635.24"/>
    <n v="0.17910000000000001"/>
    <n v="5.5823"/>
    <n v="0"/>
    <n v="0"/>
    <n v="0"/>
    <n v="0"/>
    <n v="0"/>
    <n v="0"/>
    <n v="0"/>
    <n v="0"/>
    <n v="0"/>
    <n v="0"/>
    <n v="0"/>
  </r>
  <r>
    <x v="0"/>
    <s v="ENABLED"/>
    <x v="1"/>
    <x v="3"/>
    <x v="1"/>
    <x v="0"/>
    <s v="Category 2_SBV_KT_ASIN 2"/>
    <s v="CAMPAIGN_STATUS_ENABLED"/>
    <s v="MANUAL"/>
    <m/>
    <d v="2023-01-17T00:00:00"/>
    <m/>
    <n v="1000"/>
    <n v="0.166759403516581"/>
    <x v="0"/>
    <n v="6072"/>
    <n v="42"/>
    <n v="6.8999999999999999E-3"/>
    <n v="1344.9"/>
    <n v="32.020000000000003"/>
    <n v="7"/>
    <n v="2327.16"/>
    <n v="0.57789999999999997"/>
    <n v="1.7303999999999999"/>
    <n v="7"/>
    <n v="1"/>
    <n v="2327.16"/>
    <n v="1"/>
    <n v="0"/>
    <n v="0"/>
    <n v="0"/>
    <n v="0"/>
    <n v="0"/>
    <n v="0"/>
    <n v="0"/>
  </r>
  <r>
    <x v="0"/>
    <s v="ENABLED"/>
    <x v="5"/>
    <x v="0"/>
    <x v="10"/>
    <x v="1"/>
    <s v="Category 6_SP_PT_ASIN 8"/>
    <s v="CAMPAIGN_STATUS_ENABLED"/>
    <s v="MANUAL"/>
    <s v="Dynamic bids - down only"/>
    <d v="2022-10-29T00:00:00"/>
    <m/>
    <n v="550"/>
    <s v="&lt;5%"/>
    <x v="0"/>
    <n v="16340"/>
    <n v="95"/>
    <n v="5.7999999999999996E-3"/>
    <n v="1281.0899999999999"/>
    <n v="13.49"/>
    <n v="23"/>
    <n v="5460.68"/>
    <n v="0.2346"/>
    <n v="4.2625000000000002"/>
    <n v="0"/>
    <n v="0"/>
    <n v="0"/>
    <n v="0"/>
    <n v="0"/>
    <n v="0"/>
    <n v="0"/>
    <n v="0"/>
    <n v="0"/>
    <n v="0"/>
    <n v="0"/>
  </r>
  <r>
    <x v="0"/>
    <s v="ENABLED"/>
    <x v="2"/>
    <x v="0"/>
    <x v="3"/>
    <x v="0"/>
    <s v="Category 3_SP_KT_ASIN 16"/>
    <s v="CAMPAIGN_STATUS_ENABLED"/>
    <s v="MANUAL"/>
    <s v="Dynamic bids - down only"/>
    <d v="2023-02-15T00:00:00"/>
    <m/>
    <n v="550"/>
    <n v="0.189471070275639"/>
    <x v="0"/>
    <n v="5375"/>
    <n v="39"/>
    <n v="7.3000000000000001E-3"/>
    <n v="1140.23"/>
    <n v="29.24"/>
    <n v="6"/>
    <n v="5300.85"/>
    <n v="0.21510000000000001"/>
    <n v="4.6489000000000003"/>
    <n v="0"/>
    <n v="0"/>
    <n v="0"/>
    <n v="0"/>
    <n v="0"/>
    <n v="0"/>
    <n v="0"/>
    <n v="0"/>
    <n v="0"/>
    <n v="0"/>
    <n v="0"/>
  </r>
  <r>
    <x v="0"/>
    <s v="ENABLED"/>
    <x v="5"/>
    <x v="0"/>
    <x v="10"/>
    <x v="3"/>
    <s v="Category 6_SP_Auto_ASIN 8"/>
    <s v="CAMPAIGN_STATUS_ENABLED"/>
    <s v="AUTOMATIC"/>
    <s v="Fixed bids"/>
    <d v="2021-08-02T00:00:00"/>
    <m/>
    <n v="100"/>
    <s v="&lt;5%"/>
    <x v="0"/>
    <n v="574186"/>
    <n v="148"/>
    <n v="2.9999999999999997E-4"/>
    <n v="1131.56"/>
    <n v="7.65"/>
    <n v="39"/>
    <n v="5134.72"/>
    <n v="0.22040000000000001"/>
    <n v="4.5377000000000001"/>
    <n v="0"/>
    <n v="0"/>
    <n v="0"/>
    <n v="0"/>
    <n v="0"/>
    <n v="0"/>
    <n v="0"/>
    <n v="0"/>
    <n v="0"/>
    <n v="0"/>
    <n v="0"/>
  </r>
  <r>
    <x v="0"/>
    <s v="ENABLED"/>
    <x v="0"/>
    <x v="0"/>
    <x v="4"/>
    <x v="1"/>
    <s v="Category 1_SP_PT_ASIN 3"/>
    <s v="CAMPAIGN_STATUS_ENABLED"/>
    <s v="MANUAL"/>
    <s v="Dynamic bids - down only"/>
    <d v="2022-09-17T00:00:00"/>
    <m/>
    <n v="200"/>
    <n v="0.14710652752700601"/>
    <x v="0"/>
    <n v="44471"/>
    <n v="79"/>
    <n v="1.8E-3"/>
    <n v="1120.04"/>
    <n v="14.18"/>
    <n v="10"/>
    <n v="6245.77"/>
    <n v="0.17929999999999999"/>
    <n v="5.5763999999999996"/>
    <n v="0"/>
    <n v="0"/>
    <n v="0"/>
    <n v="0"/>
    <n v="0"/>
    <n v="0"/>
    <n v="0"/>
    <n v="0"/>
    <n v="0"/>
    <n v="0"/>
    <n v="0"/>
  </r>
  <r>
    <x v="0"/>
    <s v="ENABLED"/>
    <x v="2"/>
    <x v="0"/>
    <x v="3"/>
    <x v="3"/>
    <s v="Category 3_SP_Auto_ASIN 16"/>
    <s v="CAMPAIGN_STATUS_ENABLED"/>
    <s v="AUTOMATIC"/>
    <s v="Dynamic bids - down only"/>
    <d v="2023-02-15T00:00:00"/>
    <m/>
    <n v="550"/>
    <s v="&lt;5%"/>
    <x v="0"/>
    <n v="115312"/>
    <n v="89"/>
    <n v="8.0000000000000004E-4"/>
    <n v="1113.58"/>
    <n v="12.51"/>
    <n v="15"/>
    <n v="8078.19"/>
    <n v="0.13789999999999999"/>
    <n v="7.2542999999999997"/>
    <n v="0"/>
    <n v="0"/>
    <n v="0"/>
    <n v="0"/>
    <n v="0"/>
    <n v="0"/>
    <n v="0"/>
    <n v="0"/>
    <n v="0"/>
    <n v="0"/>
    <n v="0"/>
  </r>
  <r>
    <x v="0"/>
    <s v="ENABLED"/>
    <x v="0"/>
    <x v="2"/>
    <x v="0"/>
    <x v="2"/>
    <s v="Category 1_SD_CT_ASIN 1"/>
    <s v="CAMPAIGN_STATUS_ENABLED"/>
    <s v="MANUAL"/>
    <m/>
    <d v="2022-11-01T00:00:00"/>
    <m/>
    <n v="550"/>
    <m/>
    <x v="0"/>
    <n v="16584"/>
    <n v="52"/>
    <n v="3.0999999999999999E-3"/>
    <n v="1101.22"/>
    <n v="21.18"/>
    <n v="13"/>
    <n v="4403.43"/>
    <n v="0.25009999999999999"/>
    <n v="3.9986999999999999"/>
    <n v="5"/>
    <n v="0.3846"/>
    <n v="2033.92"/>
    <n v="0.46189999999999998"/>
    <n v="0"/>
    <n v="0"/>
    <n v="0"/>
    <n v="0"/>
    <n v="0"/>
    <n v="0"/>
    <n v="0"/>
  </r>
  <r>
    <x v="0"/>
    <s v="ENABLED"/>
    <x v="0"/>
    <x v="0"/>
    <x v="9"/>
    <x v="1"/>
    <s v="Category 1_SP_PT_ASIN 6"/>
    <s v="CAMPAIGN_STATUS_ENABLED"/>
    <s v="MANUAL"/>
    <s v="Dynamic bids - down only"/>
    <d v="2022-10-29T00:00:00"/>
    <m/>
    <n v="550"/>
    <s v="&lt;5%"/>
    <x v="0"/>
    <n v="41065"/>
    <n v="84"/>
    <n v="2E-3"/>
    <n v="1095.26"/>
    <n v="13.04"/>
    <n v="27"/>
    <n v="10839.87"/>
    <n v="0.10100000000000001"/>
    <n v="9.8971"/>
    <n v="0"/>
    <n v="0"/>
    <n v="0"/>
    <n v="0"/>
    <n v="0"/>
    <n v="0"/>
    <n v="0"/>
    <n v="0"/>
    <n v="0"/>
    <n v="0"/>
    <n v="0"/>
  </r>
  <r>
    <x v="0"/>
    <s v="ENABLED"/>
    <x v="0"/>
    <x v="3"/>
    <x v="4"/>
    <x v="1"/>
    <s v="Category 1_SBV_PT_ASIN 3"/>
    <s v="CAMPAIGN_STATUS_ENABLED"/>
    <s v="MANUAL"/>
    <m/>
    <d v="2022-12-12T00:00:00"/>
    <m/>
    <n v="550"/>
    <s v="&lt;5%"/>
    <x v="0"/>
    <n v="9209"/>
    <n v="48"/>
    <n v="5.1999999999999998E-3"/>
    <n v="1088.3399999999999"/>
    <n v="22.67"/>
    <n v="4"/>
    <n v="2420.36"/>
    <n v="0.44969999999999999"/>
    <n v="2.2239"/>
    <n v="1"/>
    <n v="0.25"/>
    <n v="894.92"/>
    <n v="0.36969999999999997"/>
    <n v="0"/>
    <n v="0"/>
    <n v="0"/>
    <n v="0"/>
    <n v="0"/>
    <n v="0"/>
    <n v="0"/>
  </r>
  <r>
    <x v="0"/>
    <s v="ENABLED"/>
    <x v="2"/>
    <x v="2"/>
    <x v="2"/>
    <x v="2"/>
    <s v="Category 3_SD_CT_ASIN 14"/>
    <s v="CAMPAIGN_STATUS_ENABLED"/>
    <s v="MANUAL"/>
    <m/>
    <d v="2023-02-28T00:00:00"/>
    <m/>
    <n v="1000"/>
    <m/>
    <x v="1"/>
    <n v="15203"/>
    <n v="28"/>
    <n v="1.8E-3"/>
    <n v="1065.82"/>
    <n v="38.07"/>
    <n v="18"/>
    <n v="6990.61"/>
    <n v="0.1525"/>
    <n v="6.5589000000000004"/>
    <n v="6"/>
    <n v="0.33329999999999999"/>
    <n v="1209.18"/>
    <n v="0.17299999999999999"/>
    <n v="8917"/>
    <n v="119.53"/>
    <n v="0"/>
    <n v="0"/>
    <n v="0"/>
    <n v="0"/>
    <n v="0"/>
  </r>
  <r>
    <x v="0"/>
    <s v="ENABLED"/>
    <x v="0"/>
    <x v="2"/>
    <x v="0"/>
    <x v="2"/>
    <s v="Category 1_SD_CT_ASIN 1"/>
    <s v="CAMPAIGN_STATUS_ENABLED"/>
    <s v="MANUAL"/>
    <m/>
    <d v="2022-10-29T00:00:00"/>
    <m/>
    <n v="550"/>
    <m/>
    <x v="0"/>
    <n v="14462"/>
    <n v="34"/>
    <n v="2.3999999999999998E-3"/>
    <n v="941.83"/>
    <n v="27.7"/>
    <n v="25"/>
    <n v="8462.33"/>
    <n v="0.1113"/>
    <n v="8.9849999999999994"/>
    <n v="4"/>
    <n v="0.16"/>
    <n v="1016.96"/>
    <n v="0.1202"/>
    <n v="0"/>
    <n v="0"/>
    <n v="0"/>
    <n v="0"/>
    <n v="0"/>
    <n v="0"/>
    <n v="0"/>
  </r>
  <r>
    <x v="0"/>
    <s v="ENABLED"/>
    <x v="0"/>
    <x v="1"/>
    <x v="0"/>
    <x v="1"/>
    <s v="Category 1_SB_PT_ASIN 1"/>
    <s v="CAMPAIGN_STATUS_ENABLED"/>
    <s v="MANUAL"/>
    <m/>
    <d v="2022-12-05T00:00:00"/>
    <m/>
    <n v="550"/>
    <s v="&lt;5%"/>
    <x v="0"/>
    <n v="74195"/>
    <n v="168"/>
    <n v="2.3E-3"/>
    <n v="907.09"/>
    <n v="5.4"/>
    <n v="6"/>
    <n v="1262.96"/>
    <n v="0.71819999999999995"/>
    <n v="1.3923000000000001"/>
    <n v="3"/>
    <n v="0.5"/>
    <n v="437.08"/>
    <n v="0.34610000000000002"/>
    <n v="0"/>
    <n v="0"/>
    <n v="0"/>
    <n v="0"/>
    <n v="0"/>
    <n v="0"/>
    <n v="0"/>
  </r>
  <r>
    <x v="0"/>
    <s v="ENABLED"/>
    <x v="0"/>
    <x v="0"/>
    <x v="0"/>
    <x v="0"/>
    <s v="Category 1_SP_KT_ASIN 1"/>
    <s v="CAMPAIGN_STATUS_ENABLED"/>
    <s v="MANUAL"/>
    <s v="Dynamic bids - down only"/>
    <d v="2022-06-04T00:00:00"/>
    <m/>
    <n v="300"/>
    <s v="&lt;5%"/>
    <x v="0"/>
    <n v="91078"/>
    <n v="83"/>
    <n v="8.9999999999999998E-4"/>
    <n v="894.94"/>
    <n v="10.78"/>
    <n v="27"/>
    <n v="9526.68"/>
    <n v="9.3899999999999997E-2"/>
    <n v="10.645"/>
    <n v="0"/>
    <n v="0"/>
    <n v="0"/>
    <n v="0"/>
    <n v="0"/>
    <n v="0"/>
    <n v="0"/>
    <n v="0"/>
    <n v="0"/>
    <n v="0"/>
    <n v="0"/>
  </r>
  <r>
    <x v="0"/>
    <s v="ENABLED"/>
    <x v="0"/>
    <x v="0"/>
    <x v="0"/>
    <x v="1"/>
    <s v="Category 1_SP_PT_ASIN 1"/>
    <s v="CAMPAIGN_STATUS_ENABLED"/>
    <s v="MANUAL"/>
    <s v="Dynamic bids - down only"/>
    <d v="2022-09-17T00:00:00"/>
    <m/>
    <n v="500"/>
    <n v="0.21088964511424399"/>
    <x v="0"/>
    <n v="29705"/>
    <n v="89"/>
    <n v="3.0000000000000001E-3"/>
    <n v="817.98"/>
    <n v="9.19"/>
    <n v="11"/>
    <n v="2418.25"/>
    <n v="0.33829999999999999"/>
    <n v="2.9563999999999999"/>
    <n v="0"/>
    <n v="0"/>
    <n v="0"/>
    <n v="0"/>
    <n v="0"/>
    <n v="0"/>
    <n v="0"/>
    <n v="0"/>
    <n v="0"/>
    <n v="0"/>
    <n v="0"/>
  </r>
  <r>
    <x v="0"/>
    <s v="ENABLED"/>
    <x v="2"/>
    <x v="1"/>
    <x v="3"/>
    <x v="0"/>
    <s v="Category 3_SB_KT_ASIN 16"/>
    <s v="CAMPAIGN_STATUS_ENABLED"/>
    <s v="MANUAL"/>
    <m/>
    <d v="2023-02-22T00:00:00"/>
    <m/>
    <n v="1000"/>
    <n v="0.53441295546558698"/>
    <x v="0"/>
    <n v="6358"/>
    <n v="22"/>
    <n v="3.5000000000000001E-3"/>
    <n v="766.3"/>
    <n v="34.83"/>
    <n v="13"/>
    <n v="5140.67"/>
    <n v="0.14910000000000001"/>
    <n v="6.7084000000000001"/>
    <n v="2"/>
    <n v="0.15379999999999999"/>
    <n v="1220.3399999999999"/>
    <n v="0.2374"/>
    <n v="0"/>
    <n v="0"/>
    <n v="0"/>
    <n v="0"/>
    <n v="0"/>
    <n v="0"/>
    <n v="0"/>
  </r>
  <r>
    <x v="0"/>
    <s v="ENABLED"/>
    <x v="3"/>
    <x v="0"/>
    <x v="6"/>
    <x v="0"/>
    <s v="Category 4_SP_KT_ASIN 5"/>
    <s v="CAMPAIGN_STATUS_ENABLED"/>
    <s v="MANUAL"/>
    <s v="Dynamic bids - down only"/>
    <d v="2022-08-13T00:00:00"/>
    <m/>
    <n v="600"/>
    <s v="&lt;5%"/>
    <x v="0"/>
    <n v="13482"/>
    <n v="30"/>
    <n v="2.2000000000000001E-3"/>
    <n v="738.17"/>
    <n v="24.61"/>
    <n v="12"/>
    <n v="7135.57"/>
    <n v="0.10340000000000001"/>
    <n v="9.6666000000000007"/>
    <n v="0"/>
    <n v="0"/>
    <n v="0"/>
    <n v="0"/>
    <n v="0"/>
    <n v="0"/>
    <n v="0"/>
    <n v="0"/>
    <n v="0"/>
    <n v="0"/>
    <n v="0"/>
  </r>
  <r>
    <x v="0"/>
    <s v="ENABLED"/>
    <x v="0"/>
    <x v="2"/>
    <x v="4"/>
    <x v="2"/>
    <s v="Category 1_SD_CT_ASIN 3"/>
    <s v="CAMPAIGN_STATUS_ENABLED"/>
    <s v="MANUAL"/>
    <m/>
    <d v="2023-01-23T00:00:00"/>
    <m/>
    <n v="1000"/>
    <m/>
    <x v="1"/>
    <n v="4965"/>
    <n v="10"/>
    <n v="2E-3"/>
    <n v="647.58000000000004"/>
    <n v="64.760000000000005"/>
    <n v="6"/>
    <n v="2817.94"/>
    <n v="0.2298"/>
    <n v="4.3514999999999997"/>
    <n v="0"/>
    <n v="0"/>
    <n v="0"/>
    <n v="0"/>
    <n v="2962"/>
    <n v="218.63"/>
    <n v="3670"/>
    <n v="3402"/>
    <n v="3179"/>
    <n v="2907"/>
    <n v="2"/>
  </r>
  <r>
    <x v="0"/>
    <s v="ENABLED"/>
    <x v="0"/>
    <x v="2"/>
    <x v="4"/>
    <x v="2"/>
    <s v="Category 1_SD_CT_ASIN 3"/>
    <s v="CAMPAIGN_STATUS_ENABLED"/>
    <s v="MANUAL"/>
    <m/>
    <d v="2022-11-01T00:00:00"/>
    <m/>
    <n v="550"/>
    <m/>
    <x v="0"/>
    <n v="9998"/>
    <n v="28"/>
    <n v="2.8E-3"/>
    <n v="572.62"/>
    <n v="20.45"/>
    <n v="1"/>
    <n v="228.82"/>
    <n v="2.5024999999999999"/>
    <n v="0.39960000000000001"/>
    <n v="1"/>
    <n v="1"/>
    <n v="228.82"/>
    <n v="1"/>
    <n v="0"/>
    <n v="0"/>
    <n v="0"/>
    <n v="0"/>
    <n v="0"/>
    <n v="0"/>
    <n v="0"/>
  </r>
  <r>
    <x v="0"/>
    <s v="ENABLED"/>
    <x v="1"/>
    <x v="2"/>
    <x v="1"/>
    <x v="2"/>
    <s v="Category 2_SD_CT_ASIN 2"/>
    <s v="CAMPAIGN_STATUS_ENABLED"/>
    <s v="MANUAL"/>
    <m/>
    <d v="2022-11-01T00:00:00"/>
    <m/>
    <n v="550"/>
    <m/>
    <x v="0"/>
    <n v="16625"/>
    <n v="36"/>
    <n v="2.2000000000000001E-3"/>
    <n v="569.28"/>
    <n v="15.81"/>
    <n v="4"/>
    <n v="1477.68"/>
    <n v="0.38529999999999998"/>
    <n v="2.5956999999999999"/>
    <n v="2"/>
    <n v="0.5"/>
    <n v="1037.5"/>
    <n v="0.70209999999999995"/>
    <n v="0"/>
    <n v="0"/>
    <n v="0"/>
    <n v="0"/>
    <n v="0"/>
    <n v="0"/>
    <n v="0"/>
  </r>
  <r>
    <x v="0"/>
    <s v="ENABLED"/>
    <x v="1"/>
    <x v="0"/>
    <x v="1"/>
    <x v="3"/>
    <s v="Category 2_SP_Auto_ASIN 2"/>
    <s v="CAMPAIGN_STATUS_ENABLED"/>
    <s v="AUTOMATIC"/>
    <s v="Dynamic bids - down only"/>
    <d v="2020-11-16T00:00:00"/>
    <m/>
    <n v="200"/>
    <s v="&lt;5%"/>
    <x v="0"/>
    <n v="136893"/>
    <n v="77"/>
    <n v="5.9999999999999995E-4"/>
    <n v="567.52"/>
    <n v="7.37"/>
    <n v="7"/>
    <n v="2414.12"/>
    <n v="0.2351"/>
    <n v="4.2538"/>
    <n v="0"/>
    <n v="0"/>
    <n v="0"/>
    <n v="0"/>
    <n v="0"/>
    <n v="0"/>
    <n v="0"/>
    <n v="0"/>
    <n v="0"/>
    <n v="0"/>
    <n v="0"/>
  </r>
  <r>
    <x v="0"/>
    <s v="ENABLED"/>
    <x v="0"/>
    <x v="0"/>
    <x v="0"/>
    <x v="0"/>
    <s v="Category 1_SP_KT_ASIN 1"/>
    <s v="CAMPAIGN_STATUS_ENABLED"/>
    <s v="MANUAL"/>
    <s v="Dynamic bids - down only"/>
    <d v="2022-06-06T00:00:00"/>
    <m/>
    <n v="300"/>
    <n v="0.14563106796116501"/>
    <x v="0"/>
    <n v="49414"/>
    <n v="44"/>
    <n v="8.9999999999999998E-4"/>
    <n v="541.78"/>
    <n v="12.31"/>
    <n v="4"/>
    <n v="828.82"/>
    <n v="0.65369999999999995"/>
    <n v="1.5298"/>
    <n v="0"/>
    <n v="0"/>
    <n v="0"/>
    <n v="0"/>
    <n v="0"/>
    <n v="0"/>
    <n v="0"/>
    <n v="0"/>
    <n v="0"/>
    <n v="0"/>
    <n v="0"/>
  </r>
  <r>
    <x v="0"/>
    <s v="ENABLED"/>
    <x v="0"/>
    <x v="0"/>
    <x v="11"/>
    <x v="1"/>
    <s v="Category 1_SP_PT_ASIN 7"/>
    <s v="CAMPAIGN_STATUS_ENABLED"/>
    <s v="MANUAL"/>
    <s v="Dynamic bids - down only"/>
    <d v="2022-09-17T00:00:00"/>
    <m/>
    <n v="200"/>
    <s v="&lt;5%"/>
    <x v="0"/>
    <n v="24276"/>
    <n v="52"/>
    <n v="2.0999999999999999E-3"/>
    <n v="512.77"/>
    <n v="9.86"/>
    <n v="11"/>
    <n v="4202.59"/>
    <n v="0.122"/>
    <n v="8.1959"/>
    <n v="0"/>
    <n v="0"/>
    <n v="0"/>
    <n v="0"/>
    <n v="0"/>
    <n v="0"/>
    <n v="0"/>
    <n v="0"/>
    <n v="0"/>
    <n v="0"/>
    <n v="0"/>
  </r>
  <r>
    <x v="0"/>
    <s v="ENABLED"/>
    <x v="0"/>
    <x v="3"/>
    <x v="4"/>
    <x v="1"/>
    <s v="Category 1_SBV_PT_ASIN 3"/>
    <s v="CAMPAIGN_STATUS_ENABLED"/>
    <s v="MANUAL"/>
    <m/>
    <d v="2022-12-12T00:00:00"/>
    <m/>
    <n v="550"/>
    <s v="&lt;5%"/>
    <x v="0"/>
    <n v="3883"/>
    <n v="20"/>
    <n v="5.1999999999999998E-3"/>
    <n v="506.72"/>
    <n v="25.34"/>
    <n v="0"/>
    <n v="0"/>
    <n v="0"/>
    <n v="0"/>
    <n v="0"/>
    <n v="0"/>
    <n v="0"/>
    <n v="0"/>
    <n v="0"/>
    <n v="0"/>
    <n v="0"/>
    <n v="0"/>
    <n v="0"/>
    <n v="0"/>
    <n v="0"/>
  </r>
  <r>
    <x v="0"/>
    <s v="ENABLED"/>
    <x v="0"/>
    <x v="0"/>
    <x v="14"/>
    <x v="1"/>
    <s v="Category 1_SP_PT_ASIN 10"/>
    <s v="CAMPAIGN_STATUS_ENABLED"/>
    <s v="MANUAL"/>
    <s v="Dynamic bids - down only"/>
    <d v="2022-09-17T00:00:00"/>
    <m/>
    <n v="200"/>
    <s v="&lt;5%"/>
    <x v="0"/>
    <n v="40206"/>
    <n v="66"/>
    <n v="1.6000000000000001E-3"/>
    <n v="487.21"/>
    <n v="7.38"/>
    <n v="18"/>
    <n v="4583.08"/>
    <n v="0.10630000000000001"/>
    <n v="9.4068000000000005"/>
    <n v="0"/>
    <n v="0"/>
    <n v="0"/>
    <n v="0"/>
    <n v="0"/>
    <n v="0"/>
    <n v="0"/>
    <n v="0"/>
    <n v="0"/>
    <n v="0"/>
    <n v="0"/>
  </r>
  <r>
    <x v="0"/>
    <s v="ENABLED"/>
    <x v="1"/>
    <x v="3"/>
    <x v="1"/>
    <x v="0"/>
    <s v="Category 2_SBV_KT_ASIN 2"/>
    <s v="CAMPAIGN_STATUS_ENABLED"/>
    <s v="MANUAL"/>
    <s v="Dynamic bids - down only"/>
    <d v="2022-06-13T00:00:00"/>
    <m/>
    <n v="200"/>
    <s v="&lt;5%"/>
    <x v="0"/>
    <n v="1294"/>
    <n v="37"/>
    <n v="2.86E-2"/>
    <n v="444.15"/>
    <n v="12"/>
    <n v="6"/>
    <n v="2075.89"/>
    <n v="0.214"/>
    <n v="4.6738"/>
    <n v="4"/>
    <n v="0.66669999999999996"/>
    <n v="1169.6400000000001"/>
    <n v="0.56340000000000001"/>
    <n v="385"/>
    <n v="1153.6400000000001"/>
    <n v="0"/>
    <n v="0"/>
    <n v="0"/>
    <n v="0"/>
    <n v="0"/>
  </r>
  <r>
    <x v="0"/>
    <s v="ENABLED"/>
    <x v="0"/>
    <x v="3"/>
    <x v="4"/>
    <x v="1"/>
    <s v="Category 1_SBV_PT_ASIN 3"/>
    <s v="CAMPAIGN_STATUS_ENABLED"/>
    <s v="MANUAL"/>
    <m/>
    <d v="2022-12-12T00:00:00"/>
    <m/>
    <n v="550"/>
    <s v="&lt;5%"/>
    <x v="0"/>
    <n v="4683"/>
    <n v="19"/>
    <n v="4.1000000000000003E-3"/>
    <n v="439.85"/>
    <n v="23.15"/>
    <n v="0"/>
    <n v="0"/>
    <n v="0"/>
    <n v="0"/>
    <n v="0"/>
    <n v="0"/>
    <n v="0"/>
    <n v="0"/>
    <n v="0"/>
    <n v="0"/>
    <n v="0"/>
    <n v="0"/>
    <n v="0"/>
    <n v="0"/>
    <n v="0"/>
  </r>
  <r>
    <x v="0"/>
    <s v="ENABLED"/>
    <x v="0"/>
    <x v="0"/>
    <x v="14"/>
    <x v="0"/>
    <s v="Category 1_SP_KT_ASIN 10"/>
    <s v="CAMPAIGN_STATUS_ENABLED"/>
    <s v="MANUAL"/>
    <s v="Dynamic bids - down only"/>
    <d v="2022-08-13T00:00:00"/>
    <m/>
    <n v="200"/>
    <s v="&lt;5%"/>
    <x v="0"/>
    <n v="20964"/>
    <n v="25"/>
    <n v="1.1999999999999999E-3"/>
    <n v="419.05"/>
    <n v="16.760000000000002"/>
    <n v="7"/>
    <n v="3627.15"/>
    <n v="0.11550000000000001"/>
    <n v="8.6555999999999997"/>
    <n v="0"/>
    <n v="0"/>
    <n v="0"/>
    <n v="0"/>
    <n v="0"/>
    <n v="0"/>
    <n v="0"/>
    <n v="0"/>
    <n v="0"/>
    <n v="0"/>
    <n v="0"/>
  </r>
  <r>
    <x v="0"/>
    <s v="ENABLED"/>
    <x v="0"/>
    <x v="0"/>
    <x v="4"/>
    <x v="2"/>
    <s v="Category 1_SP_CT_ASIN 3"/>
    <s v="CAMPAIGN_STATUS_ENABLED"/>
    <s v="MANUAL"/>
    <s v="Dynamic bids - down only"/>
    <d v="2022-11-01T00:00:00"/>
    <m/>
    <n v="550"/>
    <n v="0.117771568876471"/>
    <x v="0"/>
    <n v="14873"/>
    <n v="23"/>
    <n v="1.5E-3"/>
    <n v="414.98"/>
    <n v="18.04"/>
    <n v="0"/>
    <n v="0"/>
    <n v="0"/>
    <n v="0"/>
    <n v="0"/>
    <n v="0"/>
    <n v="0"/>
    <n v="0"/>
    <n v="0"/>
    <n v="0"/>
    <n v="0"/>
    <n v="0"/>
    <n v="0"/>
    <n v="0"/>
    <n v="0"/>
  </r>
  <r>
    <x v="0"/>
    <s v="ENABLED"/>
    <x v="0"/>
    <x v="0"/>
    <x v="14"/>
    <x v="0"/>
    <s v="Category 1_SP_KT_ASIN 10"/>
    <s v="CAMPAIGN_STATUS_ENABLED"/>
    <s v="MANUAL"/>
    <s v="Dynamic bids - down only"/>
    <d v="2022-08-13T00:00:00"/>
    <m/>
    <n v="200"/>
    <s v="&lt;5%"/>
    <x v="0"/>
    <n v="6882"/>
    <n v="28"/>
    <n v="4.1000000000000003E-3"/>
    <n v="392.45"/>
    <n v="14.02"/>
    <n v="13"/>
    <n v="4983.08"/>
    <n v="7.8799999999999995E-2"/>
    <n v="12.6974"/>
    <n v="0"/>
    <n v="0"/>
    <n v="0"/>
    <n v="0"/>
    <n v="0"/>
    <n v="0"/>
    <n v="0"/>
    <n v="0"/>
    <n v="0"/>
    <n v="0"/>
    <n v="0"/>
  </r>
  <r>
    <x v="0"/>
    <s v="ENABLED"/>
    <x v="0"/>
    <x v="0"/>
    <x v="7"/>
    <x v="0"/>
    <s v="Category 1_SP_KT_ASIN 12"/>
    <s v="CAMPAIGN_STATUS_ENABLED"/>
    <s v="MANUAL"/>
    <s v="Dynamic bids - down only"/>
    <d v="2022-08-13T00:00:00"/>
    <m/>
    <n v="200"/>
    <s v="&lt;5%"/>
    <x v="0"/>
    <n v="63230"/>
    <n v="29"/>
    <n v="5.0000000000000001E-4"/>
    <n v="383.9"/>
    <n v="13.24"/>
    <n v="8"/>
    <n v="5563.57"/>
    <n v="6.9000000000000006E-2"/>
    <n v="14.4922"/>
    <n v="0"/>
    <n v="0"/>
    <n v="0"/>
    <n v="0"/>
    <n v="0"/>
    <n v="0"/>
    <n v="0"/>
    <n v="0"/>
    <n v="0"/>
    <n v="0"/>
    <n v="0"/>
  </r>
  <r>
    <x v="0"/>
    <s v="ENABLED"/>
    <x v="2"/>
    <x v="2"/>
    <x v="2"/>
    <x v="2"/>
    <s v="Category 3_SD_CT_ASIN 14"/>
    <s v="CAMPAIGN_STATUS_ENABLED"/>
    <s v="MANUAL"/>
    <m/>
    <d v="2023-03-29T00:00:00"/>
    <m/>
    <n v="1000"/>
    <m/>
    <x v="0"/>
    <n v="4247"/>
    <n v="6"/>
    <n v="1.4E-3"/>
    <n v="377.92"/>
    <n v="62.99"/>
    <n v="7"/>
    <n v="1459.3"/>
    <n v="0.25900000000000001"/>
    <n v="3.8614000000000002"/>
    <n v="1"/>
    <n v="0.1429"/>
    <n v="203.39"/>
    <n v="0.1394"/>
    <n v="0"/>
    <n v="0"/>
    <n v="0"/>
    <n v="0"/>
    <n v="0"/>
    <n v="0"/>
    <n v="0"/>
  </r>
  <r>
    <x v="0"/>
    <s v="ENABLED"/>
    <x v="4"/>
    <x v="0"/>
    <x v="8"/>
    <x v="0"/>
    <s v="Category 5_SP_KT_ASIN 9"/>
    <s v="CAMPAIGN_STATUS_ENABLED"/>
    <s v="MANUAL"/>
    <s v="Dynamic bids - down only"/>
    <d v="2022-08-13T00:00:00"/>
    <m/>
    <n v="400"/>
    <s v="&lt;5%"/>
    <x v="0"/>
    <n v="3382"/>
    <n v="28"/>
    <n v="8.3000000000000001E-3"/>
    <n v="365.11"/>
    <n v="13.04"/>
    <n v="13"/>
    <n v="3882.38"/>
    <n v="9.4E-2"/>
    <n v="10.6335"/>
    <n v="0"/>
    <n v="0"/>
    <n v="0"/>
    <n v="0"/>
    <n v="0"/>
    <n v="0"/>
    <n v="0"/>
    <n v="0"/>
    <n v="0"/>
    <n v="0"/>
    <n v="0"/>
  </r>
  <r>
    <x v="0"/>
    <s v="ENABLED"/>
    <x v="0"/>
    <x v="2"/>
    <x v="4"/>
    <x v="2"/>
    <s v="Category 1_SD_CT_ASIN 3"/>
    <s v="CAMPAIGN_STATUS_ENABLED"/>
    <s v="MANUAL"/>
    <m/>
    <d v="2022-12-05T00:00:00"/>
    <m/>
    <n v="550"/>
    <m/>
    <x v="0"/>
    <n v="8352"/>
    <n v="15"/>
    <n v="1.8E-3"/>
    <n v="348.14"/>
    <n v="23.21"/>
    <n v="0"/>
    <n v="0"/>
    <n v="0"/>
    <n v="0"/>
    <n v="0"/>
    <n v="0"/>
    <n v="0"/>
    <n v="0"/>
    <n v="0"/>
    <n v="0"/>
    <n v="0"/>
    <n v="0"/>
    <n v="0"/>
    <n v="0"/>
    <n v="0"/>
  </r>
  <r>
    <x v="0"/>
    <s v="ENABLED"/>
    <x v="4"/>
    <x v="0"/>
    <x v="8"/>
    <x v="1"/>
    <s v="Category 5_SP_PT_ASIN 9"/>
    <s v="CAMPAIGN_STATUS_ENABLED"/>
    <s v="MANUAL"/>
    <s v="Dynamic bids - down only"/>
    <d v="2021-08-25T00:00:00"/>
    <m/>
    <n v="300"/>
    <s v="&lt;5%"/>
    <x v="0"/>
    <n v="8774"/>
    <n v="23"/>
    <n v="2.5999999999999999E-3"/>
    <n v="339.95"/>
    <n v="14.78"/>
    <n v="2"/>
    <n v="589.84"/>
    <n v="0.57630000000000003"/>
    <n v="1.7351000000000001"/>
    <n v="0"/>
    <n v="0"/>
    <n v="0"/>
    <n v="0"/>
    <n v="0"/>
    <n v="0"/>
    <n v="0"/>
    <n v="0"/>
    <n v="0"/>
    <n v="0"/>
    <n v="0"/>
  </r>
  <r>
    <x v="0"/>
    <s v="ENABLED"/>
    <x v="0"/>
    <x v="0"/>
    <x v="4"/>
    <x v="0"/>
    <s v="Category 1_SP_KT_ASIN 3"/>
    <s v="CAMPAIGN_STATUS_ENABLED"/>
    <s v="MANUAL"/>
    <s v="Dynamic bids - down only"/>
    <d v="2022-08-12T00:00:00"/>
    <m/>
    <n v="200"/>
    <s v="&lt;5%"/>
    <x v="0"/>
    <n v="6433"/>
    <n v="33"/>
    <n v="5.1000000000000004E-3"/>
    <n v="332.12"/>
    <n v="10.06"/>
    <n v="0"/>
    <n v="0"/>
    <n v="0"/>
    <n v="0"/>
    <n v="0"/>
    <n v="0"/>
    <n v="0"/>
    <n v="0"/>
    <n v="0"/>
    <n v="0"/>
    <n v="0"/>
    <n v="0"/>
    <n v="0"/>
    <n v="0"/>
    <n v="0"/>
  </r>
  <r>
    <x v="0"/>
    <s v="ENABLED"/>
    <x v="0"/>
    <x v="0"/>
    <x v="15"/>
    <x v="3"/>
    <s v="Category 1_SP_Auto_ASIN 13"/>
    <s v="CAMPAIGN_STATUS_ENABLED"/>
    <s v="AUTOMATIC"/>
    <s v="Dynamic bids - down only"/>
    <d v="2023-01-03T00:00:00"/>
    <m/>
    <n v="550"/>
    <s v="&lt;5%"/>
    <x v="0"/>
    <n v="61813"/>
    <n v="55"/>
    <n v="8.9999999999999998E-4"/>
    <n v="307.55"/>
    <n v="5.59"/>
    <n v="9"/>
    <n v="2262.73"/>
    <n v="0.13589999999999999"/>
    <n v="7.3573000000000004"/>
    <n v="0"/>
    <n v="0"/>
    <n v="0"/>
    <n v="0"/>
    <n v="0"/>
    <n v="0"/>
    <n v="0"/>
    <n v="0"/>
    <n v="0"/>
    <n v="0"/>
    <n v="0"/>
  </r>
  <r>
    <x v="0"/>
    <s v="ENABLED"/>
    <x v="1"/>
    <x v="2"/>
    <x v="1"/>
    <x v="1"/>
    <s v="Category 2_SD_PT_ASIN 2"/>
    <s v="CAMPAIGN_STATUS_ENABLED"/>
    <s v="MANUAL"/>
    <m/>
    <d v="2022-12-12T00:00:00"/>
    <m/>
    <n v="550"/>
    <m/>
    <x v="0"/>
    <n v="3516"/>
    <n v="12"/>
    <n v="3.3999999999999998E-3"/>
    <n v="284.86"/>
    <n v="23.74"/>
    <n v="1"/>
    <n v="932.14"/>
    <n v="0.30559999999999998"/>
    <n v="3.2723"/>
    <n v="0"/>
    <n v="0"/>
    <n v="0"/>
    <n v="0"/>
    <n v="0"/>
    <n v="0"/>
    <n v="0"/>
    <n v="0"/>
    <n v="0"/>
    <n v="0"/>
    <n v="0"/>
  </r>
  <r>
    <x v="0"/>
    <s v="ENABLED"/>
    <x v="0"/>
    <x v="0"/>
    <x v="4"/>
    <x v="0"/>
    <s v="Category 1_SP_KT_ASIN 3"/>
    <s v="CAMPAIGN_STATUS_ENABLED"/>
    <s v="MANUAL"/>
    <s v="Dynamic bids - down only"/>
    <d v="2022-05-27T00:00:00"/>
    <m/>
    <n v="5000"/>
    <s v="&lt;5%"/>
    <x v="0"/>
    <n v="11518"/>
    <n v="18"/>
    <n v="1.6000000000000001E-3"/>
    <n v="282.36"/>
    <n v="15.69"/>
    <n v="8"/>
    <n v="3621.94"/>
    <n v="7.8E-2"/>
    <n v="12.827400000000001"/>
    <n v="0"/>
    <n v="0"/>
    <n v="0"/>
    <n v="0"/>
    <n v="0"/>
    <n v="0"/>
    <n v="0"/>
    <n v="0"/>
    <n v="0"/>
    <n v="0"/>
    <n v="0"/>
  </r>
  <r>
    <x v="0"/>
    <s v="ENABLED"/>
    <x v="0"/>
    <x v="0"/>
    <x v="12"/>
    <x v="1"/>
    <s v="Category 1_SP_PT_ASIN 11"/>
    <s v="CAMPAIGN_STATUS_ENABLED"/>
    <s v="MANUAL"/>
    <s v="Dynamic bids - down only"/>
    <d v="2022-09-17T00:00:00"/>
    <m/>
    <n v="550"/>
    <s v="&lt;5%"/>
    <x v="0"/>
    <n v="28187"/>
    <n v="28"/>
    <n v="1E-3"/>
    <n v="268.02999999999997"/>
    <n v="9.57"/>
    <n v="3"/>
    <n v="2203.39"/>
    <n v="0.1216"/>
    <n v="8.2207000000000008"/>
    <n v="0"/>
    <n v="0"/>
    <n v="0"/>
    <n v="0"/>
    <n v="0"/>
    <n v="0"/>
    <n v="0"/>
    <n v="0"/>
    <n v="0"/>
    <n v="0"/>
    <n v="0"/>
  </r>
  <r>
    <x v="0"/>
    <s v="ENABLED"/>
    <x v="0"/>
    <x v="0"/>
    <x v="7"/>
    <x v="1"/>
    <s v="Category 1_SP_PT_ASIN 12"/>
    <s v="CAMPAIGN_STATUS_ENABLED"/>
    <s v="MANUAL"/>
    <s v="Dynamic bids - down only"/>
    <d v="2022-09-17T00:00:00"/>
    <m/>
    <n v="200"/>
    <s v="&lt;5%"/>
    <x v="0"/>
    <n v="28302"/>
    <n v="32"/>
    <n v="1.1000000000000001E-3"/>
    <n v="266.45"/>
    <n v="8.33"/>
    <n v="1"/>
    <n v="320.33999999999997"/>
    <n v="0.83179999999999998"/>
    <n v="1.2022999999999999"/>
    <n v="0"/>
    <n v="0"/>
    <n v="0"/>
    <n v="0"/>
    <n v="0"/>
    <n v="0"/>
    <n v="0"/>
    <n v="0"/>
    <n v="0"/>
    <n v="0"/>
    <n v="0"/>
  </r>
  <r>
    <x v="0"/>
    <s v="ENABLED"/>
    <x v="0"/>
    <x v="2"/>
    <x v="4"/>
    <x v="2"/>
    <s v="Category 1_SD_CT_ASIN 3"/>
    <s v="CAMPAIGN_STATUS_ENABLED"/>
    <s v="MANUAL"/>
    <m/>
    <d v="2023-01-21T00:00:00"/>
    <m/>
    <n v="1000"/>
    <m/>
    <x v="1"/>
    <n v="15665"/>
    <n v="4"/>
    <n v="2.9999999999999997E-4"/>
    <n v="259"/>
    <n v="64.75"/>
    <n v="19"/>
    <n v="7489.03"/>
    <n v="3.4599999999999999E-2"/>
    <n v="28.915299999999998"/>
    <n v="13"/>
    <n v="0.68420000000000003"/>
    <n v="4436.3"/>
    <n v="0.59240000000000004"/>
    <n v="1446"/>
    <n v="179.11"/>
    <n v="956"/>
    <n v="646"/>
    <n v="457"/>
    <n v="366"/>
    <n v="1"/>
  </r>
  <r>
    <x v="0"/>
    <s v="ENABLED"/>
    <x v="3"/>
    <x v="0"/>
    <x v="6"/>
    <x v="3"/>
    <s v="Category 4_SP_Auto_ASIN 5"/>
    <s v="CAMPAIGN_STATUS_ENABLED"/>
    <s v="AUTOMATIC"/>
    <s v="Dynamic bids - down only"/>
    <d v="2021-08-25T00:00:00"/>
    <m/>
    <n v="300"/>
    <s v="&lt;5%"/>
    <x v="0"/>
    <n v="69442"/>
    <n v="43"/>
    <n v="5.9999999999999995E-4"/>
    <n v="242.26"/>
    <n v="5.63"/>
    <n v="1"/>
    <n v="502.86"/>
    <n v="0.48180000000000001"/>
    <n v="2.0756999999999999"/>
    <n v="0"/>
    <n v="0"/>
    <n v="0"/>
    <n v="0"/>
    <n v="0"/>
    <n v="0"/>
    <n v="0"/>
    <n v="0"/>
    <n v="0"/>
    <n v="0"/>
    <n v="0"/>
  </r>
  <r>
    <x v="0"/>
    <s v="ENABLED"/>
    <x v="3"/>
    <x v="2"/>
    <x v="6"/>
    <x v="2"/>
    <s v="Category 4_SD_CT_ASIN 5"/>
    <s v="CAMPAIGN_STATUS_ENABLED"/>
    <s v="MANUAL"/>
    <m/>
    <d v="2023-01-23T00:00:00"/>
    <m/>
    <n v="1000"/>
    <m/>
    <x v="1"/>
    <n v="1800"/>
    <n v="3"/>
    <n v="1.6999999999999999E-3"/>
    <n v="237.84"/>
    <n v="79.28"/>
    <n v="1"/>
    <n v="129.46"/>
    <n v="1.8371"/>
    <n v="0.54430000000000001"/>
    <n v="0"/>
    <n v="0"/>
    <n v="0"/>
    <n v="0"/>
    <n v="1056"/>
    <n v="225.22"/>
    <n v="1264"/>
    <n v="1125"/>
    <n v="1045"/>
    <n v="948"/>
    <n v="15"/>
  </r>
  <r>
    <x v="0"/>
    <s v="ENABLED"/>
    <x v="0"/>
    <x v="0"/>
    <x v="15"/>
    <x v="0"/>
    <s v="Category 1_SP_KT_ASIN 13"/>
    <s v="CAMPAIGN_STATUS_ENABLED"/>
    <s v="MANUAL"/>
    <s v="Dynamic bids - down only"/>
    <d v="2022-12-03T00:00:00"/>
    <m/>
    <n v="550"/>
    <s v="&lt;5%"/>
    <x v="0"/>
    <n v="32832"/>
    <n v="15"/>
    <n v="5.0000000000000001E-4"/>
    <n v="232.54"/>
    <n v="15.5"/>
    <n v="3"/>
    <n v="762.72"/>
    <n v="0.3049"/>
    <n v="3.28"/>
    <n v="0"/>
    <n v="0"/>
    <n v="0"/>
    <n v="0"/>
    <n v="0"/>
    <n v="0"/>
    <n v="0"/>
    <n v="0"/>
    <n v="0"/>
    <n v="0"/>
    <n v="0"/>
  </r>
  <r>
    <x v="0"/>
    <s v="ENABLED"/>
    <x v="1"/>
    <x v="1"/>
    <x v="1"/>
    <x v="0"/>
    <s v="Category 2_SB_KT_ASIN 2"/>
    <s v="RUNNING"/>
    <s v="MANUAL"/>
    <m/>
    <d v="2022-06-13T00:00:00"/>
    <m/>
    <n v="200"/>
    <n v="0.18555436282778701"/>
    <x v="0"/>
    <n v="11938"/>
    <n v="25"/>
    <n v="2.0999999999999999E-3"/>
    <n v="205.4"/>
    <n v="8.2200000000000006"/>
    <n v="4"/>
    <n v="1243.98"/>
    <n v="0.1651"/>
    <n v="6.0564"/>
    <n v="2"/>
    <n v="0.5"/>
    <n v="497.32"/>
    <n v="0.39979999999999999"/>
    <n v="0"/>
    <n v="0"/>
    <n v="0"/>
    <n v="0"/>
    <n v="0"/>
    <n v="0"/>
    <n v="0"/>
  </r>
  <r>
    <x v="0"/>
    <s v="ENABLED"/>
    <x v="1"/>
    <x v="1"/>
    <x v="1"/>
    <x v="0"/>
    <s v="Category 2_SB_KT_ASIN 2"/>
    <s v="RUNNING"/>
    <s v="MANUAL"/>
    <m/>
    <d v="2022-06-13T00:00:00"/>
    <m/>
    <n v="200"/>
    <n v="6.2737553376190705E-2"/>
    <x v="0"/>
    <n v="17466"/>
    <n v="53"/>
    <n v="3.0000000000000001E-3"/>
    <n v="204.86"/>
    <n v="3.87"/>
    <n v="2"/>
    <n v="941.96"/>
    <n v="0.2175"/>
    <n v="4.5980999999999996"/>
    <n v="2"/>
    <n v="1"/>
    <n v="941.96"/>
    <n v="1"/>
    <n v="0"/>
    <n v="0"/>
    <n v="0"/>
    <n v="0"/>
    <n v="0"/>
    <n v="0"/>
    <n v="0"/>
  </r>
  <r>
    <x v="0"/>
    <s v="ENABLED"/>
    <x v="0"/>
    <x v="0"/>
    <x v="15"/>
    <x v="0"/>
    <s v="Category 1_SP_KT_ASIN 13"/>
    <s v="CAMPAIGN_STATUS_ENABLED"/>
    <s v="MANUAL"/>
    <s v="Dynamic bids - down only"/>
    <d v="2022-12-03T00:00:00"/>
    <m/>
    <n v="550"/>
    <s v="&lt;5%"/>
    <x v="0"/>
    <n v="12228"/>
    <n v="12"/>
    <n v="1E-3"/>
    <n v="198.18"/>
    <n v="16.52"/>
    <n v="4"/>
    <n v="457.62"/>
    <n v="0.43309999999999998"/>
    <n v="2.3090999999999999"/>
    <n v="0"/>
    <n v="0"/>
    <n v="0"/>
    <n v="0"/>
    <n v="0"/>
    <n v="0"/>
    <n v="0"/>
    <n v="0"/>
    <n v="0"/>
    <n v="0"/>
    <n v="0"/>
  </r>
  <r>
    <x v="0"/>
    <s v="ENABLED"/>
    <x v="4"/>
    <x v="0"/>
    <x v="8"/>
    <x v="3"/>
    <s v="Category 5_SP_Auto_ASIN 9"/>
    <s v="CAMPAIGN_STATUS_ENABLED"/>
    <s v="AUTOMATIC"/>
    <s v="Dynamic bids - down only"/>
    <d v="2021-08-25T00:00:00"/>
    <m/>
    <n v="200"/>
    <s v="&lt;5%"/>
    <x v="0"/>
    <n v="19092"/>
    <n v="17"/>
    <n v="8.9999999999999998E-4"/>
    <n v="196.62"/>
    <n v="11.57"/>
    <n v="0"/>
    <n v="0"/>
    <n v="0"/>
    <n v="0"/>
    <n v="0"/>
    <n v="0"/>
    <n v="0"/>
    <n v="0"/>
    <n v="0"/>
    <n v="0"/>
    <n v="0"/>
    <n v="0"/>
    <n v="0"/>
    <n v="0"/>
    <n v="0"/>
  </r>
  <r>
    <x v="0"/>
    <s v="ENABLED"/>
    <x v="0"/>
    <x v="0"/>
    <x v="14"/>
    <x v="3"/>
    <s v="Category 1_SP_Auto_ASIN 10"/>
    <s v="CAMPAIGN_STATUS_ENABLED"/>
    <s v="AUTOMATIC"/>
    <s v="Dynamic bids - down only"/>
    <d v="2022-10-25T00:00:00"/>
    <m/>
    <n v="200"/>
    <s v="&lt;5%"/>
    <x v="0"/>
    <n v="95144"/>
    <n v="76"/>
    <n v="8.0000000000000004E-4"/>
    <n v="179.29"/>
    <n v="2.36"/>
    <n v="12"/>
    <n v="2057.19"/>
    <n v="8.72E-2"/>
    <n v="11.4741"/>
    <n v="0"/>
    <n v="0"/>
    <n v="0"/>
    <n v="0"/>
    <n v="0"/>
    <n v="0"/>
    <n v="0"/>
    <n v="0"/>
    <n v="0"/>
    <n v="0"/>
    <n v="0"/>
  </r>
  <r>
    <x v="0"/>
    <s v="ENABLED"/>
    <x v="0"/>
    <x v="0"/>
    <x v="12"/>
    <x v="0"/>
    <s v="Category 1_SP_KT_ASIN 11"/>
    <s v="CAMPAIGN_STATUS_ENABLED"/>
    <s v="MANUAL"/>
    <s v="Dynamic bids - down only"/>
    <d v="2022-06-04T00:00:00"/>
    <m/>
    <n v="550"/>
    <s v="&lt;5%"/>
    <x v="0"/>
    <n v="33966"/>
    <n v="10"/>
    <n v="2.9999999999999997E-4"/>
    <n v="168.16"/>
    <n v="16.82"/>
    <n v="0"/>
    <n v="0"/>
    <n v="0"/>
    <n v="0"/>
    <n v="0"/>
    <n v="0"/>
    <n v="0"/>
    <n v="0"/>
    <n v="0"/>
    <n v="0"/>
    <n v="0"/>
    <n v="0"/>
    <n v="0"/>
    <n v="0"/>
    <n v="0"/>
  </r>
  <r>
    <x v="0"/>
    <s v="ENABLED"/>
    <x v="0"/>
    <x v="1"/>
    <x v="0"/>
    <x v="0"/>
    <s v="Category 1_SB_KT_ASIN 1"/>
    <s v="RUNNING"/>
    <s v="MANUAL"/>
    <m/>
    <d v="2022-06-13T00:00:00"/>
    <m/>
    <n v="200"/>
    <n v="0.17327766179540699"/>
    <x v="0"/>
    <n v="8526"/>
    <n v="5"/>
    <n v="5.9999999999999995E-4"/>
    <n v="154.22"/>
    <n v="30.84"/>
    <n v="0"/>
    <n v="0"/>
    <n v="0"/>
    <n v="0"/>
    <n v="0"/>
    <n v="0"/>
    <n v="0"/>
    <n v="0"/>
    <n v="0"/>
    <n v="0"/>
    <n v="0"/>
    <n v="0"/>
    <n v="0"/>
    <n v="0"/>
    <n v="0"/>
  </r>
  <r>
    <x v="0"/>
    <s v="ENABLED"/>
    <x v="0"/>
    <x v="0"/>
    <x v="4"/>
    <x v="3"/>
    <s v="Category 1_SP_Auto_ASIN 3"/>
    <s v="CAMPAIGN_STATUS_ENABLED"/>
    <s v="AUTOMATIC"/>
    <s v="Dynamic bids - down only"/>
    <d v="2022-10-25T00:00:00"/>
    <m/>
    <n v="200"/>
    <s v="&lt;5%"/>
    <x v="0"/>
    <n v="102468"/>
    <n v="70"/>
    <n v="6.9999999999999999E-4"/>
    <n v="152.37"/>
    <n v="2.1800000000000002"/>
    <n v="2"/>
    <n v="1700"/>
    <n v="8.9599999999999999E-2"/>
    <n v="11.1571"/>
    <n v="0"/>
    <n v="0"/>
    <n v="0"/>
    <n v="0"/>
    <n v="0"/>
    <n v="0"/>
    <n v="0"/>
    <n v="0"/>
    <n v="0"/>
    <n v="0"/>
    <n v="0"/>
  </r>
  <r>
    <x v="0"/>
    <s v="ENABLED"/>
    <x v="2"/>
    <x v="2"/>
    <x v="3"/>
    <x v="2"/>
    <s v="Category 3_SD_CT_ASIN 16"/>
    <s v="CAMPAIGN_STATUS_ENABLED"/>
    <s v="MANUAL"/>
    <m/>
    <d v="2023-03-29T00:00:00"/>
    <m/>
    <n v="1000"/>
    <m/>
    <x v="0"/>
    <n v="1362"/>
    <n v="2"/>
    <n v="1.5E-3"/>
    <n v="139.86000000000001"/>
    <n v="69.930000000000007"/>
    <n v="1"/>
    <n v="762.71"/>
    <n v="0.18340000000000001"/>
    <n v="5.4534000000000002"/>
    <n v="0"/>
    <n v="0"/>
    <n v="0"/>
    <n v="0"/>
    <n v="0"/>
    <n v="0"/>
    <n v="0"/>
    <n v="0"/>
    <n v="0"/>
    <n v="0"/>
    <n v="0"/>
  </r>
  <r>
    <x v="0"/>
    <s v="ENABLED"/>
    <x v="0"/>
    <x v="1"/>
    <x v="0"/>
    <x v="0"/>
    <s v="Category 1_SB_KT_ASIN 1"/>
    <s v="RUNNING"/>
    <s v="MANUAL"/>
    <m/>
    <d v="2022-08-31T00:00:00"/>
    <m/>
    <n v="200"/>
    <n v="0.17362184441009701"/>
    <x v="0"/>
    <n v="1737"/>
    <n v="32"/>
    <n v="1.84E-2"/>
    <n v="137.37"/>
    <n v="4.29"/>
    <n v="4"/>
    <n v="2078.8200000000002"/>
    <n v="6.6100000000000006E-2"/>
    <n v="15.132999999999999"/>
    <n v="1"/>
    <n v="0.25"/>
    <n v="508.48"/>
    <n v="0.24460000000000001"/>
    <n v="0"/>
    <n v="0"/>
    <n v="0"/>
    <n v="0"/>
    <n v="0"/>
    <n v="0"/>
    <n v="0"/>
  </r>
  <r>
    <x v="0"/>
    <s v="ENABLED"/>
    <x v="0"/>
    <x v="3"/>
    <x v="4"/>
    <x v="0"/>
    <s v="Category 1_SBV_KT_ASIN 3"/>
    <s v="CAMPAIGN_STATUS_ENABLED"/>
    <s v="MANUAL"/>
    <m/>
    <d v="2023-02-04T00:00:00"/>
    <m/>
    <n v="1000"/>
    <s v="&lt;5%"/>
    <x v="0"/>
    <n v="787"/>
    <n v="3"/>
    <n v="3.8E-3"/>
    <n v="136.68"/>
    <n v="45.56"/>
    <n v="0"/>
    <n v="0"/>
    <n v="0"/>
    <n v="0"/>
    <n v="0"/>
    <n v="0"/>
    <n v="0"/>
    <n v="0"/>
    <n v="0"/>
    <n v="0"/>
    <n v="0"/>
    <n v="0"/>
    <n v="0"/>
    <n v="0"/>
    <n v="0"/>
  </r>
  <r>
    <x v="0"/>
    <s v="ENABLED"/>
    <x v="0"/>
    <x v="0"/>
    <x v="0"/>
    <x v="0"/>
    <s v="Category 1_SP_KT_ASIN 1"/>
    <s v="CAMPAIGN_STATUS_ENABLED"/>
    <s v="MANUAL"/>
    <s v="Dynamic bids - down only"/>
    <d v="2022-08-12T00:00:00"/>
    <m/>
    <n v="200"/>
    <s v="&lt;5%"/>
    <x v="0"/>
    <n v="21282"/>
    <n v="38"/>
    <n v="1.8E-3"/>
    <n v="130.35"/>
    <n v="3.43"/>
    <n v="20"/>
    <n v="8252.68"/>
    <n v="1.5800000000000002E-2"/>
    <n v="63.311700000000002"/>
    <n v="0"/>
    <n v="0"/>
    <n v="0"/>
    <n v="0"/>
    <n v="0"/>
    <n v="0"/>
    <n v="0"/>
    <n v="0"/>
    <n v="0"/>
    <n v="0"/>
    <n v="0"/>
  </r>
  <r>
    <x v="0"/>
    <s v="ENABLED"/>
    <x v="1"/>
    <x v="3"/>
    <x v="1"/>
    <x v="0"/>
    <s v="Category 2_SBV_KT_ASIN 2"/>
    <s v="CAMPAIGN_STATUS_ENABLED"/>
    <s v="MANUAL"/>
    <s v="Dynamic bids - down only"/>
    <d v="2022-06-13T00:00:00"/>
    <m/>
    <n v="300"/>
    <s v="&lt;5%"/>
    <x v="0"/>
    <n v="1746"/>
    <n v="20"/>
    <n v="1.15E-2"/>
    <n v="125.7"/>
    <n v="6.29"/>
    <n v="2"/>
    <n v="880.36"/>
    <n v="0.14280000000000001"/>
    <n v="7.0037000000000003"/>
    <n v="1"/>
    <n v="0.5"/>
    <n v="440.18"/>
    <n v="0.5"/>
    <n v="224"/>
    <n v="561.16"/>
    <n v="0"/>
    <n v="0"/>
    <n v="0"/>
    <n v="0"/>
    <n v="0"/>
  </r>
  <r>
    <x v="0"/>
    <s v="ENABLED"/>
    <x v="0"/>
    <x v="0"/>
    <x v="9"/>
    <x v="0"/>
    <s v="Category 1_SP_KT_ASIN 6"/>
    <s v="CAMPAIGN_STATUS_ENABLED"/>
    <s v="MANUAL"/>
    <s v="Dynamic bids - down only"/>
    <d v="2022-08-13T00:00:00"/>
    <m/>
    <n v="300"/>
    <n v="0.32291666666666602"/>
    <x v="0"/>
    <n v="297"/>
    <n v="6"/>
    <n v="2.0199999999999999E-2"/>
    <n v="124.65"/>
    <n v="20.78"/>
    <n v="0"/>
    <n v="0"/>
    <n v="0"/>
    <n v="0"/>
    <n v="0"/>
    <n v="0"/>
    <n v="0"/>
    <n v="0"/>
    <n v="0"/>
    <n v="0"/>
    <n v="0"/>
    <n v="0"/>
    <n v="0"/>
    <n v="0"/>
    <n v="0"/>
  </r>
  <r>
    <x v="0"/>
    <s v="ENABLED"/>
    <x v="0"/>
    <x v="0"/>
    <x v="0"/>
    <x v="0"/>
    <s v="Category 1_SP_KT_ASIN 1"/>
    <s v="CAMPAIGN_STATUS_ENABLED"/>
    <s v="MANUAL"/>
    <s v="Dynamic bids - down only"/>
    <d v="2022-06-06T00:00:00"/>
    <m/>
    <n v="300"/>
    <s v="&lt;5%"/>
    <x v="0"/>
    <n v="22254"/>
    <n v="7"/>
    <n v="2.9999999999999997E-4"/>
    <n v="119.08"/>
    <n v="17.010000000000002"/>
    <n v="0"/>
    <n v="0"/>
    <n v="0"/>
    <n v="0"/>
    <n v="0"/>
    <n v="0"/>
    <n v="0"/>
    <n v="0"/>
    <n v="0"/>
    <n v="0"/>
    <n v="0"/>
    <n v="0"/>
    <n v="0"/>
    <n v="0"/>
    <n v="0"/>
  </r>
  <r>
    <x v="0"/>
    <s v="ENABLED"/>
    <x v="0"/>
    <x v="0"/>
    <x v="7"/>
    <x v="0"/>
    <s v="Category 1_SP_KT_ASIN 12"/>
    <s v="CAMPAIGN_STATUS_ENABLED"/>
    <s v="MANUAL"/>
    <s v="Dynamic bids - down only"/>
    <d v="2022-08-13T00:00:00"/>
    <m/>
    <n v="200"/>
    <s v="&lt;5%"/>
    <x v="0"/>
    <n v="14427"/>
    <n v="13"/>
    <n v="8.9999999999999998E-4"/>
    <n v="111"/>
    <n v="8.5399999999999991"/>
    <n v="0"/>
    <n v="0"/>
    <n v="0"/>
    <n v="0"/>
    <n v="0"/>
    <n v="0"/>
    <n v="0"/>
    <n v="0"/>
    <n v="0"/>
    <n v="0"/>
    <n v="0"/>
    <n v="0"/>
    <n v="0"/>
    <n v="0"/>
    <n v="0"/>
  </r>
  <r>
    <x v="0"/>
    <s v="ENABLED"/>
    <x v="0"/>
    <x v="0"/>
    <x v="7"/>
    <x v="3"/>
    <s v="Category 1_SP_Auto_ASIN 12"/>
    <s v="CAMPAIGN_STATUS_ENABLED"/>
    <s v="AUTOMATIC"/>
    <s v="Dynamic bids - down only"/>
    <d v="2022-10-25T00:00:00"/>
    <m/>
    <n v="200"/>
    <s v="&lt;5%"/>
    <x v="0"/>
    <n v="26863"/>
    <n v="45"/>
    <n v="1.6999999999999999E-3"/>
    <n v="106.67"/>
    <n v="2.37"/>
    <n v="2"/>
    <n v="620.46"/>
    <n v="0.1719"/>
    <n v="5.8166000000000002"/>
    <n v="0"/>
    <n v="0"/>
    <n v="0"/>
    <n v="0"/>
    <n v="0"/>
    <n v="0"/>
    <n v="0"/>
    <n v="0"/>
    <n v="0"/>
    <n v="0"/>
    <n v="0"/>
  </r>
  <r>
    <x v="0"/>
    <s v="ENABLED"/>
    <x v="0"/>
    <x v="0"/>
    <x v="11"/>
    <x v="0"/>
    <s v="Category 1_SP_KT_ASIN 7"/>
    <s v="CAMPAIGN_STATUS_ENABLED"/>
    <s v="MANUAL"/>
    <s v="Dynamic bids - down only"/>
    <d v="2022-08-13T00:00:00"/>
    <m/>
    <n v="200"/>
    <s v="&lt;5%"/>
    <x v="0"/>
    <n v="37802"/>
    <n v="16"/>
    <n v="4.0000000000000002E-4"/>
    <n v="90.4"/>
    <n v="5.65"/>
    <n v="0"/>
    <n v="0"/>
    <n v="0"/>
    <n v="0"/>
    <n v="0"/>
    <n v="0"/>
    <n v="0"/>
    <n v="0"/>
    <n v="0"/>
    <n v="0"/>
    <n v="0"/>
    <n v="0"/>
    <n v="0"/>
    <n v="0"/>
    <n v="0"/>
  </r>
  <r>
    <x v="0"/>
    <s v="ENABLED"/>
    <x v="1"/>
    <x v="1"/>
    <x v="1"/>
    <x v="1"/>
    <s v="Category 2_SB_PT_ASIN 2"/>
    <s v="CAMPAIGN_STATUS_ENABLED"/>
    <s v="MANUAL"/>
    <m/>
    <d v="2022-12-05T00:00:00"/>
    <m/>
    <n v="550"/>
    <s v="&lt;5%"/>
    <x v="0"/>
    <n v="14187"/>
    <n v="24"/>
    <n v="1.6999999999999999E-3"/>
    <n v="89.74"/>
    <n v="3.74"/>
    <n v="12"/>
    <n v="2768.76"/>
    <n v="3.2399999999999998E-2"/>
    <n v="30.853100000000001"/>
    <n v="0"/>
    <n v="0"/>
    <n v="0"/>
    <n v="0"/>
    <n v="0"/>
    <n v="0"/>
    <n v="0"/>
    <n v="0"/>
    <n v="0"/>
    <n v="0"/>
    <n v="0"/>
  </r>
  <r>
    <x v="0"/>
    <s v="ENABLED"/>
    <x v="1"/>
    <x v="0"/>
    <x v="1"/>
    <x v="2"/>
    <s v="Category 2_SP_CT_ASIN 2"/>
    <s v="CAMPAIGN_STATUS_ENABLED"/>
    <s v="MANUAL"/>
    <s v="Dynamic bids - down only"/>
    <d v="2022-11-01T00:00:00"/>
    <m/>
    <n v="550"/>
    <n v="5.01952035694367E-2"/>
    <x v="0"/>
    <n v="6620"/>
    <n v="12"/>
    <n v="1.8E-3"/>
    <n v="76.989999999999995"/>
    <n v="6.42"/>
    <n v="1"/>
    <n v="42.37"/>
    <n v="1.8170999999999999"/>
    <n v="0.55030000000000001"/>
    <n v="0"/>
    <n v="0"/>
    <n v="0"/>
    <n v="0"/>
    <n v="0"/>
    <n v="0"/>
    <n v="0"/>
    <n v="0"/>
    <n v="0"/>
    <n v="0"/>
    <n v="0"/>
  </r>
  <r>
    <x v="0"/>
    <s v="ENABLED"/>
    <x v="0"/>
    <x v="0"/>
    <x v="12"/>
    <x v="0"/>
    <s v="Category 1_SP_KT_ASIN 11"/>
    <s v="CAMPAIGN_STATUS_ENABLED"/>
    <s v="MANUAL"/>
    <s v="Dynamic bids - down only"/>
    <d v="2022-08-13T00:00:00"/>
    <m/>
    <n v="550"/>
    <s v="&lt;5%"/>
    <x v="0"/>
    <n v="414"/>
    <n v="2"/>
    <n v="4.7999999999999996E-3"/>
    <n v="68.44"/>
    <n v="34.22"/>
    <n v="0"/>
    <n v="0"/>
    <n v="0"/>
    <n v="0"/>
    <n v="0"/>
    <n v="0"/>
    <n v="0"/>
    <n v="0"/>
    <n v="0"/>
    <n v="0"/>
    <n v="0"/>
    <n v="0"/>
    <n v="0"/>
    <n v="0"/>
    <n v="0"/>
  </r>
  <r>
    <x v="0"/>
    <s v="ENABLED"/>
    <x v="0"/>
    <x v="0"/>
    <x v="9"/>
    <x v="3"/>
    <s v="Category 1_SP_Auto_ASIN 6"/>
    <s v="CAMPAIGN_STATUS_ENABLED"/>
    <s v="AUTOMATIC"/>
    <s v="Dynamic bids - down only"/>
    <d v="2022-10-25T00:00:00"/>
    <m/>
    <n v="200"/>
    <s v="&lt;5%"/>
    <x v="0"/>
    <n v="34621"/>
    <n v="33"/>
    <n v="1E-3"/>
    <n v="67.040000000000006"/>
    <n v="2.0299999999999998"/>
    <n v="0"/>
    <n v="0"/>
    <n v="0"/>
    <n v="0"/>
    <n v="0"/>
    <n v="0"/>
    <n v="0"/>
    <n v="0"/>
    <n v="0"/>
    <n v="0"/>
    <n v="0"/>
    <n v="0"/>
    <n v="0"/>
    <n v="0"/>
    <n v="0"/>
  </r>
  <r>
    <x v="0"/>
    <s v="ENABLED"/>
    <x v="0"/>
    <x v="2"/>
    <x v="4"/>
    <x v="1"/>
    <s v="Category 1_SD_PT_ASIN 3"/>
    <s v="CAMPAIGN_STATUS_ENABLED"/>
    <s v="MANUAL"/>
    <m/>
    <d v="2023-01-21T00:00:00"/>
    <m/>
    <n v="550"/>
    <m/>
    <x v="0"/>
    <n v="2420"/>
    <n v="3"/>
    <n v="1.1999999999999999E-3"/>
    <n v="56.39"/>
    <n v="18.8"/>
    <n v="0"/>
    <n v="0"/>
    <n v="0"/>
    <n v="0"/>
    <n v="0"/>
    <n v="0"/>
    <n v="0"/>
    <n v="0"/>
    <n v="0"/>
    <n v="0"/>
    <n v="0"/>
    <n v="0"/>
    <n v="0"/>
    <n v="0"/>
    <n v="0"/>
  </r>
  <r>
    <x v="0"/>
    <s v="ENABLED"/>
    <x v="0"/>
    <x v="0"/>
    <x v="12"/>
    <x v="3"/>
    <s v="Category 1_SP_Auto_ASIN 11"/>
    <s v="CAMPAIGN_STATUS_ENABLED"/>
    <s v="AUTOMATIC"/>
    <s v="Dynamic bids - down only"/>
    <d v="2022-10-25T00:00:00"/>
    <m/>
    <n v="550"/>
    <s v="&lt;5%"/>
    <x v="0"/>
    <n v="30477"/>
    <n v="26"/>
    <n v="8.9999999999999998E-4"/>
    <n v="51.47"/>
    <n v="1.98"/>
    <n v="0"/>
    <n v="0"/>
    <n v="0"/>
    <n v="0"/>
    <n v="0"/>
    <n v="0"/>
    <n v="0"/>
    <n v="0"/>
    <n v="0"/>
    <n v="0"/>
    <n v="0"/>
    <n v="0"/>
    <n v="0"/>
    <n v="0"/>
    <n v="0"/>
  </r>
  <r>
    <x v="0"/>
    <s v="ENABLED"/>
    <x v="0"/>
    <x v="2"/>
    <x v="4"/>
    <x v="1"/>
    <s v="Category 1_SD_PT_ASIN 3"/>
    <s v="CAMPAIGN_STATUS_ENABLED"/>
    <s v="MANUAL"/>
    <m/>
    <d v="2022-12-12T00:00:00"/>
    <m/>
    <n v="550"/>
    <m/>
    <x v="0"/>
    <n v="384"/>
    <n v="1"/>
    <n v="2.5999999999999999E-3"/>
    <n v="45.92"/>
    <n v="45.92"/>
    <n v="0"/>
    <n v="0"/>
    <n v="0"/>
    <n v="0"/>
    <n v="0"/>
    <n v="0"/>
    <n v="0"/>
    <n v="0"/>
    <n v="0"/>
    <n v="0"/>
    <n v="0"/>
    <n v="0"/>
    <n v="0"/>
    <n v="0"/>
    <n v="0"/>
  </r>
  <r>
    <x v="0"/>
    <s v="ENABLED"/>
    <x v="0"/>
    <x v="1"/>
    <x v="0"/>
    <x v="0"/>
    <s v="Category 1_SB_KT_ASIN 1"/>
    <s v="RUNNING"/>
    <s v="MANUAL"/>
    <m/>
    <d v="2022-06-13T00:00:00"/>
    <m/>
    <n v="200"/>
    <n v="0.12614578786555999"/>
    <x v="0"/>
    <n v="4003"/>
    <n v="4"/>
    <n v="1E-3"/>
    <n v="42.66"/>
    <n v="10.67"/>
    <n v="1"/>
    <n v="203.39"/>
    <n v="0.2097"/>
    <n v="4.7676999999999996"/>
    <n v="0"/>
    <n v="0"/>
    <n v="0"/>
    <n v="0"/>
    <n v="0"/>
    <n v="0"/>
    <n v="0"/>
    <n v="0"/>
    <n v="0"/>
    <n v="0"/>
    <n v="0"/>
  </r>
  <r>
    <x v="0"/>
    <s v="ENABLED"/>
    <x v="0"/>
    <x v="3"/>
    <x v="0"/>
    <x v="0"/>
    <s v="Category 1_SBV_KT_ASIN 1"/>
    <s v="CAMPAIGN_STATUS_ENABLED"/>
    <s v="MANUAL"/>
    <s v="Dynamic bids - down only"/>
    <d v="2022-06-13T00:00:00"/>
    <m/>
    <n v="200"/>
    <s v="&lt;5%"/>
    <x v="0"/>
    <n v="1560"/>
    <n v="7"/>
    <n v="4.4999999999999997E-3"/>
    <n v="32"/>
    <n v="4.57"/>
    <n v="2"/>
    <n v="327.12"/>
    <n v="9.7799999999999998E-2"/>
    <n v="10.2225"/>
    <n v="1"/>
    <n v="0.5"/>
    <n v="200"/>
    <n v="0.61140000000000005"/>
    <n v="201"/>
    <n v="159.19999999999999"/>
    <n v="0"/>
    <n v="0"/>
    <n v="0"/>
    <n v="0"/>
    <n v="0"/>
  </r>
  <r>
    <x v="0"/>
    <s v="ENABLED"/>
    <x v="1"/>
    <x v="0"/>
    <x v="1"/>
    <x v="0"/>
    <s v="Category 2_SP_KT_ASIN 2"/>
    <s v="CAMPAIGN_STATUS_ENABLED"/>
    <s v="MANUAL"/>
    <s v="Dynamic bids - down only"/>
    <d v="2022-08-13T00:00:00"/>
    <m/>
    <n v="300"/>
    <n v="7.9710144927536197E-2"/>
    <x v="0"/>
    <n v="2293"/>
    <n v="7"/>
    <n v="3.0999999999999999E-3"/>
    <n v="27.73"/>
    <n v="3.96"/>
    <n v="0"/>
    <n v="0"/>
    <n v="0"/>
    <n v="0"/>
    <n v="0"/>
    <n v="0"/>
    <n v="0"/>
    <n v="0"/>
    <n v="0"/>
    <n v="0"/>
    <n v="0"/>
    <n v="0"/>
    <n v="0"/>
    <n v="0"/>
    <n v="0"/>
  </r>
  <r>
    <x v="0"/>
    <s v="ENABLED"/>
    <x v="0"/>
    <x v="0"/>
    <x v="0"/>
    <x v="0"/>
    <s v="Category 1_SP_KT_ASIN 1"/>
    <s v="CAMPAIGN_STATUS_ENABLED"/>
    <s v="MANUAL"/>
    <s v="Dynamic bids - down only"/>
    <d v="2022-06-06T00:00:00"/>
    <m/>
    <n v="300"/>
    <s v="&lt;5%"/>
    <x v="0"/>
    <n v="515"/>
    <n v="2"/>
    <n v="3.8999999999999998E-3"/>
    <n v="27.7"/>
    <n v="13.85"/>
    <n v="2"/>
    <n v="2033.91"/>
    <n v="1.3599999999999999E-2"/>
    <n v="73.426400000000001"/>
    <n v="0"/>
    <n v="0"/>
    <n v="0"/>
    <n v="0"/>
    <n v="0"/>
    <n v="0"/>
    <n v="0"/>
    <n v="0"/>
    <n v="0"/>
    <n v="0"/>
    <n v="0"/>
  </r>
  <r>
    <x v="0"/>
    <s v="ENABLED"/>
    <x v="1"/>
    <x v="1"/>
    <x v="1"/>
    <x v="0"/>
    <s v="Category 2_SB_KT_ASIN 2"/>
    <s v="RUNNING"/>
    <s v="MANUAL"/>
    <m/>
    <d v="2022-08-31T00:00:00"/>
    <m/>
    <n v="200"/>
    <n v="0.14797951052931099"/>
    <x v="0"/>
    <n v="511"/>
    <n v="6"/>
    <n v="1.17E-2"/>
    <n v="20.2"/>
    <n v="3.37"/>
    <n v="0"/>
    <n v="0"/>
    <n v="0"/>
    <n v="0"/>
    <n v="0"/>
    <n v="0"/>
    <n v="0"/>
    <n v="0"/>
    <n v="0"/>
    <n v="0"/>
    <n v="0"/>
    <n v="0"/>
    <n v="0"/>
    <n v="0"/>
    <n v="0"/>
  </r>
  <r>
    <x v="0"/>
    <s v="ENABLED"/>
    <x v="0"/>
    <x v="2"/>
    <x v="4"/>
    <x v="1"/>
    <s v="Category 1_SD_PT_ASIN 3"/>
    <s v="CAMPAIGN_STATUS_ENABLED"/>
    <s v="MANUAL"/>
    <m/>
    <d v="2023-01-07T00:00:00"/>
    <m/>
    <n v="1000"/>
    <m/>
    <x v="1"/>
    <n v="1233"/>
    <n v="0"/>
    <n v="0"/>
    <n v="18.61"/>
    <n v="0"/>
    <n v="6"/>
    <n v="2194.09"/>
    <n v="8.5000000000000006E-3"/>
    <n v="117.89190000000001"/>
    <n v="6"/>
    <n v="1"/>
    <n v="2194.09"/>
    <n v="1"/>
    <n v="111"/>
    <n v="167.67"/>
    <n v="79"/>
    <n v="48"/>
    <n v="31"/>
    <n v="30"/>
    <n v="0"/>
  </r>
  <r>
    <x v="0"/>
    <s v="ENABLED"/>
    <x v="0"/>
    <x v="0"/>
    <x v="0"/>
    <x v="0"/>
    <s v="Category 1_SP_KT_ASIN 1"/>
    <s v="CAMPAIGN_STATUS_ENABLED"/>
    <s v="MANUAL"/>
    <s v="Dynamic bids - down only"/>
    <d v="2022-08-12T00:00:00"/>
    <m/>
    <n v="200"/>
    <s v="&lt;5%"/>
    <x v="0"/>
    <n v="217"/>
    <n v="2"/>
    <n v="9.1999999999999998E-3"/>
    <n v="14.24"/>
    <n v="7.12"/>
    <n v="1"/>
    <n v="371.2"/>
    <n v="3.8399999999999997E-2"/>
    <n v="26.067399999999999"/>
    <n v="0"/>
    <n v="0"/>
    <n v="0"/>
    <n v="0"/>
    <n v="0"/>
    <n v="0"/>
    <n v="0"/>
    <n v="0"/>
    <n v="0"/>
    <n v="0"/>
    <n v="0"/>
  </r>
  <r>
    <x v="0"/>
    <s v="ENABLED"/>
    <x v="3"/>
    <x v="2"/>
    <x v="6"/>
    <x v="1"/>
    <s v="Category 4_SD_PT_ASIN 5"/>
    <s v="CAMPAIGN_STATUS_ENABLED"/>
    <s v="MANUAL"/>
    <m/>
    <d v="2022-12-12T00:00:00"/>
    <m/>
    <n v="550"/>
    <m/>
    <x v="0"/>
    <n v="433"/>
    <n v="1"/>
    <n v="2.3E-3"/>
    <n v="12.45"/>
    <n v="12.45"/>
    <n v="0"/>
    <n v="0"/>
    <n v="0"/>
    <n v="0"/>
    <n v="0"/>
    <n v="0"/>
    <n v="0"/>
    <n v="0"/>
    <n v="0"/>
    <n v="0"/>
    <n v="0"/>
    <n v="0"/>
    <n v="0"/>
    <n v="0"/>
    <n v="0"/>
  </r>
  <r>
    <x v="0"/>
    <s v="ENABLED"/>
    <x v="1"/>
    <x v="0"/>
    <x v="1"/>
    <x v="0"/>
    <s v="Category 2_SP_KT_ASIN 2"/>
    <s v="CAMPAIGN_STATUS_ENABLED"/>
    <s v="MANUAL"/>
    <s v="Dynamic bids - down only"/>
    <d v="2022-08-13T00:00:00"/>
    <m/>
    <n v="300"/>
    <s v="&lt;5%"/>
    <x v="0"/>
    <n v="485"/>
    <n v="1"/>
    <n v="2.0999999999999999E-3"/>
    <n v="10.56"/>
    <n v="10.56"/>
    <n v="0"/>
    <n v="0"/>
    <n v="0"/>
    <n v="0"/>
    <n v="0"/>
    <n v="0"/>
    <n v="0"/>
    <n v="0"/>
    <n v="0"/>
    <n v="0"/>
    <n v="0"/>
    <n v="0"/>
    <n v="0"/>
    <n v="0"/>
    <n v="0"/>
  </r>
  <r>
    <x v="0"/>
    <s v="ENABLED"/>
    <x v="1"/>
    <x v="1"/>
    <x v="1"/>
    <x v="0"/>
    <s v="Category 2_SB_KT_ASIN 2"/>
    <s v="RUNNING"/>
    <s v="MANUAL"/>
    <m/>
    <d v="2022-06-13T00:00:00"/>
    <m/>
    <n v="200"/>
    <n v="9.34579439252336E-2"/>
    <x v="0"/>
    <n v="200"/>
    <n v="3"/>
    <n v="1.4999999999999999E-2"/>
    <n v="8.57"/>
    <n v="2.86"/>
    <n v="0"/>
    <n v="0"/>
    <n v="0"/>
    <n v="0"/>
    <n v="0"/>
    <n v="0"/>
    <n v="0"/>
    <n v="0"/>
    <n v="0"/>
    <n v="0"/>
    <n v="0"/>
    <n v="0"/>
    <n v="0"/>
    <n v="0"/>
    <n v="0"/>
  </r>
  <r>
    <x v="0"/>
    <s v="ENABLED"/>
    <x v="0"/>
    <x v="0"/>
    <x v="0"/>
    <x v="0"/>
    <s v="Category 1_SP_KT_ASIN 1"/>
    <s v="CAMPAIGN_STATUS_ENABLED"/>
    <s v="MANUAL"/>
    <s v="Dynamic bids - down only"/>
    <d v="2022-06-04T00:00:00"/>
    <m/>
    <n v="500"/>
    <s v="&lt;5%"/>
    <x v="0"/>
    <n v="663"/>
    <n v="2"/>
    <n v="3.0000000000000001E-3"/>
    <n v="7.73"/>
    <n v="3.87"/>
    <n v="0"/>
    <n v="0"/>
    <n v="0"/>
    <n v="0"/>
    <n v="0"/>
    <n v="0"/>
    <n v="0"/>
    <n v="0"/>
    <n v="0"/>
    <n v="0"/>
    <n v="0"/>
    <n v="0"/>
    <n v="0"/>
    <n v="0"/>
    <n v="0"/>
  </r>
  <r>
    <x v="0"/>
    <s v="ENABLED"/>
    <x v="1"/>
    <x v="1"/>
    <x v="1"/>
    <x v="0"/>
    <s v="Category 2_SB_KT_ASIN 2"/>
    <s v="RUNNING"/>
    <s v="MANUAL"/>
    <m/>
    <d v="2022-08-31T00:00:00"/>
    <m/>
    <n v="200"/>
    <s v="&lt;5%"/>
    <x v="0"/>
    <n v="987"/>
    <n v="3"/>
    <n v="3.0000000000000001E-3"/>
    <n v="5.94"/>
    <n v="1.98"/>
    <n v="0"/>
    <n v="0"/>
    <n v="0"/>
    <n v="0"/>
    <n v="0"/>
    <n v="0"/>
    <n v="0"/>
    <n v="0"/>
    <n v="0"/>
    <n v="0"/>
    <n v="0"/>
    <n v="0"/>
    <n v="0"/>
    <n v="0"/>
    <n v="0"/>
  </r>
  <r>
    <x v="0"/>
    <s v="ENABLED"/>
    <x v="0"/>
    <x v="1"/>
    <x v="0"/>
    <x v="0"/>
    <s v="Category 1_SB_KT_ASIN 1"/>
    <s v="RUNNING"/>
    <s v="MANUAL"/>
    <m/>
    <d v="2022-06-13T00:00:00"/>
    <m/>
    <n v="200"/>
    <n v="6.9088811995386301E-2"/>
    <x v="0"/>
    <n v="1030"/>
    <n v="2"/>
    <n v="1.9E-3"/>
    <n v="5.8"/>
    <n v="2.9"/>
    <n v="0"/>
    <n v="0"/>
    <n v="0"/>
    <n v="0"/>
    <n v="0"/>
    <n v="0"/>
    <n v="0"/>
    <n v="0"/>
    <n v="0"/>
    <n v="0"/>
    <n v="0"/>
    <n v="0"/>
    <n v="0"/>
    <n v="0"/>
    <n v="0"/>
  </r>
  <r>
    <x v="0"/>
    <s v="ENABLED"/>
    <x v="0"/>
    <x v="0"/>
    <x v="4"/>
    <x v="0"/>
    <s v="Category 1_SP_KT_ASIN 3"/>
    <s v="CAMPAIGN_STATUS_ENABLED"/>
    <s v="MANUAL"/>
    <s v="Dynamic bids - down only"/>
    <d v="2022-08-12T00:00:00"/>
    <m/>
    <n v="200"/>
    <s v="&lt;5%"/>
    <x v="0"/>
    <n v="822"/>
    <n v="1"/>
    <n v="1.1999999999999999E-3"/>
    <n v="5.32"/>
    <n v="5.32"/>
    <n v="0"/>
    <n v="0"/>
    <n v="0"/>
    <n v="0"/>
    <n v="0"/>
    <n v="0"/>
    <n v="0"/>
    <n v="0"/>
    <n v="0"/>
    <n v="0"/>
    <n v="0"/>
    <n v="0"/>
    <n v="0"/>
    <n v="0"/>
    <n v="0"/>
  </r>
  <r>
    <x v="0"/>
    <s v="ENABLED"/>
    <x v="1"/>
    <x v="3"/>
    <x v="1"/>
    <x v="0"/>
    <s v="Category 2_SBV_KT_ASIN 2"/>
    <s v="CAMPAIGN_STATUS_ENABLED"/>
    <s v="MANUAL"/>
    <m/>
    <d v="2022-10-25T00:00:00"/>
    <m/>
    <n v="200"/>
    <s v="&lt;5%"/>
    <x v="0"/>
    <n v="292"/>
    <n v="1"/>
    <n v="3.3999999999999998E-3"/>
    <n v="4.4000000000000004"/>
    <n v="4.4000000000000004"/>
    <n v="0"/>
    <n v="0"/>
    <n v="0"/>
    <n v="0"/>
    <n v="0"/>
    <n v="0"/>
    <n v="0"/>
    <n v="0"/>
    <n v="0"/>
    <n v="0"/>
    <n v="0"/>
    <n v="0"/>
    <n v="0"/>
    <n v="0"/>
    <n v="0"/>
  </r>
  <r>
    <x v="0"/>
    <s v="ENABLED"/>
    <x v="0"/>
    <x v="0"/>
    <x v="9"/>
    <x v="0"/>
    <s v="Category 1_SP_KT_ASIN 6"/>
    <s v="CAMPAIGN_STATUS_ENABLED"/>
    <s v="MANUAL"/>
    <s v="Dynamic bids - down only"/>
    <d v="2022-06-04T00:00:00"/>
    <m/>
    <n v="300"/>
    <s v="&lt;5%"/>
    <x v="0"/>
    <n v="309"/>
    <n v="0"/>
    <n v="0"/>
    <n v="0"/>
    <n v="0"/>
    <n v="0"/>
    <n v="0"/>
    <n v="0"/>
    <n v="0"/>
    <n v="0"/>
    <n v="0"/>
    <n v="0"/>
    <n v="0"/>
    <n v="0"/>
    <n v="0"/>
    <n v="0"/>
    <n v="0"/>
    <n v="0"/>
    <n v="0"/>
    <n v="0"/>
  </r>
  <r>
    <x v="0"/>
    <s v="ENABLED"/>
    <x v="0"/>
    <x v="0"/>
    <x v="4"/>
    <x v="0"/>
    <s v="Category 1_SP_KT_ASIN 3"/>
    <s v="CAMPAIGN_STATUS_ENABLED"/>
    <s v="MANUAL"/>
    <s v="Dynamic bids - down only"/>
    <d v="2022-06-06T00:00:00"/>
    <m/>
    <n v="550"/>
    <n v="0.18114602587800299"/>
    <x v="0"/>
    <n v="792"/>
    <n v="0"/>
    <n v="0"/>
    <n v="0"/>
    <n v="0"/>
    <n v="0"/>
    <n v="0"/>
    <n v="0"/>
    <n v="0"/>
    <n v="0"/>
    <n v="0"/>
    <n v="0"/>
    <n v="0"/>
    <n v="0"/>
    <n v="0"/>
    <n v="0"/>
    <n v="0"/>
    <n v="0"/>
    <n v="0"/>
    <n v="0"/>
  </r>
  <r>
    <x v="0"/>
    <s v="ENABLED"/>
    <x v="0"/>
    <x v="0"/>
    <x v="12"/>
    <x v="0"/>
    <s v="Category 1_SP_KT_ASIN 11"/>
    <s v="CAMPAIGN_STATUS_ENABLED"/>
    <s v="MANUAL"/>
    <s v="Dynamic bids - down only"/>
    <d v="2022-08-12T00:00:00"/>
    <m/>
    <n v="550"/>
    <s v="&lt;5%"/>
    <x v="0"/>
    <n v="10"/>
    <n v="0"/>
    <n v="0"/>
    <n v="0"/>
    <n v="0"/>
    <n v="0"/>
    <n v="0"/>
    <n v="0"/>
    <n v="0"/>
    <n v="0"/>
    <n v="0"/>
    <n v="0"/>
    <n v="0"/>
    <n v="0"/>
    <n v="0"/>
    <n v="0"/>
    <n v="0"/>
    <n v="0"/>
    <n v="0"/>
    <n v="0"/>
  </r>
  <r>
    <x v="0"/>
    <s v="ENABLED"/>
    <x v="0"/>
    <x v="0"/>
    <x v="0"/>
    <x v="0"/>
    <s v="Category 1_SP_KT_ASIN 1"/>
    <s v="CAMPAIGN_STATUS_ENABLED"/>
    <s v="MANUAL"/>
    <s v="Dynamic bids - down only"/>
    <d v="2022-08-12T00:00:00"/>
    <m/>
    <n v="200"/>
    <s v="&lt;5%"/>
    <x v="0"/>
    <n v="13"/>
    <n v="0"/>
    <n v="0"/>
    <n v="0"/>
    <n v="0"/>
    <n v="0"/>
    <n v="0"/>
    <n v="0"/>
    <n v="0"/>
    <n v="0"/>
    <n v="0"/>
    <n v="0"/>
    <n v="0"/>
    <n v="0"/>
    <n v="0"/>
    <n v="0"/>
    <n v="0"/>
    <n v="0"/>
    <n v="0"/>
    <n v="0"/>
  </r>
  <r>
    <x v="0"/>
    <s v="ENABLED"/>
    <x v="0"/>
    <x v="0"/>
    <x v="4"/>
    <x v="0"/>
    <s v="Category 1_SP_KT_ASIN 3"/>
    <s v="CAMPAIGN_STATUS_ENABLED"/>
    <s v="MANUAL"/>
    <s v="Dynamic bids - down only"/>
    <d v="2022-08-12T00:00:00"/>
    <m/>
    <n v="200"/>
    <s v="&lt;5%"/>
    <x v="0"/>
    <n v="564"/>
    <n v="0"/>
    <n v="0"/>
    <n v="0"/>
    <n v="0"/>
    <n v="0"/>
    <n v="0"/>
    <n v="0"/>
    <n v="0"/>
    <n v="0"/>
    <n v="0"/>
    <n v="0"/>
    <n v="0"/>
    <n v="0"/>
    <n v="0"/>
    <n v="0"/>
    <n v="0"/>
    <n v="0"/>
    <n v="0"/>
    <n v="0"/>
  </r>
  <r>
    <x v="0"/>
    <s v="ENABLED"/>
    <x v="0"/>
    <x v="0"/>
    <x v="9"/>
    <x v="0"/>
    <s v="Category 1_SP_KT_ASIN 6"/>
    <s v="CAMPAIGN_STATUS_ENABLED"/>
    <s v="MANUAL"/>
    <s v="Dynamic bids - down only"/>
    <d v="2022-08-12T00:00:00"/>
    <m/>
    <n v="300"/>
    <s v="&lt;5%"/>
    <x v="0"/>
    <n v="35"/>
    <n v="0"/>
    <n v="0"/>
    <n v="0"/>
    <n v="0"/>
    <n v="0"/>
    <n v="0"/>
    <n v="0"/>
    <n v="0"/>
    <n v="0"/>
    <n v="0"/>
    <n v="0"/>
    <n v="0"/>
    <n v="0"/>
    <n v="0"/>
    <n v="0"/>
    <n v="0"/>
    <n v="0"/>
    <n v="0"/>
    <n v="0"/>
  </r>
  <r>
    <x v="0"/>
    <s v="ARCHIVED"/>
    <x v="0"/>
    <x v="0"/>
    <x v="0"/>
    <x v="0"/>
    <s v="Category 1_SP_KT_ASIN 1"/>
    <s v="CAMPAIGN_ARCHIVED"/>
    <s v="MANUAL"/>
    <s v="Dynamic bids - down only"/>
    <d v="2022-08-12T00:00:00"/>
    <m/>
    <n v="150"/>
    <m/>
    <x v="0"/>
    <n v="0"/>
    <n v="0"/>
    <n v="0"/>
    <n v="0"/>
    <n v="0"/>
    <n v="0"/>
    <n v="0"/>
    <n v="0"/>
    <n v="0"/>
    <n v="0"/>
    <n v="0"/>
    <n v="0"/>
    <n v="0"/>
    <n v="0"/>
    <n v="0"/>
    <n v="0"/>
    <n v="0"/>
    <n v="0"/>
    <n v="0"/>
    <n v="0"/>
  </r>
  <r>
    <x v="0"/>
    <s v="ARCHIVED"/>
    <x v="0"/>
    <x v="0"/>
    <x v="0"/>
    <x v="0"/>
    <s v="Category 1_SP_KT_ASIN 1"/>
    <s v="CAMPAIGN_ARCHIVED"/>
    <s v="MANUAL"/>
    <s v="Dynamic bids - down only"/>
    <d v="2022-08-12T00:00:00"/>
    <m/>
    <n v="200"/>
    <m/>
    <x v="0"/>
    <n v="0"/>
    <n v="0"/>
    <n v="0"/>
    <n v="0"/>
    <n v="0"/>
    <n v="0"/>
    <n v="0"/>
    <n v="0"/>
    <n v="0"/>
    <n v="0"/>
    <n v="0"/>
    <n v="0"/>
    <n v="0"/>
    <n v="0"/>
    <n v="0"/>
    <n v="0"/>
    <n v="0"/>
    <n v="0"/>
    <n v="0"/>
    <n v="0"/>
  </r>
  <r>
    <x v="0"/>
    <s v="ENABLED"/>
    <x v="0"/>
    <x v="0"/>
    <x v="12"/>
    <x v="0"/>
    <s v="Category 1_SP_KT_ASIN 11"/>
    <s v="CAMPAIGN_STATUS_ENABLED"/>
    <s v="MANUAL"/>
    <s v="Dynamic bids - down only"/>
    <d v="2022-08-13T00:00:00"/>
    <m/>
    <n v="550"/>
    <m/>
    <x v="0"/>
    <n v="0"/>
    <n v="0"/>
    <n v="0"/>
    <n v="0"/>
    <n v="0"/>
    <n v="0"/>
    <n v="0"/>
    <n v="0"/>
    <n v="0"/>
    <n v="0"/>
    <n v="0"/>
    <n v="0"/>
    <n v="0"/>
    <n v="0"/>
    <n v="0"/>
    <n v="0"/>
    <n v="0"/>
    <n v="0"/>
    <n v="0"/>
    <n v="0"/>
  </r>
  <r>
    <x v="0"/>
    <s v="ENABLED"/>
    <x v="3"/>
    <x v="0"/>
    <x v="6"/>
    <x v="0"/>
    <s v="Category 4_SP_KT_ASIN 5"/>
    <s v="CAMPAIGN_STATUS_ENABLED"/>
    <s v="MANUAL"/>
    <s v="Dynamic bids - down only"/>
    <d v="2022-08-13T00:00:00"/>
    <m/>
    <n v="300"/>
    <m/>
    <x v="0"/>
    <n v="0"/>
    <n v="0"/>
    <n v="0"/>
    <n v="0"/>
    <n v="0"/>
    <n v="0"/>
    <n v="0"/>
    <n v="0"/>
    <n v="0"/>
    <n v="0"/>
    <n v="0"/>
    <n v="0"/>
    <n v="0"/>
    <n v="0"/>
    <n v="0"/>
    <n v="0"/>
    <n v="0"/>
    <n v="0"/>
    <n v="0"/>
    <n v="0"/>
  </r>
  <r>
    <x v="0"/>
    <s v="ENABLED"/>
    <x v="3"/>
    <x v="0"/>
    <x v="6"/>
    <x v="0"/>
    <s v="Category 4_SP_KT_ASIN 5"/>
    <s v="CAMPAIGN_STATUS_ENABLED"/>
    <s v="MANUAL"/>
    <s v="Dynamic bids - down only"/>
    <d v="2022-08-13T00:00:00"/>
    <m/>
    <n v="200"/>
    <s v="&lt;5%"/>
    <x v="0"/>
    <n v="67"/>
    <n v="0"/>
    <n v="0"/>
    <n v="0"/>
    <n v="0"/>
    <n v="0"/>
    <n v="0"/>
    <n v="0"/>
    <n v="0"/>
    <n v="0"/>
    <n v="0"/>
    <n v="0"/>
    <n v="0"/>
    <n v="0"/>
    <n v="0"/>
    <n v="0"/>
    <n v="0"/>
    <n v="0"/>
    <n v="0"/>
    <n v="0"/>
  </r>
  <r>
    <x v="0"/>
    <s v="ENABLED"/>
    <x v="0"/>
    <x v="0"/>
    <x v="7"/>
    <x v="0"/>
    <s v="Category 1_SP_KT_ASIN 12"/>
    <s v="CAMPAIGN_STATUS_ENABLED"/>
    <s v="MANUAL"/>
    <s v="Dynamic bids - down only"/>
    <d v="2022-08-13T00:00:00"/>
    <m/>
    <n v="200"/>
    <m/>
    <x v="0"/>
    <n v="0"/>
    <n v="0"/>
    <n v="0"/>
    <n v="0"/>
    <n v="0"/>
    <n v="0"/>
    <n v="0"/>
    <n v="0"/>
    <n v="0"/>
    <n v="0"/>
    <n v="0"/>
    <n v="0"/>
    <n v="0"/>
    <n v="0"/>
    <n v="0"/>
    <n v="0"/>
    <n v="0"/>
    <n v="0"/>
    <n v="0"/>
    <n v="0"/>
  </r>
  <r>
    <x v="0"/>
    <s v="ENABLED"/>
    <x v="0"/>
    <x v="0"/>
    <x v="5"/>
    <x v="0"/>
    <s v="Category 1_SP_KT_ASIN 4"/>
    <s v="CAMPAIGN_STATUS_ENABLED"/>
    <s v="MANUAL"/>
    <s v="Dynamic bids - down only"/>
    <d v="2022-08-13T00:00:00"/>
    <m/>
    <n v="300"/>
    <m/>
    <x v="0"/>
    <n v="0"/>
    <n v="0"/>
    <n v="0"/>
    <n v="0"/>
    <n v="0"/>
    <n v="0"/>
    <n v="0"/>
    <n v="0"/>
    <n v="0"/>
    <n v="0"/>
    <n v="0"/>
    <n v="0"/>
    <n v="0"/>
    <n v="0"/>
    <n v="0"/>
    <n v="0"/>
    <n v="0"/>
    <n v="0"/>
    <n v="0"/>
    <n v="0"/>
  </r>
  <r>
    <x v="0"/>
    <s v="ENABLED"/>
    <x v="0"/>
    <x v="0"/>
    <x v="11"/>
    <x v="0"/>
    <s v="Category 1_SP_KT_ASIN 7"/>
    <s v="CAMPAIGN_STATUS_ENABLED"/>
    <s v="MANUAL"/>
    <s v="Dynamic bids - down only"/>
    <d v="2022-08-13T00:00:00"/>
    <m/>
    <n v="200"/>
    <m/>
    <x v="0"/>
    <n v="0"/>
    <n v="0"/>
    <n v="0"/>
    <n v="0"/>
    <n v="0"/>
    <n v="0"/>
    <n v="0"/>
    <n v="0"/>
    <n v="0"/>
    <n v="0"/>
    <n v="0"/>
    <n v="0"/>
    <n v="0"/>
    <n v="0"/>
    <n v="0"/>
    <n v="0"/>
    <n v="0"/>
    <n v="0"/>
    <n v="0"/>
    <n v="0"/>
  </r>
  <r>
    <x v="0"/>
    <s v="ENABLED"/>
    <x v="1"/>
    <x v="0"/>
    <x v="1"/>
    <x v="0"/>
    <s v="Category 2_SP_KT_ASIN 2"/>
    <s v="CAMPAIGN_STATUS_ENABLED"/>
    <s v="MANUAL"/>
    <s v="Dynamic bids - down only"/>
    <d v="2022-08-13T00:00:00"/>
    <m/>
    <n v="200"/>
    <n v="0.2"/>
    <x v="0"/>
    <n v="11"/>
    <n v="0"/>
    <n v="0"/>
    <n v="0"/>
    <n v="0"/>
    <n v="0"/>
    <n v="0"/>
    <n v="0"/>
    <n v="0"/>
    <n v="0"/>
    <n v="0"/>
    <n v="0"/>
    <n v="0"/>
    <n v="0"/>
    <n v="0"/>
    <n v="0"/>
    <n v="0"/>
    <n v="0"/>
    <n v="0"/>
    <n v="0"/>
  </r>
  <r>
    <x v="0"/>
    <s v="ENABLED"/>
    <x v="1"/>
    <x v="0"/>
    <x v="1"/>
    <x v="0"/>
    <s v="Category 2_SP_KT_ASIN 2"/>
    <s v="CAMPAIGN_STATUS_ENABLED"/>
    <s v="MANUAL"/>
    <s v="Dynamic bids - down only"/>
    <d v="2022-08-13T00:00:00"/>
    <m/>
    <n v="1000"/>
    <s v="&lt;5%"/>
    <x v="0"/>
    <n v="1758"/>
    <n v="0"/>
    <n v="0"/>
    <n v="0"/>
    <n v="0"/>
    <n v="0"/>
    <n v="0"/>
    <n v="0"/>
    <n v="0"/>
    <n v="0"/>
    <n v="0"/>
    <n v="0"/>
    <n v="0"/>
    <n v="0"/>
    <n v="0"/>
    <n v="0"/>
    <n v="0"/>
    <n v="0"/>
    <n v="0"/>
    <n v="0"/>
  </r>
  <r>
    <x v="0"/>
    <s v="ENABLED"/>
    <x v="0"/>
    <x v="0"/>
    <x v="5"/>
    <x v="0"/>
    <s v="Category 1_SP_KT_ASIN 4"/>
    <s v="CAMPAIGN_STATUS_ENABLED"/>
    <s v="MANUAL"/>
    <s v="Dynamic bids - down only"/>
    <d v="2022-08-13T00:00:00"/>
    <m/>
    <n v="200"/>
    <m/>
    <x v="0"/>
    <n v="0"/>
    <n v="0"/>
    <n v="0"/>
    <n v="0"/>
    <n v="0"/>
    <n v="0"/>
    <n v="0"/>
    <n v="0"/>
    <n v="0"/>
    <n v="0"/>
    <n v="0"/>
    <n v="0"/>
    <n v="0"/>
    <n v="0"/>
    <n v="0"/>
    <n v="0"/>
    <n v="0"/>
    <n v="0"/>
    <n v="0"/>
    <n v="0"/>
  </r>
  <r>
    <x v="0"/>
    <s v="ENABLED"/>
    <x v="0"/>
    <x v="0"/>
    <x v="11"/>
    <x v="0"/>
    <s v="Category 1_SP_KT_ASIN 7"/>
    <s v="CAMPAIGN_STATUS_ENABLED"/>
    <s v="MANUAL"/>
    <s v="Dynamic bids - down only"/>
    <d v="2022-08-13T00:00:00"/>
    <m/>
    <n v="200"/>
    <n v="8.3333333333333301E-2"/>
    <x v="0"/>
    <n v="33"/>
    <n v="0"/>
    <n v="0"/>
    <n v="0"/>
    <n v="0"/>
    <n v="0"/>
    <n v="0"/>
    <n v="0"/>
    <n v="0"/>
    <n v="0"/>
    <n v="0"/>
    <n v="0"/>
    <n v="0"/>
    <n v="0"/>
    <n v="0"/>
    <n v="0"/>
    <n v="0"/>
    <n v="0"/>
    <n v="0"/>
    <n v="0"/>
  </r>
  <r>
    <x v="0"/>
    <s v="ENABLED"/>
    <x v="0"/>
    <x v="0"/>
    <x v="5"/>
    <x v="0"/>
    <s v="Category 1_SP_KT_ASIN 4"/>
    <s v="CAMPAIGN_STATUS_ENABLED"/>
    <s v="MANUAL"/>
    <s v="Dynamic bids - down only"/>
    <d v="2022-08-13T00:00:00"/>
    <m/>
    <n v="200"/>
    <m/>
    <x v="0"/>
    <n v="0"/>
    <n v="0"/>
    <n v="0"/>
    <n v="0"/>
    <n v="0"/>
    <n v="0"/>
    <n v="0"/>
    <n v="0"/>
    <n v="0"/>
    <n v="0"/>
    <n v="0"/>
    <n v="0"/>
    <n v="0"/>
    <n v="0"/>
    <n v="0"/>
    <n v="0"/>
    <n v="0"/>
    <n v="0"/>
    <n v="0"/>
    <n v="0"/>
  </r>
  <r>
    <x v="0"/>
    <s v="ENABLED"/>
    <x v="4"/>
    <x v="0"/>
    <x v="8"/>
    <x v="0"/>
    <s v="Category 5_SP_KT_ASIN 9"/>
    <s v="CAMPAIGN_STATUS_ENABLED"/>
    <s v="MANUAL"/>
    <s v="Dynamic bids - down only"/>
    <d v="2022-08-13T00:00:00"/>
    <m/>
    <n v="300"/>
    <s v="&lt;5%"/>
    <x v="0"/>
    <n v="137"/>
    <n v="0"/>
    <n v="0"/>
    <n v="0"/>
    <n v="0"/>
    <n v="0"/>
    <n v="0"/>
    <n v="0"/>
    <n v="0"/>
    <n v="0"/>
    <n v="0"/>
    <n v="0"/>
    <n v="0"/>
    <n v="0"/>
    <n v="0"/>
    <n v="0"/>
    <n v="0"/>
    <n v="0"/>
    <n v="0"/>
    <n v="0"/>
  </r>
  <r>
    <x v="0"/>
    <s v="ENABLED"/>
    <x v="0"/>
    <x v="0"/>
    <x v="9"/>
    <x v="0"/>
    <s v="Category 1_SP_KT_ASIN 6"/>
    <s v="CAMPAIGN_STATUS_ENABLED"/>
    <s v="MANUAL"/>
    <s v="Dynamic bids - down only"/>
    <d v="2022-08-13T00:00:00"/>
    <m/>
    <n v="200"/>
    <s v="&lt;5%"/>
    <x v="0"/>
    <n v="1"/>
    <n v="0"/>
    <n v="0"/>
    <n v="0"/>
    <n v="0"/>
    <n v="0"/>
    <n v="0"/>
    <n v="0"/>
    <n v="0"/>
    <n v="0"/>
    <n v="0"/>
    <n v="0"/>
    <n v="0"/>
    <n v="0"/>
    <n v="0"/>
    <n v="0"/>
    <n v="0"/>
    <n v="0"/>
    <n v="0"/>
    <n v="0"/>
  </r>
  <r>
    <x v="0"/>
    <s v="ENABLED"/>
    <x v="0"/>
    <x v="0"/>
    <x v="14"/>
    <x v="0"/>
    <s v="Category 1_SP_KT_ASIN 10"/>
    <s v="CAMPAIGN_STATUS_ENABLED"/>
    <s v="MANUAL"/>
    <s v="Dynamic bids - down only"/>
    <d v="2022-08-13T00:00:00"/>
    <m/>
    <n v="200"/>
    <n v="0.33333333333333298"/>
    <x v="0"/>
    <n v="10"/>
    <n v="0"/>
    <n v="0"/>
    <n v="0"/>
    <n v="0"/>
    <n v="0"/>
    <n v="0"/>
    <n v="0"/>
    <n v="0"/>
    <n v="0"/>
    <n v="0"/>
    <n v="0"/>
    <n v="0"/>
    <n v="0"/>
    <n v="0"/>
    <n v="0"/>
    <n v="0"/>
    <n v="0"/>
    <n v="0"/>
    <n v="0"/>
  </r>
  <r>
    <x v="0"/>
    <s v="ENABLED"/>
    <x v="4"/>
    <x v="0"/>
    <x v="8"/>
    <x v="0"/>
    <s v="Category 5_SP_KT_ASIN 9"/>
    <s v="CAMPAIGN_STATUS_ENABLED"/>
    <s v="MANUAL"/>
    <s v="Dynamic bids - down only"/>
    <d v="2022-08-13T00:00:00"/>
    <m/>
    <n v="200"/>
    <m/>
    <x v="0"/>
    <n v="0"/>
    <n v="0"/>
    <n v="0"/>
    <n v="0"/>
    <n v="0"/>
    <n v="0"/>
    <n v="0"/>
    <n v="0"/>
    <n v="0"/>
    <n v="0"/>
    <n v="0"/>
    <n v="0"/>
    <n v="0"/>
    <n v="0"/>
    <n v="0"/>
    <n v="0"/>
    <n v="0"/>
    <n v="0"/>
    <n v="0"/>
    <n v="0"/>
  </r>
  <r>
    <x v="0"/>
    <s v="ENABLED"/>
    <x v="3"/>
    <x v="0"/>
    <x v="6"/>
    <x v="1"/>
    <s v="Category 4_SP_PT_ASIN 5"/>
    <s v="CAMPAIGN_STATUS_ENABLED"/>
    <s v="MANUAL"/>
    <s v="Dynamic bids - down only"/>
    <d v="2022-08-31T00:00:00"/>
    <m/>
    <n v="200"/>
    <s v="&lt;5%"/>
    <x v="0"/>
    <n v="20"/>
    <n v="0"/>
    <n v="0"/>
    <n v="0"/>
    <n v="0"/>
    <n v="0"/>
    <n v="0"/>
    <n v="0"/>
    <n v="0"/>
    <n v="0"/>
    <n v="0"/>
    <n v="0"/>
    <n v="0"/>
    <n v="0"/>
    <n v="0"/>
    <n v="0"/>
    <n v="0"/>
    <n v="0"/>
    <n v="0"/>
    <n v="0"/>
  </r>
  <r>
    <x v="0"/>
    <s v="ENABLED"/>
    <x v="4"/>
    <x v="0"/>
    <x v="8"/>
    <x v="1"/>
    <s v="Category 5_SP_PT_ASIN 9"/>
    <s v="CAMPAIGN_STATUS_ENABLED"/>
    <s v="MANUAL"/>
    <s v="Dynamic bids - down only"/>
    <d v="2022-08-31T00:00:00"/>
    <m/>
    <n v="200"/>
    <s v="&lt;5%"/>
    <x v="0"/>
    <n v="15"/>
    <n v="0"/>
    <n v="0"/>
    <n v="0"/>
    <n v="0"/>
    <n v="0"/>
    <n v="0"/>
    <n v="0"/>
    <n v="0"/>
    <n v="0"/>
    <n v="0"/>
    <n v="0"/>
    <n v="0"/>
    <n v="0"/>
    <n v="0"/>
    <n v="0"/>
    <n v="0"/>
    <n v="0"/>
    <n v="0"/>
    <n v="0"/>
  </r>
  <r>
    <x v="0"/>
    <s v="ENABLED"/>
    <x v="6"/>
    <x v="0"/>
    <x v="13"/>
    <x v="3"/>
    <s v="Category 7_SP_Auto_ASIN 15"/>
    <s v="CAMPAIGN_STATUS_ENABLED"/>
    <s v="AUTOMATIC"/>
    <s v="Dynamic bids - down only"/>
    <d v="2023-05-01T00:00:00"/>
    <m/>
    <n v="500"/>
    <m/>
    <x v="0"/>
    <n v="0"/>
    <n v="0"/>
    <n v="0"/>
    <n v="0"/>
    <n v="0"/>
    <n v="0"/>
    <n v="0"/>
    <n v="0"/>
    <n v="0"/>
    <n v="0"/>
    <n v="0"/>
    <n v="0"/>
    <n v="0"/>
    <n v="0"/>
    <n v="0"/>
    <n v="0"/>
    <n v="0"/>
    <n v="0"/>
    <n v="0"/>
    <n v="0"/>
  </r>
  <r>
    <x v="0"/>
    <s v="PAUSED"/>
    <x v="0"/>
    <x v="1"/>
    <x v="0"/>
    <x v="0"/>
    <s v="Category 1_SB_KT_ASIN 1"/>
    <s v="PAUSED"/>
    <s v="MANUAL"/>
    <m/>
    <d v="2022-06-13T00:00:00"/>
    <m/>
    <n v="1000"/>
    <m/>
    <x v="0"/>
    <n v="0"/>
    <n v="0"/>
    <n v="0"/>
    <n v="0"/>
    <n v="0"/>
    <n v="0"/>
    <n v="0"/>
    <n v="0"/>
    <n v="0"/>
    <n v="0"/>
    <n v="0"/>
    <n v="0"/>
    <n v="0"/>
    <n v="0"/>
    <n v="0"/>
    <n v="0"/>
    <n v="0"/>
    <n v="0"/>
    <n v="0"/>
    <n v="0"/>
  </r>
  <r>
    <x v="0"/>
    <s v="PAUSED"/>
    <x v="0"/>
    <x v="1"/>
    <x v="0"/>
    <x v="0"/>
    <s v="Category 1_SB_KT_ASIN 1"/>
    <s v="PAUSED"/>
    <s v="MANUAL"/>
    <m/>
    <d v="2022-06-13T00:00:00"/>
    <m/>
    <n v="1000"/>
    <m/>
    <x v="0"/>
    <n v="0"/>
    <n v="0"/>
    <n v="0"/>
    <n v="0"/>
    <n v="0"/>
    <n v="0"/>
    <n v="0"/>
    <n v="0"/>
    <n v="0"/>
    <n v="0"/>
    <n v="0"/>
    <n v="0"/>
    <n v="0"/>
    <n v="0"/>
    <n v="0"/>
    <n v="0"/>
    <n v="0"/>
    <n v="0"/>
    <n v="0"/>
    <n v="0"/>
  </r>
  <r>
    <x v="0"/>
    <s v="ENABLED"/>
    <x v="0"/>
    <x v="1"/>
    <x v="0"/>
    <x v="0"/>
    <s v="Category 1_SB_KT_ASIN 1"/>
    <s v="RUNNING"/>
    <s v="MANUAL"/>
    <m/>
    <d v="2022-06-13T00:00:00"/>
    <m/>
    <n v="200"/>
    <n v="0.23076923076923"/>
    <x v="0"/>
    <n v="21"/>
    <n v="0"/>
    <n v="0"/>
    <n v="0"/>
    <n v="0"/>
    <n v="0"/>
    <n v="0"/>
    <n v="0"/>
    <n v="0"/>
    <n v="0"/>
    <n v="0"/>
    <n v="0"/>
    <n v="0"/>
    <n v="0"/>
    <n v="0"/>
    <n v="0"/>
    <n v="0"/>
    <n v="0"/>
    <n v="0"/>
    <n v="0"/>
  </r>
  <r>
    <x v="0"/>
    <s v="PAUSED"/>
    <x v="0"/>
    <x v="1"/>
    <x v="0"/>
    <x v="0"/>
    <s v="Category 1_SB_KT_ASIN 1"/>
    <s v="PAUSED"/>
    <s v="MANUAL"/>
    <m/>
    <d v="2022-08-31T00:00:00"/>
    <m/>
    <n v="200"/>
    <m/>
    <x v="0"/>
    <n v="0"/>
    <n v="0"/>
    <n v="0"/>
    <n v="0"/>
    <n v="0"/>
    <n v="0"/>
    <n v="0"/>
    <n v="0"/>
    <n v="0"/>
    <n v="0"/>
    <n v="0"/>
    <n v="0"/>
    <n v="0"/>
    <n v="0"/>
    <n v="0"/>
    <n v="0"/>
    <n v="0"/>
    <n v="0"/>
    <n v="0"/>
    <n v="0"/>
  </r>
  <r>
    <x v="0"/>
    <s v="PAUSED"/>
    <x v="0"/>
    <x v="1"/>
    <x v="0"/>
    <x v="0"/>
    <s v="Category 1_SB_KT_ASIN 1"/>
    <s v="PAUSED"/>
    <s v="MANUAL"/>
    <m/>
    <d v="2022-09-02T00:00:00"/>
    <m/>
    <n v="200"/>
    <m/>
    <x v="0"/>
    <n v="0"/>
    <n v="0"/>
    <n v="0"/>
    <n v="0"/>
    <n v="0"/>
    <n v="0"/>
    <n v="0"/>
    <n v="0"/>
    <n v="0"/>
    <n v="0"/>
    <n v="0"/>
    <n v="0"/>
    <n v="0"/>
    <n v="0"/>
    <n v="0"/>
    <n v="0"/>
    <n v="0"/>
    <n v="0"/>
    <n v="0"/>
    <n v="0"/>
  </r>
  <r>
    <x v="0"/>
    <s v="PAUSED"/>
    <x v="0"/>
    <x v="1"/>
    <x v="0"/>
    <x v="0"/>
    <s v="Category 1_SB_KT_ASIN 1"/>
    <s v="PAUSED"/>
    <s v="MANUAL"/>
    <m/>
    <d v="2022-08-31T00:00:00"/>
    <m/>
    <n v="200"/>
    <m/>
    <x v="0"/>
    <n v="0"/>
    <n v="0"/>
    <n v="0"/>
    <n v="0"/>
    <n v="0"/>
    <n v="0"/>
    <n v="0"/>
    <n v="0"/>
    <n v="0"/>
    <n v="0"/>
    <n v="0"/>
    <n v="0"/>
    <n v="0"/>
    <n v="0"/>
    <n v="0"/>
    <n v="0"/>
    <n v="0"/>
    <n v="0"/>
    <n v="0"/>
    <n v="0"/>
  </r>
  <r>
    <x v="0"/>
    <s v="PAUSED"/>
    <x v="0"/>
    <x v="1"/>
    <x v="0"/>
    <x v="0"/>
    <s v="Category 1_SB_KT_ASIN 1"/>
    <s v="PAUSED"/>
    <s v="MANUAL"/>
    <m/>
    <d v="2022-08-31T00:00:00"/>
    <m/>
    <n v="200"/>
    <m/>
    <x v="0"/>
    <n v="0"/>
    <n v="0"/>
    <n v="0"/>
    <n v="0"/>
    <n v="0"/>
    <n v="0"/>
    <n v="0"/>
    <n v="0"/>
    <n v="0"/>
    <n v="0"/>
    <n v="0"/>
    <n v="0"/>
    <n v="0"/>
    <n v="0"/>
    <n v="0"/>
    <n v="0"/>
    <n v="0"/>
    <n v="0"/>
    <n v="0"/>
    <n v="0"/>
  </r>
  <r>
    <x v="0"/>
    <s v="ENABLED"/>
    <x v="0"/>
    <x v="2"/>
    <x v="0"/>
    <x v="1"/>
    <s v="Category 1_SD_PT_ASIN 1"/>
    <s v="CAMPAIGN_STATUS_ENABLED"/>
    <s v="MANUAL"/>
    <m/>
    <d v="2022-11-09T00:00:00"/>
    <m/>
    <n v="550"/>
    <m/>
    <x v="0"/>
    <n v="0"/>
    <n v="0"/>
    <n v="0"/>
    <n v="0"/>
    <n v="0"/>
    <n v="0"/>
    <n v="0"/>
    <n v="0"/>
    <n v="0"/>
    <n v="0"/>
    <n v="0"/>
    <n v="0"/>
    <n v="0"/>
    <n v="0"/>
    <n v="0"/>
    <n v="0"/>
    <n v="0"/>
    <n v="0"/>
    <n v="0"/>
    <n v="0"/>
  </r>
  <r>
    <x v="0"/>
    <s v="ENABLED"/>
    <x v="0"/>
    <x v="2"/>
    <x v="4"/>
    <x v="1"/>
    <s v="Category 1_SD_PT_ASIN 3"/>
    <s v="CAMPAIGN_STATUS_ENABLED"/>
    <s v="MANUAL"/>
    <m/>
    <d v="2022-11-09T00:00:00"/>
    <m/>
    <n v="550"/>
    <m/>
    <x v="0"/>
    <n v="159"/>
    <n v="0"/>
    <n v="0"/>
    <n v="0"/>
    <n v="0"/>
    <n v="0"/>
    <n v="0"/>
    <n v="0"/>
    <n v="0"/>
    <n v="0"/>
    <n v="0"/>
    <n v="0"/>
    <n v="0"/>
    <n v="0"/>
    <n v="0"/>
    <n v="0"/>
    <n v="0"/>
    <n v="0"/>
    <n v="0"/>
    <n v="0"/>
  </r>
  <r>
    <x v="0"/>
    <s v="PAUSED"/>
    <x v="1"/>
    <x v="2"/>
    <x v="1"/>
    <x v="1"/>
    <s v="Category 2_SD_PT_ASIN 2"/>
    <s v="CAMPAIGN_PAUSED"/>
    <s v="MANUAL"/>
    <m/>
    <d v="2022-11-09T00:00:00"/>
    <m/>
    <n v="550"/>
    <m/>
    <x v="0"/>
    <n v="0"/>
    <n v="0"/>
    <n v="0"/>
    <n v="0"/>
    <n v="0"/>
    <n v="0"/>
    <n v="0"/>
    <n v="0"/>
    <n v="0"/>
    <n v="0"/>
    <n v="0"/>
    <n v="0"/>
    <n v="0"/>
    <n v="0"/>
    <n v="0"/>
    <n v="0"/>
    <n v="0"/>
    <n v="0"/>
    <n v="0"/>
    <n v="0"/>
  </r>
  <r>
    <x v="0"/>
    <s v="PAUSED"/>
    <x v="0"/>
    <x v="2"/>
    <x v="0"/>
    <x v="2"/>
    <s v="Category 1_SD_CT_ASIN 1"/>
    <s v="CAMPAIGN_PAUSED"/>
    <s v="MANUAL"/>
    <m/>
    <d v="2022-12-05T00:00:00"/>
    <m/>
    <n v="550"/>
    <m/>
    <x v="0"/>
    <n v="0"/>
    <n v="0"/>
    <n v="0"/>
    <n v="0"/>
    <n v="0"/>
    <n v="0"/>
    <n v="0"/>
    <n v="0"/>
    <n v="0"/>
    <n v="0"/>
    <n v="0"/>
    <n v="0"/>
    <n v="0"/>
    <n v="0"/>
    <n v="0"/>
    <n v="0"/>
    <n v="0"/>
    <n v="0"/>
    <n v="0"/>
    <n v="0"/>
  </r>
  <r>
    <x v="0"/>
    <s v="PAUSED"/>
    <x v="3"/>
    <x v="2"/>
    <x v="6"/>
    <x v="2"/>
    <s v="Category 4_SD_CT_ASIN 5"/>
    <s v="CAMPAIGN_PAUSED"/>
    <s v="MANUAL"/>
    <m/>
    <d v="2022-12-05T00:00:00"/>
    <m/>
    <n v="550"/>
    <m/>
    <x v="0"/>
    <n v="0"/>
    <n v="0"/>
    <n v="0"/>
    <n v="0"/>
    <n v="0"/>
    <n v="0"/>
    <n v="0"/>
    <n v="0"/>
    <n v="0"/>
    <n v="0"/>
    <n v="0"/>
    <n v="0"/>
    <n v="0"/>
    <n v="0"/>
    <n v="0"/>
    <n v="0"/>
    <n v="0"/>
    <n v="0"/>
    <n v="0"/>
    <n v="0"/>
  </r>
  <r>
    <x v="0"/>
    <s v="PAUSED"/>
    <x v="1"/>
    <x v="2"/>
    <x v="1"/>
    <x v="2"/>
    <s v="Category 2_SD_CT_ASIN 2"/>
    <s v="CAMPAIGN_PAUSED"/>
    <s v="MANUAL"/>
    <m/>
    <d v="2022-12-05T00:00:00"/>
    <m/>
    <n v="550"/>
    <m/>
    <x v="0"/>
    <n v="0"/>
    <n v="0"/>
    <n v="0"/>
    <n v="0"/>
    <n v="0"/>
    <n v="0"/>
    <n v="0"/>
    <n v="0"/>
    <n v="0"/>
    <n v="0"/>
    <n v="0"/>
    <n v="0"/>
    <n v="0"/>
    <n v="0"/>
    <n v="0"/>
    <n v="0"/>
    <n v="0"/>
    <n v="0"/>
    <n v="0"/>
    <n v="0"/>
  </r>
  <r>
    <x v="0"/>
    <s v="PAUSED"/>
    <x v="1"/>
    <x v="2"/>
    <x v="1"/>
    <x v="1"/>
    <s v="Category 2_SD_PT_ASIN 2"/>
    <s v="CAMPAIGN_PAUSED"/>
    <s v="MANUAL"/>
    <m/>
    <d v="2022-12-12T00:00:00"/>
    <m/>
    <n v="550"/>
    <m/>
    <x v="0"/>
    <n v="0"/>
    <n v="0"/>
    <n v="0"/>
    <n v="0"/>
    <n v="0"/>
    <n v="0"/>
    <n v="0"/>
    <n v="0"/>
    <n v="0"/>
    <n v="0"/>
    <n v="0"/>
    <n v="0"/>
    <n v="0"/>
    <n v="0"/>
    <n v="0"/>
    <n v="0"/>
    <n v="0"/>
    <n v="0"/>
    <n v="0"/>
    <n v="0"/>
  </r>
  <r>
    <x v="0"/>
    <s v="ENABLED"/>
    <x v="0"/>
    <x v="2"/>
    <x v="0"/>
    <x v="1"/>
    <s v="Category 1_SD_PT_ASIN 1"/>
    <s v="CAMPAIGN_STATUS_ENABLED"/>
    <s v="MANUAL"/>
    <m/>
    <d v="2022-12-12T00:00:00"/>
    <m/>
    <n v="550"/>
    <m/>
    <x v="0"/>
    <n v="4"/>
    <n v="0"/>
    <n v="0"/>
    <n v="0"/>
    <n v="0"/>
    <n v="0"/>
    <n v="0"/>
    <n v="0"/>
    <n v="0"/>
    <n v="0"/>
    <n v="0"/>
    <n v="0"/>
    <n v="0"/>
    <n v="0"/>
    <n v="0"/>
    <n v="0"/>
    <n v="0"/>
    <n v="0"/>
    <n v="0"/>
    <n v="0"/>
  </r>
  <r>
    <x v="0"/>
    <s v="ENABLED"/>
    <x v="0"/>
    <x v="2"/>
    <x v="0"/>
    <x v="1"/>
    <s v="Category 1_SD_PT_ASIN 1"/>
    <s v="CAMPAIGN_STATUS_ENABLED"/>
    <s v="MANUAL"/>
    <m/>
    <d v="2022-12-12T00:00:00"/>
    <m/>
    <n v="550"/>
    <m/>
    <x v="0"/>
    <n v="3"/>
    <n v="0"/>
    <n v="0"/>
    <n v="0"/>
    <n v="0"/>
    <n v="0"/>
    <n v="0"/>
    <n v="0"/>
    <n v="0"/>
    <n v="0"/>
    <n v="0"/>
    <n v="0"/>
    <n v="0"/>
    <n v="0"/>
    <n v="0"/>
    <n v="0"/>
    <n v="0"/>
    <n v="0"/>
    <n v="0"/>
    <n v="0"/>
  </r>
  <r>
    <x v="0"/>
    <s v="PAUSED"/>
    <x v="3"/>
    <x v="2"/>
    <x v="6"/>
    <x v="1"/>
    <s v="Category 4_SD_PT_ASIN 5"/>
    <s v="CAMPAIGN_PAUSED"/>
    <s v="MANUAL"/>
    <m/>
    <d v="2022-12-12T00:00:00"/>
    <m/>
    <n v="550"/>
    <m/>
    <x v="0"/>
    <n v="0"/>
    <n v="0"/>
    <n v="0"/>
    <n v="0"/>
    <n v="0"/>
    <n v="0"/>
    <n v="0"/>
    <n v="0"/>
    <n v="0"/>
    <n v="0"/>
    <n v="0"/>
    <n v="0"/>
    <n v="0"/>
    <n v="0"/>
    <n v="0"/>
    <n v="0"/>
    <n v="0"/>
    <n v="0"/>
    <n v="0"/>
    <n v="0"/>
  </r>
  <r>
    <x v="0"/>
    <s v="ENABLED"/>
    <x v="0"/>
    <x v="2"/>
    <x v="4"/>
    <x v="1"/>
    <s v="Category 1_SD_PT_ASIN 3"/>
    <s v="CAMPAIGN_STATUS_ENABLED"/>
    <s v="MANUAL"/>
    <m/>
    <d v="2022-12-12T00:00:00"/>
    <m/>
    <n v="550"/>
    <m/>
    <x v="0"/>
    <n v="1221"/>
    <n v="0"/>
    <n v="0"/>
    <n v="0"/>
    <n v="0"/>
    <n v="0"/>
    <n v="0"/>
    <n v="0"/>
    <n v="0"/>
    <n v="0"/>
    <n v="0"/>
    <n v="0"/>
    <n v="0"/>
    <n v="0"/>
    <n v="0"/>
    <n v="0"/>
    <n v="0"/>
    <n v="0"/>
    <n v="0"/>
    <n v="0"/>
  </r>
  <r>
    <x v="0"/>
    <s v="ENABLED"/>
    <x v="1"/>
    <x v="2"/>
    <x v="1"/>
    <x v="2"/>
    <s v="Category 2_SD_CT_ASIN 2"/>
    <s v="CAMPAIGN_STATUS_ENABLED"/>
    <s v="MANUAL"/>
    <m/>
    <d v="2023-01-23T00:00:00"/>
    <m/>
    <n v="1000"/>
    <m/>
    <x v="1"/>
    <n v="0"/>
    <n v="0"/>
    <n v="0"/>
    <n v="0"/>
    <n v="0"/>
    <n v="0"/>
    <n v="0"/>
    <n v="0"/>
    <n v="0"/>
    <n v="0"/>
    <n v="0"/>
    <n v="0"/>
    <n v="0"/>
    <n v="0"/>
    <n v="0"/>
    <n v="0"/>
    <n v="0"/>
    <n v="0"/>
    <n v="0"/>
    <n v="0"/>
  </r>
  <r>
    <x v="0"/>
    <s v="PAUSED"/>
    <x v="0"/>
    <x v="2"/>
    <x v="12"/>
    <x v="2"/>
    <s v="Category 1_SD_CT_ASIN 11"/>
    <s v="CAMPAIGN_PAUSED"/>
    <s v="MANUAL"/>
    <m/>
    <d v="2023-01-23T00:00:00"/>
    <m/>
    <n v="1000"/>
    <m/>
    <x v="1"/>
    <n v="0"/>
    <n v="0"/>
    <n v="0"/>
    <n v="0"/>
    <n v="0"/>
    <n v="0"/>
    <n v="0"/>
    <n v="0"/>
    <n v="0"/>
    <n v="0"/>
    <n v="0"/>
    <n v="0"/>
    <n v="0"/>
    <n v="0"/>
    <n v="0"/>
    <n v="0"/>
    <n v="0"/>
    <n v="0"/>
    <n v="0"/>
    <n v="0"/>
  </r>
  <r>
    <x v="0"/>
    <s v="ENABLED"/>
    <x v="1"/>
    <x v="2"/>
    <x v="1"/>
    <x v="2"/>
    <s v="Category 2_SD_CT_ASIN 2"/>
    <s v="CAMPAIGN_STATUS_ENABLED"/>
    <s v="MANUAL"/>
    <m/>
    <d v="2023-01-23T00:00:00"/>
    <m/>
    <n v="1000"/>
    <m/>
    <x v="1"/>
    <n v="0"/>
    <n v="0"/>
    <n v="0"/>
    <n v="0"/>
    <n v="0"/>
    <n v="0"/>
    <n v="0"/>
    <n v="0"/>
    <n v="0"/>
    <n v="0"/>
    <n v="0"/>
    <n v="0"/>
    <n v="0"/>
    <n v="0"/>
    <n v="0"/>
    <n v="0"/>
    <n v="0"/>
    <n v="0"/>
    <n v="0"/>
    <n v="0"/>
  </r>
  <r>
    <x v="0"/>
    <s v="PAUSED"/>
    <x v="0"/>
    <x v="2"/>
    <x v="4"/>
    <x v="1"/>
    <s v="Category 1_SD_PT_ASIN 3"/>
    <s v="CAMPAIGN_PAUSED"/>
    <s v="MANUAL"/>
    <m/>
    <d v="2023-01-21T00:00:00"/>
    <m/>
    <n v="550"/>
    <m/>
    <x v="0"/>
    <n v="0"/>
    <n v="0"/>
    <n v="0"/>
    <n v="0"/>
    <n v="0"/>
    <n v="0"/>
    <n v="0"/>
    <n v="0"/>
    <n v="0"/>
    <n v="0"/>
    <n v="0"/>
    <n v="0"/>
    <n v="0"/>
    <n v="0"/>
    <n v="0"/>
    <n v="0"/>
    <n v="0"/>
    <n v="0"/>
    <n v="0"/>
    <n v="0"/>
  </r>
  <r>
    <x v="0"/>
    <s v="PAUSED"/>
    <x v="0"/>
    <x v="2"/>
    <x v="0"/>
    <x v="2"/>
    <s v="Category 1_SD_CT_ASIN 1"/>
    <s v="CAMPAIGN_PAUSED"/>
    <s v="MANUAL"/>
    <m/>
    <d v="2023-01-23T00:00:00"/>
    <m/>
    <n v="1000"/>
    <m/>
    <x v="1"/>
    <n v="0"/>
    <n v="0"/>
    <n v="0"/>
    <n v="0"/>
    <n v="0"/>
    <n v="0"/>
    <n v="0"/>
    <n v="0"/>
    <n v="0"/>
    <n v="0"/>
    <n v="0"/>
    <n v="0"/>
    <n v="0"/>
    <n v="0"/>
    <n v="0"/>
    <n v="0"/>
    <n v="0"/>
    <n v="0"/>
    <n v="0"/>
    <n v="0"/>
  </r>
  <r>
    <x v="0"/>
    <s v="ENABLED"/>
    <x v="1"/>
    <x v="2"/>
    <x v="1"/>
    <x v="2"/>
    <s v="Category 2_SD_CT_ASIN 2"/>
    <s v="CAMPAIGN_STATUS_ENABLED"/>
    <s v="MANUAL"/>
    <m/>
    <d v="2023-01-21T00:00:00"/>
    <m/>
    <n v="1000"/>
    <m/>
    <x v="1"/>
    <n v="0"/>
    <n v="0"/>
    <n v="0"/>
    <n v="0"/>
    <n v="0"/>
    <n v="0"/>
    <n v="0"/>
    <n v="0"/>
    <n v="0"/>
    <n v="0"/>
    <n v="0"/>
    <n v="0"/>
    <n v="0"/>
    <n v="0"/>
    <n v="0"/>
    <n v="0"/>
    <n v="0"/>
    <n v="0"/>
    <n v="0"/>
    <n v="0"/>
  </r>
  <r>
    <x v="0"/>
    <s v="PAUSED"/>
    <x v="3"/>
    <x v="2"/>
    <x v="6"/>
    <x v="2"/>
    <s v="Category 4_SD_CT_ASIN 5"/>
    <s v="CAMPAIGN_PAUSED"/>
    <s v="MANUAL"/>
    <m/>
    <d v="2023-01-23T00:00:00"/>
    <m/>
    <n v="1000"/>
    <m/>
    <x v="1"/>
    <n v="0"/>
    <n v="0"/>
    <n v="0"/>
    <n v="0"/>
    <n v="0"/>
    <n v="0"/>
    <n v="0"/>
    <n v="0"/>
    <n v="0"/>
    <n v="0"/>
    <n v="0"/>
    <n v="0"/>
    <n v="0"/>
    <n v="0"/>
    <n v="0"/>
    <n v="0"/>
    <n v="0"/>
    <n v="0"/>
    <n v="0"/>
    <n v="0"/>
  </r>
  <r>
    <x v="0"/>
    <s v="PAUSED"/>
    <x v="0"/>
    <x v="2"/>
    <x v="4"/>
    <x v="2"/>
    <s v="Category 1_SD_CT_ASIN 3"/>
    <s v="CAMPAIGN_PAUSED"/>
    <s v="MANUAL"/>
    <m/>
    <d v="2023-01-24T00:00:00"/>
    <m/>
    <n v="1000"/>
    <m/>
    <x v="1"/>
    <n v="0"/>
    <n v="0"/>
    <n v="0"/>
    <n v="0"/>
    <n v="0"/>
    <n v="0"/>
    <n v="0"/>
    <n v="0"/>
    <n v="0"/>
    <n v="0"/>
    <n v="0"/>
    <n v="0"/>
    <n v="0"/>
    <n v="0"/>
    <n v="0"/>
    <n v="0"/>
    <n v="0"/>
    <n v="0"/>
    <n v="0"/>
    <n v="0"/>
  </r>
  <r>
    <x v="0"/>
    <s v="PAUSED"/>
    <x v="0"/>
    <x v="2"/>
    <x v="4"/>
    <x v="2"/>
    <s v="Category 1_SD_CT_ASIN 3"/>
    <s v="CAMPAIGN_PAUSED"/>
    <s v="MANUAL"/>
    <m/>
    <d v="2023-02-20T00:00:00"/>
    <m/>
    <n v="1000"/>
    <m/>
    <x v="1"/>
    <n v="0"/>
    <n v="0"/>
    <n v="0"/>
    <n v="0"/>
    <n v="0"/>
    <n v="0"/>
    <n v="0"/>
    <n v="0"/>
    <n v="0"/>
    <n v="0"/>
    <n v="0"/>
    <n v="0"/>
    <n v="0"/>
    <n v="0"/>
    <n v="0"/>
    <n v="0"/>
    <n v="0"/>
    <n v="0"/>
    <n v="0"/>
    <n v="0"/>
  </r>
  <r>
    <x v="0"/>
    <s v="PAUSED"/>
    <x v="1"/>
    <x v="2"/>
    <x v="1"/>
    <x v="2"/>
    <s v="Category 2_SD_CT_ASIN 2"/>
    <s v="CAMPAIGN_PAUSED"/>
    <s v="MANUAL"/>
    <m/>
    <d v="2023-02-20T00:00:00"/>
    <m/>
    <n v="1000"/>
    <m/>
    <x v="1"/>
    <n v="0"/>
    <n v="0"/>
    <n v="0"/>
    <n v="0"/>
    <n v="0"/>
    <n v="0"/>
    <n v="0"/>
    <n v="0"/>
    <n v="0"/>
    <n v="0"/>
    <n v="0"/>
    <n v="0"/>
    <n v="0"/>
    <n v="0"/>
    <n v="0"/>
    <n v="0"/>
    <n v="0"/>
    <n v="0"/>
    <n v="0"/>
    <n v="0"/>
  </r>
  <r>
    <x v="0"/>
    <s v="PAUSED"/>
    <x v="0"/>
    <x v="2"/>
    <x v="0"/>
    <x v="2"/>
    <s v="Category 1_SD_CT_ASIN 1"/>
    <s v="CAMPAIGN_PAUSED"/>
    <s v="MANUAL"/>
    <m/>
    <d v="2023-02-20T00:00:00"/>
    <m/>
    <n v="1000"/>
    <m/>
    <x v="1"/>
    <n v="0"/>
    <n v="0"/>
    <n v="0"/>
    <n v="0"/>
    <n v="0"/>
    <n v="0"/>
    <n v="0"/>
    <n v="0"/>
    <n v="0"/>
    <n v="0"/>
    <n v="0"/>
    <n v="0"/>
    <n v="0"/>
    <n v="0"/>
    <n v="0"/>
    <n v="0"/>
    <n v="0"/>
    <n v="0"/>
    <n v="0"/>
    <n v="0"/>
  </r>
  <r>
    <x v="0"/>
    <s v="PAUSED"/>
    <x v="3"/>
    <x v="2"/>
    <x v="6"/>
    <x v="1"/>
    <s v="Category 4_SD_PT_ASIN 5"/>
    <s v="CAMPAIGN_PAUSED"/>
    <s v="MANUAL"/>
    <m/>
    <d v="2022-03-10T00:00:00"/>
    <m/>
    <n v="200"/>
    <m/>
    <x v="0"/>
    <n v="0"/>
    <n v="0"/>
    <n v="0"/>
    <n v="0"/>
    <n v="0"/>
    <n v="0"/>
    <n v="0"/>
    <n v="0"/>
    <n v="0"/>
    <n v="0"/>
    <n v="0"/>
    <n v="0"/>
    <n v="0"/>
    <n v="0"/>
    <n v="0"/>
    <n v="0"/>
    <n v="0"/>
    <n v="0"/>
    <n v="0"/>
    <n v="0"/>
  </r>
  <r>
    <x v="0"/>
    <s v="ENABLED"/>
    <x v="0"/>
    <x v="3"/>
    <x v="4"/>
    <x v="0"/>
    <s v="Category 1_SBV_KT_ASIN 3"/>
    <s v="CAMPAIGN_STATUS_ENABLED"/>
    <s v="MANUAL"/>
    <s v="Dynamic bids - down only"/>
    <d v="2022-09-17T00:00:00"/>
    <m/>
    <n v="200"/>
    <s v="&lt;5%"/>
    <x v="0"/>
    <n v="317"/>
    <n v="0"/>
    <n v="0"/>
    <n v="0"/>
    <n v="0"/>
    <n v="0"/>
    <n v="0"/>
    <n v="0"/>
    <n v="0"/>
    <n v="0"/>
    <n v="0"/>
    <n v="0"/>
    <n v="0"/>
    <n v="31"/>
    <n v="0"/>
    <n v="0"/>
    <n v="0"/>
    <n v="0"/>
    <n v="0"/>
    <n v="0"/>
  </r>
  <r>
    <x v="0"/>
    <s v="ENABLED"/>
    <x v="0"/>
    <x v="3"/>
    <x v="6"/>
    <x v="0"/>
    <s v="Category 1_SBV_KT_ASIN 5"/>
    <s v="CAMPAIGN_STATUS_ENABLED"/>
    <s v="MANUAL"/>
    <m/>
    <d v="2022-10-25T00:00:00"/>
    <m/>
    <n v="200"/>
    <s v="&lt;5%"/>
    <x v="0"/>
    <n v="336"/>
    <n v="0"/>
    <n v="0"/>
    <n v="0"/>
    <n v="0"/>
    <n v="0"/>
    <n v="0"/>
    <n v="0"/>
    <n v="0"/>
    <n v="0"/>
    <n v="0"/>
    <n v="0"/>
    <n v="0"/>
    <n v="0"/>
    <n v="0"/>
    <n v="0"/>
    <n v="0"/>
    <n v="0"/>
    <n v="0"/>
    <n v="0"/>
  </r>
  <r>
    <x v="0"/>
    <s v="PAUSED"/>
    <x v="3"/>
    <x v="3"/>
    <x v="6"/>
    <x v="0"/>
    <s v="Category 4_SBV_KT_ASIN 5"/>
    <s v="CAMPAIGN_PAUSED"/>
    <s v="MANUAL"/>
    <m/>
    <d v="2022-10-25T00:00:00"/>
    <m/>
    <n v="200"/>
    <m/>
    <x v="0"/>
    <n v="0"/>
    <n v="0"/>
    <n v="0"/>
    <n v="0"/>
    <n v="0"/>
    <n v="0"/>
    <n v="0"/>
    <n v="0"/>
    <n v="0"/>
    <n v="0"/>
    <n v="0"/>
    <n v="0"/>
    <n v="0"/>
    <n v="0"/>
    <n v="0"/>
    <n v="0"/>
    <n v="0"/>
    <n v="0"/>
    <n v="0"/>
    <n v="0"/>
  </r>
  <r>
    <x v="0"/>
    <s v="ENABLED"/>
    <x v="0"/>
    <x v="3"/>
    <x v="0"/>
    <x v="0"/>
    <s v="Category 1_SBV_KT_ASIN 1"/>
    <s v="CAMPAIGN_STATUS_ENABLED"/>
    <s v="MANUAL"/>
    <m/>
    <d v="2022-10-25T00:00:00"/>
    <m/>
    <n v="200"/>
    <s v="&lt;5%"/>
    <x v="0"/>
    <n v="116"/>
    <n v="0"/>
    <n v="0"/>
    <n v="0"/>
    <n v="0"/>
    <n v="0"/>
    <n v="0"/>
    <n v="0"/>
    <n v="0"/>
    <n v="0"/>
    <n v="0"/>
    <n v="0"/>
    <n v="0"/>
    <n v="0"/>
    <n v="0"/>
    <n v="0"/>
    <n v="0"/>
    <n v="0"/>
    <n v="0"/>
    <n v="0"/>
  </r>
  <r>
    <x v="0"/>
    <s v="ENABLED"/>
    <x v="1"/>
    <x v="3"/>
    <x v="1"/>
    <x v="0"/>
    <s v="Category 2_SBV_KT_ASIN 2"/>
    <s v="CAMPAIGN_STATUS_ENABLED"/>
    <s v="MANUAL"/>
    <m/>
    <d v="2022-10-25T00:00:00"/>
    <m/>
    <n v="200"/>
    <m/>
    <x v="0"/>
    <n v="0"/>
    <n v="0"/>
    <n v="0"/>
    <n v="0"/>
    <n v="0"/>
    <n v="0"/>
    <n v="0"/>
    <n v="0"/>
    <n v="0"/>
    <n v="0"/>
    <n v="0"/>
    <n v="0"/>
    <n v="0"/>
    <n v="0"/>
    <n v="0"/>
    <n v="0"/>
    <n v="0"/>
    <n v="0"/>
    <n v="0"/>
    <n v="0"/>
  </r>
  <r>
    <x v="0"/>
    <s v="ENABLED"/>
    <x v="1"/>
    <x v="3"/>
    <x v="1"/>
    <x v="0"/>
    <s v="Category 2_SBV_KT_ASIN 2"/>
    <s v="CAMPAIGN_STATUS_ENABLED"/>
    <s v="MANUAL"/>
    <m/>
    <d v="2022-10-25T00:00:00"/>
    <m/>
    <n v="200"/>
    <m/>
    <x v="0"/>
    <n v="0"/>
    <n v="0"/>
    <n v="0"/>
    <n v="0"/>
    <n v="0"/>
    <n v="0"/>
    <n v="0"/>
    <n v="0"/>
    <n v="0"/>
    <n v="0"/>
    <n v="0"/>
    <n v="0"/>
    <n v="0"/>
    <n v="0"/>
    <n v="0"/>
    <n v="0"/>
    <n v="0"/>
    <n v="0"/>
    <n v="0"/>
    <n v="0"/>
  </r>
  <r>
    <x v="0"/>
    <s v="PAUSED"/>
    <x v="1"/>
    <x v="3"/>
    <x v="1"/>
    <x v="1"/>
    <s v="Category 2_SBV_PT_ASIN 2"/>
    <s v="CAMPAIGN_PAUSED"/>
    <s v="MANUAL"/>
    <m/>
    <d v="2022-12-03T00:00:00"/>
    <m/>
    <n v="550"/>
    <m/>
    <x v="0"/>
    <n v="0"/>
    <n v="0"/>
    <n v="0"/>
    <n v="0"/>
    <n v="0"/>
    <n v="0"/>
    <n v="0"/>
    <n v="0"/>
    <n v="0"/>
    <n v="0"/>
    <n v="0"/>
    <n v="0"/>
    <n v="0"/>
    <n v="0"/>
    <n v="0"/>
    <n v="0"/>
    <n v="0"/>
    <n v="0"/>
    <n v="0"/>
    <n v="0"/>
  </r>
  <r>
    <x v="0"/>
    <s v="PAUSED"/>
    <x v="3"/>
    <x v="3"/>
    <x v="6"/>
    <x v="0"/>
    <s v="Category 4_SBV_KT_ASIN 5"/>
    <s v="CAMPAIGN_PAUSED"/>
    <s v="MANUAL"/>
    <m/>
    <d v="2022-12-05T00:00:00"/>
    <m/>
    <n v="550"/>
    <m/>
    <x v="0"/>
    <n v="0"/>
    <n v="0"/>
    <n v="0"/>
    <n v="0"/>
    <n v="0"/>
    <n v="0"/>
    <n v="0"/>
    <n v="0"/>
    <n v="0"/>
    <n v="0"/>
    <n v="0"/>
    <n v="0"/>
    <n v="0"/>
    <n v="0"/>
    <n v="0"/>
    <n v="0"/>
    <n v="0"/>
    <n v="0"/>
    <n v="0"/>
    <n v="0"/>
  </r>
  <r>
    <x v="0"/>
    <s v="PAUSED"/>
    <x v="3"/>
    <x v="3"/>
    <x v="6"/>
    <x v="1"/>
    <s v="Category 4_SBV_PT_ASIN 5"/>
    <s v="CAMPAIGN_PAUSED"/>
    <s v="MANUAL"/>
    <m/>
    <d v="2022-12-05T00:00:00"/>
    <m/>
    <n v="550"/>
    <m/>
    <x v="0"/>
    <n v="0"/>
    <n v="0"/>
    <n v="0"/>
    <n v="0"/>
    <n v="0"/>
    <n v="0"/>
    <n v="0"/>
    <n v="0"/>
    <n v="0"/>
    <n v="0"/>
    <n v="0"/>
    <n v="0"/>
    <n v="0"/>
    <n v="0"/>
    <n v="0"/>
    <n v="0"/>
    <n v="0"/>
    <n v="0"/>
    <n v="0"/>
    <n v="0"/>
  </r>
  <r>
    <x v="0"/>
    <s v="PAUSED"/>
    <x v="0"/>
    <x v="3"/>
    <x v="0"/>
    <x v="1"/>
    <s v="Category 1_SBV_PT_ASIN 1"/>
    <s v="CAMPAIGN_PAUSED"/>
    <s v="MANUAL"/>
    <m/>
    <d v="2022-12-03T00:00:00"/>
    <m/>
    <n v="550"/>
    <m/>
    <x v="0"/>
    <n v="0"/>
    <n v="0"/>
    <n v="0"/>
    <n v="0"/>
    <n v="0"/>
    <n v="0"/>
    <n v="0"/>
    <n v="0"/>
    <n v="0"/>
    <n v="0"/>
    <n v="0"/>
    <n v="0"/>
    <n v="0"/>
    <n v="0"/>
    <n v="0"/>
    <n v="0"/>
    <n v="0"/>
    <n v="0"/>
    <n v="0"/>
    <n v="0"/>
  </r>
  <r>
    <x v="0"/>
    <s v="PAUSED"/>
    <x v="0"/>
    <x v="3"/>
    <x v="4"/>
    <x v="1"/>
    <s v="Category 1_SBV_PT_ASIN 3"/>
    <s v="CAMPAIGN_PAUSED"/>
    <s v="MANUAL"/>
    <m/>
    <d v="2022-12-12T00:00:00"/>
    <m/>
    <n v="550"/>
    <m/>
    <x v="0"/>
    <n v="0"/>
    <n v="0"/>
    <n v="0"/>
    <n v="0"/>
    <n v="0"/>
    <n v="0"/>
    <n v="0"/>
    <n v="0"/>
    <n v="0"/>
    <n v="0"/>
    <n v="0"/>
    <n v="0"/>
    <n v="0"/>
    <n v="0"/>
    <n v="0"/>
    <n v="0"/>
    <n v="0"/>
    <n v="0"/>
    <n v="0"/>
    <n v="0"/>
  </r>
  <r>
    <x v="0"/>
    <s v="ENABLED"/>
    <x v="0"/>
    <x v="3"/>
    <x v="7"/>
    <x v="0"/>
    <s v="Category 1_SBV_KT_ASIN 12"/>
    <s v="CAMPAIGN_STATUS_ENABLED"/>
    <s v="MANUAL"/>
    <m/>
    <d v="2023-01-07T00:00:00"/>
    <m/>
    <n v="550"/>
    <m/>
    <x v="0"/>
    <n v="0"/>
    <n v="0"/>
    <n v="0"/>
    <n v="0"/>
    <n v="0"/>
    <n v="0"/>
    <n v="0"/>
    <n v="0"/>
    <n v="0"/>
    <n v="0"/>
    <n v="0"/>
    <n v="0"/>
    <n v="0"/>
    <n v="0"/>
    <n v="0"/>
    <n v="0"/>
    <n v="0"/>
    <n v="0"/>
    <n v="0"/>
    <n v="0"/>
  </r>
  <r>
    <x v="0"/>
    <s v="PAUSED"/>
    <x v="3"/>
    <x v="3"/>
    <x v="6"/>
    <x v="1"/>
    <s v="Category 4_SBV_PT_ASIN 5"/>
    <s v="CAMPAIGN_PAUSED"/>
    <s v="MANUAL"/>
    <m/>
    <d v="2023-01-23T00:00:00"/>
    <m/>
    <n v="550"/>
    <m/>
    <x v="0"/>
    <n v="0"/>
    <n v="0"/>
    <n v="0"/>
    <n v="0"/>
    <n v="0"/>
    <n v="0"/>
    <n v="0"/>
    <n v="0"/>
    <n v="0"/>
    <n v="0"/>
    <n v="0"/>
    <n v="0"/>
    <n v="0"/>
    <n v="0"/>
    <n v="0"/>
    <n v="0"/>
    <n v="0"/>
    <n v="0"/>
    <n v="0"/>
    <n v="0"/>
  </r>
  <r>
    <x v="0"/>
    <s v="PAUSED"/>
    <x v="3"/>
    <x v="3"/>
    <x v="6"/>
    <x v="1"/>
    <s v="Category 4_SBV_PT_ASIN 5"/>
    <s v="CAMPAIGN_PAUSED"/>
    <s v="MANUAL"/>
    <m/>
    <d v="2023-01-23T00:00:00"/>
    <m/>
    <n v="550"/>
    <m/>
    <x v="0"/>
    <n v="0"/>
    <n v="0"/>
    <n v="0"/>
    <n v="0"/>
    <n v="0"/>
    <n v="0"/>
    <n v="0"/>
    <n v="0"/>
    <n v="0"/>
    <n v="0"/>
    <n v="0"/>
    <n v="0"/>
    <n v="0"/>
    <n v="0"/>
    <n v="0"/>
    <n v="0"/>
    <n v="0"/>
    <n v="0"/>
    <n v="0"/>
    <n v="0"/>
  </r>
  <r>
    <x v="1"/>
    <s v="ENABLED"/>
    <x v="0"/>
    <x v="0"/>
    <x v="0"/>
    <x v="0"/>
    <s v="Category 1_SP_KT_ASIN 1"/>
    <s v="CAMPAIGN_STATUS_ENABLED"/>
    <s v="MANUAL"/>
    <s v="Dynamic bids - down only"/>
    <d v="2020-11-16T00:00:00"/>
    <m/>
    <n v="12000"/>
    <n v="0.37802644964394699"/>
    <x v="0"/>
    <n v="1242898.8"/>
    <n v="3036"/>
    <n v="3.7000000000000002E-3"/>
    <n v="200909.60399999999"/>
    <n v="56.32"/>
    <n v="1232.8000000000002"/>
    <n v="930113.82000000007"/>
    <n v="0.22869999999999999"/>
    <n v="4.3723000000000001"/>
    <n v="0"/>
    <n v="0"/>
    <n v="0"/>
    <n v="0"/>
    <n v="0"/>
    <n v="0"/>
    <n v="0"/>
    <n v="0"/>
    <n v="0"/>
    <n v="0"/>
    <n v="0"/>
  </r>
  <r>
    <x v="1"/>
    <s v="ENABLED"/>
    <x v="1"/>
    <x v="0"/>
    <x v="1"/>
    <x v="0"/>
    <s v="Category 2_SP_KT_ASIN 2"/>
    <s v="CAMPAIGN_STATUS_ENABLED"/>
    <s v="MANUAL"/>
    <s v="Dynamic bids - down only"/>
    <d v="2020-11-16T00:00:00"/>
    <m/>
    <n v="5500"/>
    <n v="0.16365899621375801"/>
    <x v="0"/>
    <n v="1280290"/>
    <n v="4275.5999999999995"/>
    <n v="3.0999999999999999E-3"/>
    <n v="111129.01700000001"/>
    <n v="36.69"/>
    <n v="748.80000000000007"/>
    <n v="382601.90700000001"/>
    <n v="0.3075"/>
    <n v="3.2515999999999998"/>
    <n v="0"/>
    <n v="0"/>
    <n v="0"/>
    <n v="0"/>
    <n v="0"/>
    <n v="0"/>
    <n v="0"/>
    <n v="0"/>
    <n v="0"/>
    <n v="0"/>
    <n v="0"/>
  </r>
  <r>
    <x v="1"/>
    <s v="ENABLED"/>
    <x v="0"/>
    <x v="0"/>
    <x v="0"/>
    <x v="1"/>
    <s v="Category 1_SP_PT_ASIN 1"/>
    <s v="CAMPAIGN_STATUS_ENABLED"/>
    <s v="MANUAL"/>
    <s v="Dynamic bids - down only"/>
    <d v="2020-11-16T00:00:00"/>
    <m/>
    <n v="4000"/>
    <n v="0.23975300400534"/>
    <x v="0"/>
    <n v="625621.70000000007"/>
    <n v="2032"/>
    <n v="3.5000000000000001E-3"/>
    <n v="25680.922499999997"/>
    <n v="15.22"/>
    <n v="692"/>
    <n v="269798.19300000003"/>
    <n v="0.1008"/>
    <n v="9.9221000000000004"/>
    <n v="0"/>
    <n v="0"/>
    <n v="0"/>
    <n v="0"/>
    <n v="0"/>
    <n v="0"/>
    <n v="0"/>
    <n v="0"/>
    <n v="0"/>
    <n v="0"/>
    <n v="0"/>
  </r>
  <r>
    <x v="1"/>
    <s v="ENABLED"/>
    <x v="2"/>
    <x v="0"/>
    <x v="2"/>
    <x v="0"/>
    <s v="Category 3_SP_KT_ASIN 14"/>
    <s v="CAMPAIGN_STATUS_ENABLED"/>
    <s v="MANUAL"/>
    <s v="Dynamic bids - up and down"/>
    <d v="2023-02-15T00:00:00"/>
    <m/>
    <n v="5500"/>
    <n v="7.2841154775530895E-2"/>
    <x v="0"/>
    <n v="123212.1"/>
    <n v="607.19999999999993"/>
    <n v="4.4999999999999997E-3"/>
    <n v="21719.871500000001"/>
    <n v="50.5"/>
    <n v="134.4"/>
    <n v="40175.298000000003"/>
    <n v="0.57240000000000002"/>
    <n v="1.7468999999999999"/>
    <n v="0"/>
    <n v="0"/>
    <n v="0"/>
    <n v="0"/>
    <n v="0"/>
    <n v="0"/>
    <n v="0"/>
    <n v="0"/>
    <n v="0"/>
    <n v="0"/>
    <n v="0"/>
  </r>
  <r>
    <x v="1"/>
    <s v="ENABLED"/>
    <x v="2"/>
    <x v="1"/>
    <x v="3"/>
    <x v="0"/>
    <s v="Category 3_SB_KT_ASIN 16"/>
    <s v="CAMPAIGN_STATUS_ENABLED"/>
    <s v="MANUAL"/>
    <m/>
    <d v="2023-02-22T00:00:00"/>
    <m/>
    <n v="1000"/>
    <n v="0.193390157102238"/>
    <x v="0"/>
    <n v="261027.80000000002"/>
    <n v="554.4"/>
    <n v="1.9E-3"/>
    <n v="18221.756000000001"/>
    <n v="46.4"/>
    <n v="32.800000000000004"/>
    <n v="14179.166999999999"/>
    <n v="1.3607"/>
    <n v="0.7349"/>
    <n v="22"/>
    <n v="0.53659999999999997"/>
    <n v="7587.91"/>
    <n v="0.48159999999999997"/>
    <n v="0"/>
    <n v="0"/>
    <n v="0"/>
    <n v="0"/>
    <n v="0"/>
    <n v="0"/>
    <n v="0"/>
  </r>
  <r>
    <x v="1"/>
    <s v="ENABLED"/>
    <x v="1"/>
    <x v="2"/>
    <x v="1"/>
    <x v="2"/>
    <s v="Category 2_SD_CT_ASIN 2"/>
    <s v="CAMPAIGN_STATUS_ENABLED"/>
    <s v="MANUAL"/>
    <m/>
    <d v="2023-01-21T00:00:00"/>
    <m/>
    <n v="1000"/>
    <m/>
    <x v="1"/>
    <n v="285797.60000000003"/>
    <n v="734.4"/>
    <n v="2.3999999999999998E-3"/>
    <n v="14949.137000000001"/>
    <n v="28.74"/>
    <n v="124.80000000000001"/>
    <n v="57165.201000000001"/>
    <n v="0.27689999999999998"/>
    <n v="3.6114999999999999"/>
    <n v="30"/>
    <n v="0.1923"/>
    <n v="13479.79"/>
    <n v="0.2122"/>
    <n v="155016"/>
    <n v="113.45"/>
    <n v="0"/>
    <n v="0"/>
    <n v="0"/>
    <n v="0"/>
    <n v="0"/>
  </r>
  <r>
    <x v="1"/>
    <s v="ENABLED"/>
    <x v="0"/>
    <x v="2"/>
    <x v="4"/>
    <x v="2"/>
    <s v="Category 1_SD_CT_ASIN 3"/>
    <s v="CAMPAIGN_STATUS_ENABLED"/>
    <s v="MANUAL"/>
    <m/>
    <d v="2023-01-21T00:00:00"/>
    <m/>
    <n v="1000"/>
    <m/>
    <x v="1"/>
    <n v="198621.50000000003"/>
    <n v="474"/>
    <n v="2.2000000000000001E-3"/>
    <n v="12256.872499999999"/>
    <n v="36.51"/>
    <n v="164"/>
    <n v="146428.59600000002"/>
    <n v="8.8599999999999998E-2"/>
    <n v="11.282999999999999"/>
    <n v="24"/>
    <n v="0.1171"/>
    <n v="15910.48"/>
    <n v="9.7799999999999998E-2"/>
    <n v="111338"/>
    <n v="129.51"/>
    <n v="0"/>
    <n v="0"/>
    <n v="0"/>
    <n v="0"/>
    <n v="0"/>
  </r>
  <r>
    <x v="1"/>
    <s v="ENABLED"/>
    <x v="1"/>
    <x v="3"/>
    <x v="1"/>
    <x v="0"/>
    <s v="Category 2_SBV_KT_ASIN 2"/>
    <s v="CAMPAIGN_STATUS_ENABLED"/>
    <s v="MANUAL"/>
    <s v="Dynamic bids - down only"/>
    <d v="2022-01-17T00:00:00"/>
    <m/>
    <n v="1000"/>
    <s v="&lt;5%"/>
    <x v="0"/>
    <n v="240802.1"/>
    <n v="1645.2"/>
    <n v="6.3E-3"/>
    <n v="12252.053"/>
    <n v="10.51"/>
    <n v="97.600000000000009"/>
    <n v="49757.094000000005"/>
    <n v="0.26069999999999999"/>
    <n v="3.8355000000000001"/>
    <n v="69"/>
    <n v="0.56559999999999999"/>
    <n v="31112.99"/>
    <n v="0.56279999999999997"/>
    <n v="33695"/>
    <n v="427.78"/>
    <n v="0"/>
    <n v="0"/>
    <n v="0"/>
    <n v="0"/>
    <n v="0"/>
  </r>
  <r>
    <x v="1"/>
    <s v="ENABLED"/>
    <x v="1"/>
    <x v="1"/>
    <x v="1"/>
    <x v="0"/>
    <s v="Category 2_SB_KT_ASIN 2"/>
    <s v="RUNNING"/>
    <s v="MANUAL"/>
    <m/>
    <d v="2022-03-10T00:00:00"/>
    <m/>
    <n v="1000"/>
    <n v="0.39160284233687198"/>
    <x v="0"/>
    <n v="93453.8"/>
    <n v="682.8"/>
    <n v="6.7000000000000002E-3"/>
    <n v="11550.029500000001"/>
    <n v="23.88"/>
    <n v="122.4"/>
    <n v="44709.578999999998"/>
    <n v="0.27350000000000002"/>
    <n v="3.6558999999999999"/>
    <n v="45"/>
    <n v="0.29409999999999997"/>
    <n v="13347.38"/>
    <n v="0.26869999999999999"/>
    <n v="0"/>
    <n v="0"/>
    <n v="0"/>
    <n v="0"/>
    <n v="0"/>
    <n v="0"/>
    <n v="0"/>
  </r>
  <r>
    <x v="1"/>
    <s v="ENABLED"/>
    <x v="0"/>
    <x v="2"/>
    <x v="0"/>
    <x v="2"/>
    <s v="Category 1_SD_CT_ASIN 1"/>
    <s v="CAMPAIGN_STATUS_ENABLED"/>
    <s v="MANUAL"/>
    <m/>
    <d v="2023-01-21T00:00:00"/>
    <m/>
    <n v="1000"/>
    <m/>
    <x v="1"/>
    <n v="220796.40000000002"/>
    <n v="512.4"/>
    <n v="2.0999999999999999E-3"/>
    <n v="9929.9295000000002"/>
    <n v="27.36"/>
    <n v="172.8"/>
    <n v="68657.418000000005"/>
    <n v="0.15310000000000001"/>
    <n v="6.5301"/>
    <n v="81"/>
    <n v="0.375"/>
    <n v="21688.38"/>
    <n v="0.2843"/>
    <n v="123495"/>
    <n v="94.6"/>
    <n v="0"/>
    <n v="0"/>
    <n v="0"/>
    <n v="0"/>
    <n v="0"/>
  </r>
  <r>
    <x v="1"/>
    <s v="ENABLED"/>
    <x v="0"/>
    <x v="2"/>
    <x v="5"/>
    <x v="2"/>
    <s v="Category 1_SD_CT_ASIN 4"/>
    <s v="CAMPAIGN_STATUS_ENABLED"/>
    <s v="MANUAL"/>
    <m/>
    <d v="2023-02-20T00:00:00"/>
    <m/>
    <n v="1000"/>
    <m/>
    <x v="1"/>
    <n v="138875"/>
    <n v="261.59999999999997"/>
    <n v="1.6999999999999999E-3"/>
    <n v="8006.0564999999997"/>
    <n v="43.21"/>
    <n v="115.2"/>
    <n v="59401.341000000008"/>
    <n v="0.14269999999999999"/>
    <n v="7.0073999999999996"/>
    <n v="13"/>
    <n v="9.0300000000000005E-2"/>
    <n v="4804.6000000000004"/>
    <n v="7.2800000000000004E-2"/>
    <n v="75946"/>
    <n v="124.02"/>
    <n v="0"/>
    <n v="0"/>
    <n v="0"/>
    <n v="0"/>
    <n v="0"/>
  </r>
  <r>
    <x v="1"/>
    <s v="ENABLED"/>
    <x v="0"/>
    <x v="0"/>
    <x v="5"/>
    <x v="0"/>
    <s v="Category 1_SP_KT_ASIN 4"/>
    <s v="CAMPAIGN_STATUS_ENABLED"/>
    <s v="MANUAL"/>
    <s v="Dynamic bids - down only"/>
    <d v="2020-10-14T00:00:00"/>
    <m/>
    <n v="3000"/>
    <s v="&lt;5%"/>
    <x v="0"/>
    <n v="350841.7"/>
    <n v="546"/>
    <n v="1.4E-3"/>
    <n v="7676.043999999999"/>
    <n v="19.850000000000001"/>
    <n v="128"/>
    <n v="62376.434999999998"/>
    <n v="0.1303"/>
    <n v="7.6746999999999996"/>
    <n v="0"/>
    <n v="0"/>
    <n v="0"/>
    <n v="0"/>
    <n v="0"/>
    <n v="0"/>
    <n v="0"/>
    <n v="0"/>
    <n v="0"/>
    <n v="0"/>
    <n v="0"/>
  </r>
  <r>
    <x v="1"/>
    <s v="ENABLED"/>
    <x v="1"/>
    <x v="0"/>
    <x v="1"/>
    <x v="1"/>
    <s v="Category 2_SP_PT_ASIN 2"/>
    <s v="CAMPAIGN_STATUS_ENABLED"/>
    <s v="MANUAL"/>
    <s v="Dynamic bids - down only"/>
    <d v="2020-11-16T00:00:00"/>
    <m/>
    <n v="500"/>
    <n v="0.92756326555990798"/>
    <x v="0"/>
    <n v="132487.30000000002"/>
    <n v="812.4"/>
    <n v="5.5999999999999999E-3"/>
    <n v="7566.2920000000004"/>
    <n v="13.15"/>
    <n v="109.60000000000001"/>
    <n v="50715.953999999998"/>
    <n v="0.158"/>
    <n v="6.3304999999999998"/>
    <n v="0"/>
    <n v="0"/>
    <n v="0"/>
    <n v="0"/>
    <n v="0"/>
    <n v="0"/>
    <n v="0"/>
    <n v="0"/>
    <n v="0"/>
    <n v="0"/>
    <n v="0"/>
  </r>
  <r>
    <x v="1"/>
    <s v="ENABLED"/>
    <x v="0"/>
    <x v="3"/>
    <x v="4"/>
    <x v="0"/>
    <s v="Category 1_SBV_KT_ASIN 3"/>
    <s v="CAMPAIGN_STATUS_ENABLED"/>
    <s v="MANUAL"/>
    <s v="Dynamic bids - down only"/>
    <d v="2022-04-23T00:00:00"/>
    <m/>
    <n v="2000"/>
    <s v="&lt;5%"/>
    <x v="0"/>
    <n v="65695.3"/>
    <n v="282"/>
    <n v="3.8999999999999998E-3"/>
    <n v="7539.1770000000006"/>
    <n v="37.74"/>
    <n v="29.6"/>
    <n v="30946.86"/>
    <n v="0.25790000000000002"/>
    <n v="3.8767999999999998"/>
    <n v="17"/>
    <n v="0.45950000000000002"/>
    <n v="12817.02"/>
    <n v="0.37269999999999998"/>
    <n v="6502"/>
    <n v="1364.14"/>
    <n v="0"/>
    <n v="0"/>
    <n v="0"/>
    <n v="0"/>
    <n v="0"/>
  </r>
  <r>
    <x v="1"/>
    <s v="ENABLED"/>
    <x v="3"/>
    <x v="0"/>
    <x v="6"/>
    <x v="0"/>
    <s v="Category 4_SP_KT_ASIN 5"/>
    <s v="CAMPAIGN_STATUS_ENABLED"/>
    <s v="MANUAL"/>
    <s v="Dynamic bids - down only"/>
    <d v="2021-08-25T00:00:00"/>
    <m/>
    <n v="500"/>
    <n v="8.1939125176375693E-2"/>
    <x v="0"/>
    <n v="62744.000000000007"/>
    <n v="310.8"/>
    <n v="4.4999999999999997E-3"/>
    <n v="4814.2894999999999"/>
    <n v="21.87"/>
    <n v="53.6"/>
    <n v="29940.137999999999"/>
    <n v="0.17030000000000001"/>
    <n v="5.8734999999999999"/>
    <n v="0"/>
    <n v="0"/>
    <n v="0"/>
    <n v="0"/>
    <n v="0"/>
    <n v="0"/>
    <n v="0"/>
    <n v="0"/>
    <n v="0"/>
    <n v="0"/>
    <n v="0"/>
  </r>
  <r>
    <x v="1"/>
    <s v="ENABLED"/>
    <x v="0"/>
    <x v="2"/>
    <x v="7"/>
    <x v="2"/>
    <s v="Category 1_SD_CT_ASIN 12"/>
    <s v="CAMPAIGN_STATUS_ENABLED"/>
    <s v="MANUAL"/>
    <m/>
    <d v="2023-02-16T00:00:00"/>
    <m/>
    <n v="1000"/>
    <m/>
    <x v="1"/>
    <n v="78380.5"/>
    <n v="157.19999999999999"/>
    <n v="1.8E-3"/>
    <n v="4597.0550000000003"/>
    <n v="41.28"/>
    <n v="65.600000000000009"/>
    <n v="30603.491999999998"/>
    <n v="0.159"/>
    <n v="6.2873999999999999"/>
    <n v="8"/>
    <n v="9.7600000000000006E-2"/>
    <n v="2734.76"/>
    <n v="8.0399999999999999E-2"/>
    <n v="44459"/>
    <n v="121.65"/>
    <n v="0"/>
    <n v="0"/>
    <n v="0"/>
    <n v="0"/>
    <n v="0"/>
  </r>
  <r>
    <x v="1"/>
    <s v="ENABLED"/>
    <x v="0"/>
    <x v="0"/>
    <x v="5"/>
    <x v="2"/>
    <s v="Category 1_SP_CT_ASIN 4"/>
    <s v="CAMPAIGN_STATUS_ENABLED"/>
    <s v="AUTOMATIC"/>
    <s v="Dynamic bids - down only"/>
    <d v="2020-10-14T00:00:00"/>
    <m/>
    <n v="1200"/>
    <s v="&lt;5%"/>
    <x v="0"/>
    <n v="550030.80000000005"/>
    <n v="626.4"/>
    <n v="1E-3"/>
    <n v="4496.9079999999994"/>
    <n v="10.14"/>
    <n v="109.60000000000001"/>
    <n v="49078.269000000008"/>
    <n v="9.7000000000000003E-2"/>
    <n v="10.307499999999999"/>
    <n v="0"/>
    <n v="0"/>
    <n v="0"/>
    <n v="0"/>
    <n v="0"/>
    <n v="0"/>
    <n v="0"/>
    <n v="0"/>
    <n v="0"/>
    <n v="0"/>
    <n v="0"/>
  </r>
  <r>
    <x v="1"/>
    <s v="ENABLED"/>
    <x v="3"/>
    <x v="3"/>
    <x v="6"/>
    <x v="0"/>
    <s v="Category 4_SBV_KT_ASIN 5"/>
    <s v="CAMPAIGN_STATUS_ENABLED"/>
    <s v="MANUAL"/>
    <s v="Dynamic bids - down only"/>
    <d v="2022-01-13T00:00:00"/>
    <m/>
    <n v="350"/>
    <s v="&lt;5%"/>
    <x v="0"/>
    <n v="91678.400000000009"/>
    <n v="721.19999999999993"/>
    <n v="7.1999999999999998E-3"/>
    <n v="3941.1354999999999"/>
    <n v="7.71"/>
    <n v="24"/>
    <n v="12890.897999999999"/>
    <n v="0.32369999999999999"/>
    <n v="3.0891000000000002"/>
    <n v="17"/>
    <n v="0.56669999999999998"/>
    <n v="8011.29"/>
    <n v="0.55930000000000002"/>
    <n v="16546"/>
    <n v="280.23"/>
    <n v="0"/>
    <n v="0"/>
    <n v="0"/>
    <n v="0"/>
    <n v="0"/>
  </r>
  <r>
    <x v="1"/>
    <s v="ENABLED"/>
    <x v="1"/>
    <x v="0"/>
    <x v="1"/>
    <x v="1"/>
    <s v="Category 2_SP_PT_ASIN 2"/>
    <s v="CAMPAIGN_STATUS_ENABLED"/>
    <s v="MANUAL"/>
    <s v="Dynamic bids - down only"/>
    <d v="2022-10-29T00:00:00"/>
    <m/>
    <n v="550"/>
    <n v="0.46284770035802802"/>
    <x v="0"/>
    <n v="67381.600000000006"/>
    <n v="432"/>
    <n v="5.8999999999999999E-3"/>
    <n v="3911.1644999999999"/>
    <n v="12.78"/>
    <n v="61.6"/>
    <n v="34137.126000000004"/>
    <n v="0.12130000000000001"/>
    <n v="8.2431999999999999"/>
    <n v="0"/>
    <n v="0"/>
    <n v="0"/>
    <n v="0"/>
    <n v="0"/>
    <n v="0"/>
    <n v="0"/>
    <n v="0"/>
    <n v="0"/>
    <n v="0"/>
    <n v="0"/>
  </r>
  <r>
    <x v="1"/>
    <s v="ENABLED"/>
    <x v="2"/>
    <x v="0"/>
    <x v="3"/>
    <x v="0"/>
    <s v="Category 3_SP_KT_ASIN 16"/>
    <s v="CAMPAIGN_STATUS_ENABLED"/>
    <s v="MANUAL"/>
    <s v="Dynamic bids - up and down"/>
    <d v="2023-02-15T00:00:00"/>
    <m/>
    <n v="950"/>
    <s v="&lt;5%"/>
    <x v="0"/>
    <n v="98898.8"/>
    <n v="145.19999999999999"/>
    <n v="1.2999999999999999E-3"/>
    <n v="3828.6889999999999"/>
    <n v="37.229999999999997"/>
    <n v="11.200000000000001"/>
    <n v="8703.2790000000005"/>
    <n v="0.46579999999999999"/>
    <n v="2.1469"/>
    <n v="0"/>
    <n v="0"/>
    <n v="0"/>
    <n v="0"/>
    <n v="0"/>
    <n v="0"/>
    <n v="0"/>
    <n v="0"/>
    <n v="0"/>
    <n v="0"/>
    <n v="0"/>
  </r>
  <r>
    <x v="1"/>
    <s v="ENABLED"/>
    <x v="0"/>
    <x v="1"/>
    <x v="4"/>
    <x v="0"/>
    <s v="Category 1_SB_KT_ASIN 3"/>
    <s v="CAMPAIGN_STATUS_ENABLED"/>
    <s v="MANUAL"/>
    <m/>
    <d v="2023-01-17T00:00:00"/>
    <m/>
    <n v="550"/>
    <n v="8.9110191412312398E-2"/>
    <x v="0"/>
    <n v="160020.30000000002"/>
    <n v="223.2"/>
    <n v="1.2999999999999999E-3"/>
    <n v="3745.5335"/>
    <n v="23.69"/>
    <n v="27.200000000000003"/>
    <n v="13695.03"/>
    <n v="0.28960000000000002"/>
    <n v="3.4531999999999998"/>
    <n v="7"/>
    <n v="0.2059"/>
    <n v="3571.51"/>
    <n v="0.23469999999999999"/>
    <n v="0"/>
    <n v="0"/>
    <n v="0"/>
    <n v="0"/>
    <n v="0"/>
    <n v="0"/>
    <n v="0"/>
  </r>
  <r>
    <x v="1"/>
    <s v="ENABLED"/>
    <x v="0"/>
    <x v="0"/>
    <x v="4"/>
    <x v="1"/>
    <s v="Category 1_SP_PT_ASIN 3"/>
    <s v="CAMPAIGN_STATUS_ENABLED"/>
    <s v="MANUAL"/>
    <s v="Dynamic bids - down only"/>
    <d v="2023-02-04T00:00:00"/>
    <m/>
    <n v="550"/>
    <n v="0.33623384743643098"/>
    <x v="0"/>
    <n v="42751.5"/>
    <n v="211.2"/>
    <n v="4.4999999999999997E-3"/>
    <n v="3658.6039999999998"/>
    <n v="24.46"/>
    <n v="44.800000000000004"/>
    <n v="39265.974000000002"/>
    <n v="9.8699999999999996E-2"/>
    <n v="10.1363"/>
    <n v="0"/>
    <n v="0"/>
    <n v="0"/>
    <n v="0"/>
    <n v="0"/>
    <n v="0"/>
    <n v="0"/>
    <n v="0"/>
    <n v="0"/>
    <n v="0"/>
    <n v="0"/>
  </r>
  <r>
    <x v="1"/>
    <s v="ENABLED"/>
    <x v="0"/>
    <x v="1"/>
    <x v="4"/>
    <x v="0"/>
    <s v="Category 1_SB_KT_ASIN 3"/>
    <s v="CAMPAIGN_STATUS_ENABLED"/>
    <s v="MANUAL"/>
    <m/>
    <d v="2023-01-24T00:00:00"/>
    <m/>
    <n v="550"/>
    <n v="0.49204730831973897"/>
    <x v="0"/>
    <n v="158924.70000000001"/>
    <n v="205.2"/>
    <n v="1.1999999999999999E-3"/>
    <n v="2875.8134999999997"/>
    <n v="19.79"/>
    <n v="19.200000000000003"/>
    <n v="9599.8320000000003"/>
    <n v="0.31719999999999998"/>
    <n v="3.1526999999999998"/>
    <n v="6"/>
    <n v="0.25"/>
    <n v="1978.45"/>
    <n v="0.1855"/>
    <n v="0"/>
    <n v="0"/>
    <n v="0"/>
    <n v="0"/>
    <n v="0"/>
    <n v="0"/>
    <n v="0"/>
  </r>
  <r>
    <x v="1"/>
    <s v="ENABLED"/>
    <x v="1"/>
    <x v="3"/>
    <x v="1"/>
    <x v="1"/>
    <s v="Category 2_SBV_PT_ASIN 2"/>
    <s v="CAMPAIGN_STATUS_ENABLED"/>
    <s v="MANUAL"/>
    <m/>
    <d v="2023-01-23T00:00:00"/>
    <m/>
    <n v="550"/>
    <s v="&lt;5%"/>
    <x v="0"/>
    <n v="41030"/>
    <n v="405.59999999999997"/>
    <n v="9.1000000000000004E-3"/>
    <n v="2578.7894999999999"/>
    <n v="8.98"/>
    <n v="38.400000000000006"/>
    <n v="18312.381000000001"/>
    <n v="0.14910000000000001"/>
    <n v="6.7065999999999999"/>
    <n v="24"/>
    <n v="0.5"/>
    <n v="10468.31"/>
    <n v="0.51449999999999996"/>
    <n v="0"/>
    <n v="0"/>
    <n v="0"/>
    <n v="0"/>
    <n v="0"/>
    <n v="0"/>
    <n v="0"/>
  </r>
  <r>
    <x v="1"/>
    <s v="ENABLED"/>
    <x v="3"/>
    <x v="2"/>
    <x v="6"/>
    <x v="2"/>
    <s v="Category 4_SD_CT_ASIN 5"/>
    <s v="CAMPAIGN_STATUS_ENABLED"/>
    <s v="MANUAL"/>
    <m/>
    <d v="2022-12-05T00:00:00"/>
    <m/>
    <n v="550"/>
    <m/>
    <x v="1"/>
    <n v="62396.4"/>
    <n v="134.4"/>
    <n v="2E-3"/>
    <n v="2455.8795"/>
    <n v="25.8"/>
    <n v="28"/>
    <n v="14996.906999999999"/>
    <n v="0.1734"/>
    <n v="5.7672999999999996"/>
    <n v="9"/>
    <n v="0.2571"/>
    <n v="4452.6499999999996"/>
    <n v="0.26719999999999999"/>
    <n v="36411"/>
    <n v="79.349999999999994"/>
    <n v="0"/>
    <n v="0"/>
    <n v="0"/>
    <n v="0"/>
    <n v="0"/>
  </r>
  <r>
    <x v="1"/>
    <s v="ENABLED"/>
    <x v="2"/>
    <x v="0"/>
    <x v="2"/>
    <x v="0"/>
    <s v="Category 3_SP_KT_ASIN 14"/>
    <s v="CAMPAIGN_STATUS_ENABLED"/>
    <s v="MANUAL"/>
    <s v="Dynamic bids - down only"/>
    <d v="2023-02-15T00:00:00"/>
    <m/>
    <n v="550"/>
    <n v="0.16226034308779"/>
    <x v="0"/>
    <n v="4822.4000000000005"/>
    <n v="86.399999999999991"/>
    <n v="1.6400000000000001E-2"/>
    <n v="2334.6779999999999"/>
    <n v="38.15"/>
    <n v="26.400000000000002"/>
    <n v="9281.4120000000003"/>
    <n v="0.26629999999999998"/>
    <n v="3.7545999999999999"/>
    <n v="0"/>
    <n v="0"/>
    <n v="0"/>
    <n v="0"/>
    <n v="0"/>
    <n v="0"/>
    <n v="0"/>
    <n v="0"/>
    <n v="0"/>
    <n v="0"/>
    <n v="0"/>
  </r>
  <r>
    <x v="1"/>
    <s v="ENABLED"/>
    <x v="4"/>
    <x v="2"/>
    <x v="8"/>
    <x v="2"/>
    <s v="Category 5_SD_CT_ASIN 9"/>
    <s v="CAMPAIGN_STATUS_ENABLED"/>
    <s v="MANUAL"/>
    <m/>
    <d v="2023-02-20T00:00:00"/>
    <m/>
    <n v="1000"/>
    <m/>
    <x v="1"/>
    <n v="34745.700000000004"/>
    <n v="79.2"/>
    <n v="2.0999999999999999E-3"/>
    <n v="2326.0844999999999"/>
    <n v="41.46"/>
    <n v="35.200000000000003"/>
    <n v="19658.258999999998"/>
    <n v="0.12529999999999999"/>
    <n v="7.9817"/>
    <n v="4"/>
    <n v="9.0899999999999995E-2"/>
    <n v="1286.1300000000001"/>
    <n v="5.8900000000000001E-2"/>
    <n v="18368"/>
    <n v="148.99"/>
    <n v="0"/>
    <n v="0"/>
    <n v="0"/>
    <n v="0"/>
    <n v="0"/>
  </r>
  <r>
    <x v="1"/>
    <s v="ENABLED"/>
    <x v="0"/>
    <x v="2"/>
    <x v="4"/>
    <x v="1"/>
    <s v="Category 1_SD_PT_ASIN 3"/>
    <s v="CAMPAIGN_STATUS_ENABLED"/>
    <s v="MANUAL"/>
    <m/>
    <d v="2022-03-10T00:00:00"/>
    <m/>
    <n v="300"/>
    <m/>
    <x v="0"/>
    <n v="28630.800000000003"/>
    <n v="117.6"/>
    <n v="3.8E-3"/>
    <n v="2252.4490000000001"/>
    <n v="27.04"/>
    <n v="27.200000000000003"/>
    <n v="18999.468000000001"/>
    <n v="0.1255"/>
    <n v="7.9664000000000001"/>
    <n v="14"/>
    <n v="0.4118"/>
    <n v="8914.43"/>
    <n v="0.42230000000000001"/>
    <n v="0"/>
    <n v="0"/>
    <n v="0"/>
    <n v="0"/>
    <n v="0"/>
    <n v="0"/>
    <n v="0"/>
  </r>
  <r>
    <x v="1"/>
    <s v="ENABLED"/>
    <x v="0"/>
    <x v="2"/>
    <x v="9"/>
    <x v="2"/>
    <s v="Category 1_SD_CT_ASIN 6"/>
    <s v="CAMPAIGN_STATUS_ENABLED"/>
    <s v="MANUAL"/>
    <m/>
    <d v="2023-02-20T00:00:00"/>
    <m/>
    <n v="1000"/>
    <m/>
    <x v="1"/>
    <n v="40954.100000000006"/>
    <n v="60"/>
    <n v="1.2999999999999999E-3"/>
    <n v="2164.6609999999996"/>
    <n v="50.93"/>
    <n v="63.2"/>
    <n v="25762.994999999999"/>
    <n v="8.8999999999999996E-2"/>
    <n v="11.240399999999999"/>
    <n v="8"/>
    <n v="0.1013"/>
    <n v="1605.57"/>
    <n v="5.6099999999999997E-2"/>
    <n v="22587"/>
    <n v="112.75"/>
    <n v="0"/>
    <n v="0"/>
    <n v="0"/>
    <n v="0"/>
    <n v="0"/>
  </r>
  <r>
    <x v="1"/>
    <s v="ENABLED"/>
    <x v="5"/>
    <x v="0"/>
    <x v="10"/>
    <x v="0"/>
    <s v="Category 6_SP_KT_ASIN 8"/>
    <s v="CAMPAIGN_STATUS_ENABLED"/>
    <s v="MANUAL"/>
    <s v="Dynamic bids - down only"/>
    <d v="2021-08-25T00:00:00"/>
    <m/>
    <n v="300"/>
    <s v="&lt;5%"/>
    <x v="0"/>
    <n v="106618.6"/>
    <n v="210"/>
    <n v="1.8E-3"/>
    <n v="2003.6115"/>
    <n v="13.47"/>
    <n v="45.6"/>
    <n v="12940.659"/>
    <n v="0.16389999999999999"/>
    <n v="6.0998999999999999"/>
    <n v="0"/>
    <n v="0"/>
    <n v="0"/>
    <n v="0"/>
    <n v="0"/>
    <n v="0"/>
    <n v="0"/>
    <n v="0"/>
    <n v="0"/>
    <n v="0"/>
    <n v="0"/>
  </r>
  <r>
    <x v="1"/>
    <s v="ENABLED"/>
    <x v="0"/>
    <x v="0"/>
    <x v="0"/>
    <x v="2"/>
    <s v="Category 1_SP_CT_ASIN 1"/>
    <s v="CAMPAIGN_STATUS_ENABLED"/>
    <s v="MANUAL"/>
    <s v="Dynamic bids - down only"/>
    <d v="2022-11-01T00:00:00"/>
    <m/>
    <n v="550"/>
    <n v="0.110447203809168"/>
    <x v="0"/>
    <n v="105551.6"/>
    <n v="286.8"/>
    <n v="2.5000000000000001E-3"/>
    <n v="1958.0345"/>
    <n v="9.64"/>
    <n v="37.6"/>
    <n v="13295.151"/>
    <n v="0.15590000000000001"/>
    <n v="6.4127999999999998"/>
    <n v="0"/>
    <n v="0"/>
    <n v="0"/>
    <n v="0"/>
    <n v="0"/>
    <n v="0"/>
    <n v="0"/>
    <n v="0"/>
    <n v="0"/>
    <n v="0"/>
    <n v="0"/>
  </r>
  <r>
    <x v="1"/>
    <s v="ENABLED"/>
    <x v="0"/>
    <x v="2"/>
    <x v="11"/>
    <x v="2"/>
    <s v="Category 1_SD_CT_ASIN 7"/>
    <s v="CAMPAIGN_STATUS_ENABLED"/>
    <s v="MANUAL"/>
    <m/>
    <d v="2023-02-20T00:00:00"/>
    <m/>
    <n v="1000"/>
    <m/>
    <x v="1"/>
    <n v="33964.700000000004"/>
    <n v="72"/>
    <n v="1.9E-3"/>
    <n v="1851.8609999999999"/>
    <n v="36.31"/>
    <n v="39.200000000000003"/>
    <n v="15876.810000000001"/>
    <n v="0.1235"/>
    <n v="8.0970999999999993"/>
    <n v="10"/>
    <n v="0.2041"/>
    <n v="3006.6"/>
    <n v="0.1704"/>
    <n v="19000"/>
    <n v="114.67"/>
    <n v="0"/>
    <n v="0"/>
    <n v="0"/>
    <n v="0"/>
    <n v="0"/>
  </r>
  <r>
    <x v="1"/>
    <s v="ENABLED"/>
    <x v="1"/>
    <x v="3"/>
    <x v="1"/>
    <x v="1"/>
    <s v="Category 2_SBV_PT_ASIN 2"/>
    <s v="CAMPAIGN_STATUS_ENABLED"/>
    <s v="MANUAL"/>
    <m/>
    <d v="2022-12-05T00:00:00"/>
    <m/>
    <n v="550"/>
    <s v="&lt;5%"/>
    <x v="0"/>
    <n v="17825.5"/>
    <n v="241.2"/>
    <n v="1.24E-2"/>
    <n v="1801.9914999999999"/>
    <n v="10.55"/>
    <n v="34.4"/>
    <n v="17956.8"/>
    <n v="0.10630000000000001"/>
    <n v="9.4114000000000004"/>
    <n v="19"/>
    <n v="0.44190000000000002"/>
    <n v="8437.48"/>
    <n v="0.4229"/>
    <n v="0"/>
    <n v="0"/>
    <n v="0"/>
    <n v="0"/>
    <n v="0"/>
    <n v="0"/>
    <n v="0"/>
  </r>
  <r>
    <x v="1"/>
    <s v="ENABLED"/>
    <x v="0"/>
    <x v="0"/>
    <x v="11"/>
    <x v="3"/>
    <s v="Category 1_SP_Auto_ASIN 7"/>
    <s v="CAMPAIGN_STATUS_ENABLED"/>
    <s v="AUTOMATIC"/>
    <s v="Dynamic bids - down only"/>
    <d v="2020-11-16T00:00:00"/>
    <m/>
    <n v="200"/>
    <s v="&lt;5%"/>
    <x v="0"/>
    <n v="361806.50000000006"/>
    <n v="548.4"/>
    <n v="1.4E-3"/>
    <n v="1728.9254999999998"/>
    <n v="4.45"/>
    <n v="67.2"/>
    <n v="18807.938999999998"/>
    <n v="9.7299999999999998E-2"/>
    <n v="10.273999999999999"/>
    <n v="0"/>
    <n v="0"/>
    <n v="0"/>
    <n v="0"/>
    <n v="0"/>
    <n v="0"/>
    <n v="0"/>
    <n v="0"/>
    <n v="0"/>
    <n v="0"/>
    <n v="0"/>
  </r>
  <r>
    <x v="1"/>
    <s v="PAUSED"/>
    <x v="2"/>
    <x v="2"/>
    <x v="2"/>
    <x v="2"/>
    <s v="Category 3_SD_CT_ASIN 14"/>
    <s v="CAMPAIGN_PAUSED"/>
    <s v="MANUAL"/>
    <m/>
    <d v="2023-02-28T00:00:00"/>
    <m/>
    <n v="1000"/>
    <m/>
    <x v="1"/>
    <n v="36874.200000000004"/>
    <n v="79.2"/>
    <n v="2E-3"/>
    <n v="1712.2315000000001"/>
    <n v="30.52"/>
    <n v="4.8000000000000007"/>
    <n v="1317.204"/>
    <n v="1.3764000000000001"/>
    <n v="0.72660000000000002"/>
    <n v="2"/>
    <n v="0.33329999999999999"/>
    <n v="190.68"/>
    <n v="0.1303"/>
    <n v="18673"/>
    <n v="107.88"/>
    <n v="0"/>
    <n v="0"/>
    <n v="0"/>
    <n v="0"/>
    <n v="0"/>
  </r>
  <r>
    <x v="1"/>
    <s v="ENABLED"/>
    <x v="0"/>
    <x v="2"/>
    <x v="4"/>
    <x v="2"/>
    <s v="Category 1_SD_CT_ASIN 3"/>
    <s v="CAMPAIGN_STATUS_ENABLED"/>
    <s v="MANUAL"/>
    <m/>
    <d v="2022-10-29T00:00:00"/>
    <m/>
    <n v="550"/>
    <m/>
    <x v="0"/>
    <n v="10909.800000000001"/>
    <n v="57.599999999999994"/>
    <n v="4.7999999999999996E-3"/>
    <n v="1706.8764999999999"/>
    <n v="41.84"/>
    <n v="25.6"/>
    <n v="26354.844000000001"/>
    <n v="6.8599999999999994E-2"/>
    <n v="14.582599999999999"/>
    <n v="0"/>
    <n v="0"/>
    <n v="0"/>
    <n v="0"/>
    <n v="0"/>
    <n v="0"/>
    <n v="0"/>
    <n v="0"/>
    <n v="0"/>
    <n v="0"/>
    <n v="0"/>
  </r>
  <r>
    <x v="1"/>
    <s v="ENABLED"/>
    <x v="1"/>
    <x v="2"/>
    <x v="1"/>
    <x v="2"/>
    <s v="Category 2_SD_CT_ASIN 2"/>
    <s v="CAMPAIGN_STATUS_ENABLED"/>
    <s v="MANUAL"/>
    <m/>
    <d v="2021-10-27T00:00:00"/>
    <m/>
    <n v="300"/>
    <m/>
    <x v="0"/>
    <n v="38680.400000000001"/>
    <n v="94.8"/>
    <n v="2.2000000000000001E-3"/>
    <n v="1640.7294999999999"/>
    <n v="24.43"/>
    <n v="25.6"/>
    <n v="13491.72"/>
    <n v="0.1288"/>
    <n v="7.7662000000000004"/>
    <n v="2"/>
    <n v="6.25E-2"/>
    <n v="968.93"/>
    <n v="6.4600000000000005E-2"/>
    <n v="0"/>
    <n v="0"/>
    <n v="0"/>
    <n v="0"/>
    <n v="0"/>
    <n v="0"/>
    <n v="0"/>
  </r>
  <r>
    <x v="1"/>
    <s v="ENABLED"/>
    <x v="2"/>
    <x v="0"/>
    <x v="2"/>
    <x v="3"/>
    <s v="Category 3_SP_Auto_ASIN 14"/>
    <s v="CAMPAIGN_STATUS_ENABLED"/>
    <s v="AUTOMATIC"/>
    <s v="Dynamic bids - down only"/>
    <d v="2023-02-15T00:00:00"/>
    <m/>
    <n v="550"/>
    <n v="0.12228917974897301"/>
    <x v="0"/>
    <n v="165618.20000000001"/>
    <n v="178.79999999999998"/>
    <n v="1E-3"/>
    <n v="1614.3285000000001"/>
    <n v="12.75"/>
    <n v="24.8"/>
    <n v="5333.9760000000006"/>
    <n v="0.32050000000000001"/>
    <n v="3.1206"/>
    <n v="0"/>
    <n v="0"/>
    <n v="0"/>
    <n v="0"/>
    <n v="0"/>
    <n v="0"/>
    <n v="0"/>
    <n v="0"/>
    <n v="0"/>
    <n v="0"/>
    <n v="0"/>
  </r>
  <r>
    <x v="1"/>
    <s v="ENABLED"/>
    <x v="0"/>
    <x v="0"/>
    <x v="0"/>
    <x v="3"/>
    <s v="Category 1_SP_Auto_ASIN 1"/>
    <s v="CAMPAIGN_STATUS_ENABLED"/>
    <s v="AUTOMATIC"/>
    <s v="Dynamic bids - down only"/>
    <d v="2022-10-25T00:00:00"/>
    <m/>
    <n v="200"/>
    <s v="&lt;5%"/>
    <x v="0"/>
    <n v="786162.3"/>
    <n v="769.19999999999993"/>
    <n v="8.9999999999999998E-4"/>
    <n v="1587.4940000000001"/>
    <n v="2.91"/>
    <n v="50.400000000000006"/>
    <n v="13996.593000000001"/>
    <n v="0.1201"/>
    <n v="8.327"/>
    <n v="0"/>
    <n v="0"/>
    <n v="0"/>
    <n v="0"/>
    <n v="0"/>
    <n v="0"/>
    <n v="0"/>
    <n v="0"/>
    <n v="0"/>
    <n v="0"/>
    <n v="0"/>
  </r>
  <r>
    <x v="1"/>
    <s v="ENABLED"/>
    <x v="0"/>
    <x v="3"/>
    <x v="0"/>
    <x v="1"/>
    <s v="Category 1_SBV_PT_ASIN 1"/>
    <s v="CAMPAIGN_STATUS_ENABLED"/>
    <s v="MANUAL"/>
    <m/>
    <d v="2022-12-05T00:00:00"/>
    <m/>
    <n v="550"/>
    <s v="&lt;5%"/>
    <x v="0"/>
    <n v="52896.800000000003"/>
    <n v="190.79999999999998"/>
    <n v="3.3E-3"/>
    <n v="1485.29"/>
    <n v="10.99"/>
    <n v="7.2"/>
    <n v="3397.9049999999997"/>
    <n v="0.46279999999999999"/>
    <n v="2.1606000000000001"/>
    <n v="7"/>
    <n v="0.77780000000000005"/>
    <n v="3114.43"/>
    <n v="0.82489999999999997"/>
    <n v="0"/>
    <n v="0"/>
    <n v="0"/>
    <n v="0"/>
    <n v="0"/>
    <n v="0"/>
    <n v="0"/>
  </r>
  <r>
    <x v="1"/>
    <s v="ENABLED"/>
    <x v="0"/>
    <x v="0"/>
    <x v="9"/>
    <x v="1"/>
    <s v="Category 1_SP_PT_ASIN 6"/>
    <s v="CAMPAIGN_STATUS_ENABLED"/>
    <s v="MANUAL"/>
    <s v="Dynamic bids - down only"/>
    <d v="2022-09-17T00:00:00"/>
    <m/>
    <n v="200"/>
    <n v="7.5573770491803194E-2"/>
    <x v="0"/>
    <n v="53246.600000000006"/>
    <n v="126"/>
    <n v="2.2000000000000001E-3"/>
    <n v="1384.0294999999999"/>
    <n v="15.51"/>
    <n v="20"/>
    <n v="7142.58"/>
    <n v="0.20519999999999999"/>
    <n v="4.8739999999999997"/>
    <n v="0"/>
    <n v="0"/>
    <n v="0"/>
    <n v="0"/>
    <n v="0"/>
    <n v="0"/>
    <n v="0"/>
    <n v="0"/>
    <n v="0"/>
    <n v="0"/>
    <n v="0"/>
  </r>
  <r>
    <x v="1"/>
    <s v="ENABLED"/>
    <x v="4"/>
    <x v="0"/>
    <x v="8"/>
    <x v="0"/>
    <s v="Category 5_SP_KT_ASIN 9"/>
    <s v="CAMPAIGN_STATUS_ENABLED"/>
    <s v="MANUAL"/>
    <s v="Dynamic bids - down only"/>
    <d v="2021-08-25T00:00:00"/>
    <m/>
    <n v="600"/>
    <s v="&lt;5%"/>
    <x v="0"/>
    <n v="9925.3000000000011"/>
    <n v="75.599999999999994"/>
    <n v="7.0000000000000001E-3"/>
    <n v="1316.769"/>
    <n v="24.59"/>
    <n v="20.8"/>
    <n v="9153.8009999999995"/>
    <n v="0.15229999999999999"/>
    <n v="6.5655000000000001"/>
    <n v="0"/>
    <n v="0"/>
    <n v="0"/>
    <n v="0"/>
    <n v="0"/>
    <n v="0"/>
    <n v="0"/>
    <n v="0"/>
    <n v="0"/>
    <n v="0"/>
    <n v="0"/>
  </r>
  <r>
    <x v="1"/>
    <s v="ENABLED"/>
    <x v="0"/>
    <x v="2"/>
    <x v="12"/>
    <x v="2"/>
    <s v="Category 1_SD_CT_ASIN 11"/>
    <s v="CAMPAIGN_STATUS_ENABLED"/>
    <s v="MANUAL"/>
    <m/>
    <d v="2023-01-21T00:00:00"/>
    <m/>
    <n v="1000"/>
    <m/>
    <x v="1"/>
    <n v="18290.800000000003"/>
    <n v="34.799999999999997"/>
    <n v="1.6999999999999999E-3"/>
    <n v="1272.9684999999999"/>
    <n v="51.64"/>
    <n v="30.400000000000002"/>
    <n v="23162.922000000002"/>
    <n v="5.8200000000000002E-2"/>
    <n v="17.185099999999998"/>
    <n v="4"/>
    <n v="0.1053"/>
    <n v="1096.5899999999999"/>
    <n v="4.2599999999999999E-2"/>
    <n v="9384"/>
    <n v="159.59"/>
    <n v="0"/>
    <n v="0"/>
    <n v="0"/>
    <n v="0"/>
    <n v="0"/>
  </r>
  <r>
    <x v="1"/>
    <s v="ENABLED"/>
    <x v="6"/>
    <x v="0"/>
    <x v="13"/>
    <x v="0"/>
    <s v="Category 7_SP_KT_ASIN 15"/>
    <s v="CAMPAIGN_STATUS_ENABLED"/>
    <s v="MANUAL"/>
    <s v="Dynamic bids - up and down"/>
    <d v="2023-04-28T00:00:00"/>
    <m/>
    <n v="2000"/>
    <s v="&lt;5%"/>
    <x v="0"/>
    <n v="45400.3"/>
    <n v="86.399999999999991"/>
    <n v="1.6999999999999999E-3"/>
    <n v="1215.704"/>
    <n v="19.86"/>
    <n v="12.8"/>
    <n v="3037.5"/>
    <n v="0.42380000000000001"/>
    <n v="2.3597000000000001"/>
    <n v="0"/>
    <n v="0"/>
    <n v="0"/>
    <n v="0"/>
    <n v="0"/>
    <n v="0"/>
    <n v="0"/>
    <n v="0"/>
    <n v="0"/>
    <n v="0"/>
    <n v="0"/>
  </r>
  <r>
    <x v="1"/>
    <s v="ENABLED"/>
    <x v="3"/>
    <x v="0"/>
    <x v="6"/>
    <x v="1"/>
    <s v="Category 4_SP_PT_ASIN 5"/>
    <s v="CAMPAIGN_STATUS_ENABLED"/>
    <s v="MANUAL"/>
    <s v="Dynamic bids - down only"/>
    <d v="2021-08-25T00:00:00"/>
    <m/>
    <n v="600"/>
    <s v="&lt;5%"/>
    <x v="0"/>
    <n v="30814.300000000003"/>
    <n v="90"/>
    <n v="2.7000000000000001E-3"/>
    <n v="1206.4815000000001"/>
    <n v="18.93"/>
    <n v="16.8"/>
    <n v="7654.9229999999998"/>
    <n v="0.16689999999999999"/>
    <n v="5.9923000000000002"/>
    <n v="0"/>
    <n v="0"/>
    <n v="0"/>
    <n v="0"/>
    <n v="0"/>
    <n v="0"/>
    <n v="0"/>
    <n v="0"/>
    <n v="0"/>
    <n v="0"/>
    <n v="0"/>
  </r>
  <r>
    <x v="1"/>
    <s v="ENABLED"/>
    <x v="0"/>
    <x v="0"/>
    <x v="11"/>
    <x v="1"/>
    <s v="Category 1_SP_PT_ASIN 7"/>
    <s v="CAMPAIGN_STATUS_ENABLED"/>
    <s v="MANUAL"/>
    <s v="Dynamic bids - down only"/>
    <d v="2022-10-29T00:00:00"/>
    <m/>
    <n v="550"/>
    <s v="&lt;5%"/>
    <x v="0"/>
    <n v="50404.200000000004"/>
    <n v="153.6"/>
    <n v="2.8E-3"/>
    <n v="1162.6044999999999"/>
    <n v="10.69"/>
    <n v="22.400000000000002"/>
    <n v="6871.7160000000003"/>
    <n v="0.17910000000000001"/>
    <n v="5.5823"/>
    <n v="0"/>
    <n v="0"/>
    <n v="0"/>
    <n v="0"/>
    <n v="0"/>
    <n v="0"/>
    <n v="0"/>
    <n v="0"/>
    <n v="0"/>
    <n v="0"/>
    <n v="0"/>
  </r>
  <r>
    <x v="1"/>
    <s v="ENABLED"/>
    <x v="1"/>
    <x v="3"/>
    <x v="1"/>
    <x v="0"/>
    <s v="Category 2_SBV_KT_ASIN 2"/>
    <s v="CAMPAIGN_STATUS_ENABLED"/>
    <s v="MANUAL"/>
    <m/>
    <d v="2023-01-17T00:00:00"/>
    <m/>
    <n v="1000"/>
    <n v="0.166759403516581"/>
    <x v="0"/>
    <n v="6679.2000000000007"/>
    <n v="50.4"/>
    <n v="6.8999999999999999E-3"/>
    <n v="1143.165"/>
    <n v="32.020000000000003"/>
    <n v="5.6000000000000005"/>
    <n v="2094.444"/>
    <n v="0.57789999999999997"/>
    <n v="1.7303999999999999"/>
    <n v="7"/>
    <n v="1"/>
    <n v="2327.16"/>
    <n v="1"/>
    <n v="0"/>
    <n v="0"/>
    <n v="0"/>
    <n v="0"/>
    <n v="0"/>
    <n v="0"/>
    <n v="0"/>
  </r>
  <r>
    <x v="1"/>
    <s v="ENABLED"/>
    <x v="5"/>
    <x v="0"/>
    <x v="10"/>
    <x v="1"/>
    <s v="Category 6_SP_PT_ASIN 8"/>
    <s v="CAMPAIGN_STATUS_ENABLED"/>
    <s v="MANUAL"/>
    <s v="Dynamic bids - down only"/>
    <d v="2022-10-29T00:00:00"/>
    <m/>
    <n v="550"/>
    <s v="&lt;5%"/>
    <x v="0"/>
    <n v="17974"/>
    <n v="114"/>
    <n v="5.7999999999999996E-3"/>
    <n v="1088.9264999999998"/>
    <n v="13.49"/>
    <n v="18.400000000000002"/>
    <n v="4914.6120000000001"/>
    <n v="0.2346"/>
    <n v="4.2625000000000002"/>
    <n v="0"/>
    <n v="0"/>
    <n v="0"/>
    <n v="0"/>
    <n v="0"/>
    <n v="0"/>
    <n v="0"/>
    <n v="0"/>
    <n v="0"/>
    <n v="0"/>
    <n v="0"/>
  </r>
  <r>
    <x v="1"/>
    <s v="ENABLED"/>
    <x v="2"/>
    <x v="0"/>
    <x v="3"/>
    <x v="0"/>
    <s v="Category 3_SP_KT_ASIN 16"/>
    <s v="CAMPAIGN_STATUS_ENABLED"/>
    <s v="MANUAL"/>
    <s v="Dynamic bids - down only"/>
    <d v="2023-02-15T00:00:00"/>
    <m/>
    <n v="550"/>
    <n v="0.189471070275639"/>
    <x v="0"/>
    <n v="5912.5000000000009"/>
    <n v="46.8"/>
    <n v="7.3000000000000001E-3"/>
    <n v="969.19550000000004"/>
    <n v="29.24"/>
    <n v="4.8000000000000007"/>
    <n v="4770.7650000000003"/>
    <n v="0.21510000000000001"/>
    <n v="4.6489000000000003"/>
    <n v="0"/>
    <n v="0"/>
    <n v="0"/>
    <n v="0"/>
    <n v="0"/>
    <n v="0"/>
    <n v="0"/>
    <n v="0"/>
    <n v="0"/>
    <n v="0"/>
    <n v="0"/>
  </r>
  <r>
    <x v="1"/>
    <s v="ENABLED"/>
    <x v="5"/>
    <x v="0"/>
    <x v="10"/>
    <x v="3"/>
    <s v="Category 6_SP_Auto_ASIN 8"/>
    <s v="CAMPAIGN_STATUS_ENABLED"/>
    <s v="AUTOMATIC"/>
    <s v="Fixed bids"/>
    <d v="2021-08-02T00:00:00"/>
    <m/>
    <n v="100"/>
    <s v="&lt;5%"/>
    <x v="0"/>
    <n v="631604.60000000009"/>
    <n v="177.6"/>
    <n v="2.9999999999999997E-4"/>
    <n v="961.82599999999991"/>
    <n v="7.65"/>
    <n v="31.200000000000003"/>
    <n v="4621.2480000000005"/>
    <n v="0.22040000000000001"/>
    <n v="4.5377000000000001"/>
    <n v="0"/>
    <n v="0"/>
    <n v="0"/>
    <n v="0"/>
    <n v="0"/>
    <n v="0"/>
    <n v="0"/>
    <n v="0"/>
    <n v="0"/>
    <n v="0"/>
    <n v="0"/>
  </r>
  <r>
    <x v="1"/>
    <s v="ENABLED"/>
    <x v="0"/>
    <x v="0"/>
    <x v="4"/>
    <x v="1"/>
    <s v="Category 1_SP_PT_ASIN 3"/>
    <s v="CAMPAIGN_STATUS_ENABLED"/>
    <s v="MANUAL"/>
    <s v="Dynamic bids - down only"/>
    <d v="2022-09-17T00:00:00"/>
    <m/>
    <n v="200"/>
    <n v="0.14710652752700601"/>
    <x v="0"/>
    <n v="48918.100000000006"/>
    <n v="94.8"/>
    <n v="1.8E-3"/>
    <n v="952.03399999999999"/>
    <n v="14.18"/>
    <n v="8"/>
    <n v="5621.1930000000002"/>
    <n v="0.17929999999999999"/>
    <n v="5.5763999999999996"/>
    <n v="0"/>
    <n v="0"/>
    <n v="0"/>
    <n v="0"/>
    <n v="0"/>
    <n v="0"/>
    <n v="0"/>
    <n v="0"/>
    <n v="0"/>
    <n v="0"/>
    <n v="0"/>
  </r>
  <r>
    <x v="1"/>
    <s v="ENABLED"/>
    <x v="2"/>
    <x v="0"/>
    <x v="3"/>
    <x v="3"/>
    <s v="Category 3_SP_Auto_ASIN 16"/>
    <s v="CAMPAIGN_STATUS_ENABLED"/>
    <s v="AUTOMATIC"/>
    <s v="Dynamic bids - down only"/>
    <d v="2023-02-15T00:00:00"/>
    <m/>
    <n v="550"/>
    <s v="&lt;5%"/>
    <x v="0"/>
    <n v="126843.20000000001"/>
    <n v="106.8"/>
    <n v="8.0000000000000004E-4"/>
    <n v="946.54299999999989"/>
    <n v="12.51"/>
    <n v="12"/>
    <n v="7270.3710000000001"/>
    <n v="0.13789999999999999"/>
    <n v="7.2542999999999997"/>
    <n v="0"/>
    <n v="0"/>
    <n v="0"/>
    <n v="0"/>
    <n v="0"/>
    <n v="0"/>
    <n v="0"/>
    <n v="0"/>
    <n v="0"/>
    <n v="0"/>
    <n v="0"/>
  </r>
  <r>
    <x v="1"/>
    <s v="ENABLED"/>
    <x v="0"/>
    <x v="2"/>
    <x v="0"/>
    <x v="2"/>
    <s v="Category 1_SD_CT_ASIN 1"/>
    <s v="CAMPAIGN_STATUS_ENABLED"/>
    <s v="MANUAL"/>
    <m/>
    <d v="2022-11-01T00:00:00"/>
    <m/>
    <n v="550"/>
    <m/>
    <x v="0"/>
    <n v="18242.400000000001"/>
    <n v="62.4"/>
    <n v="3.0999999999999999E-3"/>
    <n v="936.03700000000003"/>
    <n v="21.18"/>
    <n v="10.4"/>
    <n v="3963.0870000000004"/>
    <n v="0.25009999999999999"/>
    <n v="3.9986999999999999"/>
    <n v="5"/>
    <n v="0.3846"/>
    <n v="2033.92"/>
    <n v="0.46189999999999998"/>
    <n v="0"/>
    <n v="0"/>
    <n v="0"/>
    <n v="0"/>
    <n v="0"/>
    <n v="0"/>
    <n v="0"/>
  </r>
  <r>
    <x v="1"/>
    <s v="ENABLED"/>
    <x v="0"/>
    <x v="0"/>
    <x v="9"/>
    <x v="1"/>
    <s v="Category 1_SP_PT_ASIN 6"/>
    <s v="CAMPAIGN_STATUS_ENABLED"/>
    <s v="MANUAL"/>
    <s v="Dynamic bids - down only"/>
    <d v="2022-10-29T00:00:00"/>
    <m/>
    <n v="550"/>
    <s v="&lt;5%"/>
    <x v="0"/>
    <n v="45171.500000000007"/>
    <n v="100.8"/>
    <n v="2E-3"/>
    <n v="930.971"/>
    <n v="13.04"/>
    <n v="21.6"/>
    <n v="9755.8830000000016"/>
    <n v="0.10100000000000001"/>
    <n v="9.8971"/>
    <n v="0"/>
    <n v="0"/>
    <n v="0"/>
    <n v="0"/>
    <n v="0"/>
    <n v="0"/>
    <n v="0"/>
    <n v="0"/>
    <n v="0"/>
    <n v="0"/>
    <n v="0"/>
  </r>
  <r>
    <x v="1"/>
    <s v="ENABLED"/>
    <x v="0"/>
    <x v="3"/>
    <x v="4"/>
    <x v="1"/>
    <s v="Category 1_SBV_PT_ASIN 3"/>
    <s v="CAMPAIGN_STATUS_ENABLED"/>
    <s v="MANUAL"/>
    <m/>
    <d v="2022-12-12T00:00:00"/>
    <m/>
    <n v="550"/>
    <s v="&lt;5%"/>
    <x v="0"/>
    <n v="10129.900000000001"/>
    <n v="57.599999999999994"/>
    <n v="5.1999999999999998E-3"/>
    <n v="925.08899999999994"/>
    <n v="22.67"/>
    <n v="3.2"/>
    <n v="2178.3240000000001"/>
    <n v="0.44969999999999999"/>
    <n v="2.2239"/>
    <n v="1"/>
    <n v="0.25"/>
    <n v="894.92"/>
    <n v="0.36969999999999997"/>
    <n v="0"/>
    <n v="0"/>
    <n v="0"/>
    <n v="0"/>
    <n v="0"/>
    <n v="0"/>
    <n v="0"/>
  </r>
  <r>
    <x v="1"/>
    <s v="ENABLED"/>
    <x v="2"/>
    <x v="2"/>
    <x v="2"/>
    <x v="2"/>
    <s v="Category 3_SD_CT_ASIN 14"/>
    <s v="CAMPAIGN_STATUS_ENABLED"/>
    <s v="MANUAL"/>
    <m/>
    <d v="2023-02-28T00:00:00"/>
    <m/>
    <n v="1000"/>
    <m/>
    <x v="1"/>
    <n v="16723.300000000003"/>
    <n v="33.6"/>
    <n v="1.8E-3"/>
    <n v="905.94699999999989"/>
    <n v="38.07"/>
    <n v="14.4"/>
    <n v="6291.549"/>
    <n v="0.1525"/>
    <n v="6.5589000000000004"/>
    <n v="6"/>
    <n v="0.33329999999999999"/>
    <n v="1209.18"/>
    <n v="0.17299999999999999"/>
    <n v="8917"/>
    <n v="119.53"/>
    <n v="0"/>
    <n v="0"/>
    <n v="0"/>
    <n v="0"/>
    <n v="0"/>
  </r>
  <r>
    <x v="1"/>
    <s v="ENABLED"/>
    <x v="0"/>
    <x v="2"/>
    <x v="0"/>
    <x v="2"/>
    <s v="Category 1_SD_CT_ASIN 1"/>
    <s v="CAMPAIGN_STATUS_ENABLED"/>
    <s v="MANUAL"/>
    <m/>
    <d v="2022-10-29T00:00:00"/>
    <m/>
    <n v="550"/>
    <m/>
    <x v="0"/>
    <n v="15908.2"/>
    <n v="40.799999999999997"/>
    <n v="2.3999999999999998E-3"/>
    <n v="800.55550000000005"/>
    <n v="27.7"/>
    <n v="20"/>
    <n v="7616.0969999999998"/>
    <n v="0.1113"/>
    <n v="8.9849999999999994"/>
    <n v="4"/>
    <n v="0.16"/>
    <n v="1016.96"/>
    <n v="0.1202"/>
    <n v="0"/>
    <n v="0"/>
    <n v="0"/>
    <n v="0"/>
    <n v="0"/>
    <n v="0"/>
    <n v="0"/>
  </r>
  <r>
    <x v="1"/>
    <s v="ENABLED"/>
    <x v="0"/>
    <x v="1"/>
    <x v="0"/>
    <x v="1"/>
    <s v="Category 1_SB_PT_ASIN 1"/>
    <s v="CAMPAIGN_STATUS_ENABLED"/>
    <s v="MANUAL"/>
    <m/>
    <d v="2022-12-05T00:00:00"/>
    <m/>
    <n v="550"/>
    <s v="&lt;5%"/>
    <x v="0"/>
    <n v="81614.5"/>
    <n v="201.6"/>
    <n v="2.3E-3"/>
    <n v="771.02650000000006"/>
    <n v="5.4"/>
    <n v="4.8000000000000007"/>
    <n v="1136.664"/>
    <n v="0.71819999999999995"/>
    <n v="1.3923000000000001"/>
    <n v="3"/>
    <n v="0.5"/>
    <n v="437.08"/>
    <n v="0.34610000000000002"/>
    <n v="0"/>
    <n v="0"/>
    <n v="0"/>
    <n v="0"/>
    <n v="0"/>
    <n v="0"/>
    <n v="0"/>
  </r>
  <r>
    <x v="1"/>
    <s v="ENABLED"/>
    <x v="0"/>
    <x v="0"/>
    <x v="0"/>
    <x v="0"/>
    <s v="Category 1_SP_KT_ASIN 1"/>
    <s v="CAMPAIGN_STATUS_ENABLED"/>
    <s v="MANUAL"/>
    <s v="Dynamic bids - down only"/>
    <d v="2022-06-04T00:00:00"/>
    <m/>
    <n v="300"/>
    <s v="&lt;5%"/>
    <x v="0"/>
    <n v="100185.8"/>
    <n v="99.6"/>
    <n v="8.9999999999999998E-4"/>
    <n v="760.69900000000007"/>
    <n v="10.78"/>
    <n v="21.6"/>
    <n v="8574.0120000000006"/>
    <n v="9.3899999999999997E-2"/>
    <n v="10.645"/>
    <n v="0"/>
    <n v="0"/>
    <n v="0"/>
    <n v="0"/>
    <n v="0"/>
    <n v="0"/>
    <n v="0"/>
    <n v="0"/>
    <n v="0"/>
    <n v="0"/>
    <n v="0"/>
  </r>
  <r>
    <x v="1"/>
    <s v="ENABLED"/>
    <x v="0"/>
    <x v="0"/>
    <x v="0"/>
    <x v="1"/>
    <s v="Category 1_SP_PT_ASIN 1"/>
    <s v="CAMPAIGN_STATUS_ENABLED"/>
    <s v="MANUAL"/>
    <s v="Dynamic bids - down only"/>
    <d v="2022-09-17T00:00:00"/>
    <m/>
    <n v="500"/>
    <n v="0.21088964511424399"/>
    <x v="0"/>
    <n v="32675.500000000004"/>
    <n v="106.8"/>
    <n v="3.0000000000000001E-3"/>
    <n v="695.28300000000002"/>
    <n v="9.19"/>
    <n v="8.8000000000000007"/>
    <n v="2176.4250000000002"/>
    <n v="0.33829999999999999"/>
    <n v="2.9563999999999999"/>
    <n v="0"/>
    <n v="0"/>
    <n v="0"/>
    <n v="0"/>
    <n v="0"/>
    <n v="0"/>
    <n v="0"/>
    <n v="0"/>
    <n v="0"/>
    <n v="0"/>
    <n v="0"/>
  </r>
  <r>
    <x v="1"/>
    <s v="ENABLED"/>
    <x v="2"/>
    <x v="1"/>
    <x v="3"/>
    <x v="0"/>
    <s v="Category 3_SB_KT_ASIN 16"/>
    <s v="CAMPAIGN_STATUS_ENABLED"/>
    <s v="MANUAL"/>
    <m/>
    <d v="2023-02-22T00:00:00"/>
    <m/>
    <n v="1000"/>
    <n v="0.53441295546558698"/>
    <x v="0"/>
    <n v="6993.8"/>
    <n v="26.4"/>
    <n v="3.5000000000000001E-3"/>
    <n v="651.3549999999999"/>
    <n v="34.83"/>
    <n v="10.4"/>
    <n v="4626.6030000000001"/>
    <n v="0.14910000000000001"/>
    <n v="6.7084000000000001"/>
    <n v="2"/>
    <n v="0.15379999999999999"/>
    <n v="1220.3399999999999"/>
    <n v="0.2374"/>
    <n v="0"/>
    <n v="0"/>
    <n v="0"/>
    <n v="0"/>
    <n v="0"/>
    <n v="0"/>
    <n v="0"/>
  </r>
  <r>
    <x v="1"/>
    <s v="ENABLED"/>
    <x v="3"/>
    <x v="0"/>
    <x v="6"/>
    <x v="0"/>
    <s v="Category 4_SP_KT_ASIN 5"/>
    <s v="CAMPAIGN_STATUS_ENABLED"/>
    <s v="MANUAL"/>
    <s v="Dynamic bids - down only"/>
    <d v="2022-08-13T00:00:00"/>
    <m/>
    <n v="600"/>
    <s v="&lt;5%"/>
    <x v="0"/>
    <n v="14830.2"/>
    <n v="36"/>
    <n v="2.2000000000000001E-3"/>
    <n v="627.44449999999995"/>
    <n v="24.61"/>
    <n v="9.6000000000000014"/>
    <n v="6422.0129999999999"/>
    <n v="0.10340000000000001"/>
    <n v="9.6666000000000007"/>
    <n v="0"/>
    <n v="0"/>
    <n v="0"/>
    <n v="0"/>
    <n v="0"/>
    <n v="0"/>
    <n v="0"/>
    <n v="0"/>
    <n v="0"/>
    <n v="0"/>
    <n v="0"/>
  </r>
  <r>
    <x v="1"/>
    <s v="ENABLED"/>
    <x v="0"/>
    <x v="2"/>
    <x v="4"/>
    <x v="2"/>
    <s v="Category 1_SD_CT_ASIN 3"/>
    <s v="CAMPAIGN_STATUS_ENABLED"/>
    <s v="MANUAL"/>
    <m/>
    <d v="2023-01-23T00:00:00"/>
    <m/>
    <n v="1000"/>
    <m/>
    <x v="1"/>
    <n v="5461.5"/>
    <n v="12"/>
    <n v="2E-3"/>
    <n v="550.44299999999998"/>
    <n v="64.760000000000005"/>
    <n v="4.8000000000000007"/>
    <n v="2536.1460000000002"/>
    <n v="0.2298"/>
    <n v="4.3514999999999997"/>
    <n v="0"/>
    <n v="0"/>
    <n v="0"/>
    <n v="0"/>
    <n v="2962"/>
    <n v="218.63"/>
    <n v="3670"/>
    <n v="3402"/>
    <n v="3179"/>
    <n v="2907"/>
    <n v="2"/>
  </r>
  <r>
    <x v="1"/>
    <s v="ENABLED"/>
    <x v="0"/>
    <x v="2"/>
    <x v="4"/>
    <x v="2"/>
    <s v="Category 1_SD_CT_ASIN 3"/>
    <s v="CAMPAIGN_STATUS_ENABLED"/>
    <s v="MANUAL"/>
    <m/>
    <d v="2022-11-01T00:00:00"/>
    <m/>
    <n v="550"/>
    <m/>
    <x v="0"/>
    <n v="10997.800000000001"/>
    <n v="33.6"/>
    <n v="2.8E-3"/>
    <n v="486.72699999999998"/>
    <n v="20.45"/>
    <n v="0.8"/>
    <n v="205.93799999999999"/>
    <n v="2.5024999999999999"/>
    <n v="0.39960000000000001"/>
    <n v="1"/>
    <n v="1"/>
    <n v="228.82"/>
    <n v="1"/>
    <n v="0"/>
    <n v="0"/>
    <n v="0"/>
    <n v="0"/>
    <n v="0"/>
    <n v="0"/>
    <n v="0"/>
  </r>
  <r>
    <x v="1"/>
    <s v="ENABLED"/>
    <x v="1"/>
    <x v="2"/>
    <x v="1"/>
    <x v="2"/>
    <s v="Category 2_SD_CT_ASIN 2"/>
    <s v="CAMPAIGN_STATUS_ENABLED"/>
    <s v="MANUAL"/>
    <m/>
    <d v="2022-11-01T00:00:00"/>
    <m/>
    <n v="550"/>
    <m/>
    <x v="0"/>
    <n v="18287.5"/>
    <n v="43.199999999999996"/>
    <n v="2.2000000000000001E-3"/>
    <n v="483.88799999999998"/>
    <n v="15.81"/>
    <n v="3.2"/>
    <n v="1329.912"/>
    <n v="0.38529999999999998"/>
    <n v="2.5956999999999999"/>
    <n v="2"/>
    <n v="0.5"/>
    <n v="1037.5"/>
    <n v="0.70209999999999995"/>
    <n v="0"/>
    <n v="0"/>
    <n v="0"/>
    <n v="0"/>
    <n v="0"/>
    <n v="0"/>
    <n v="0"/>
  </r>
  <r>
    <x v="1"/>
    <s v="ENABLED"/>
    <x v="1"/>
    <x v="0"/>
    <x v="1"/>
    <x v="3"/>
    <s v="Category 2_SP_Auto_ASIN 2"/>
    <s v="CAMPAIGN_STATUS_ENABLED"/>
    <s v="AUTOMATIC"/>
    <s v="Dynamic bids - down only"/>
    <d v="2020-11-16T00:00:00"/>
    <m/>
    <n v="200"/>
    <s v="&lt;5%"/>
    <x v="0"/>
    <n v="150582.30000000002"/>
    <n v="92.399999999999991"/>
    <n v="5.9999999999999995E-4"/>
    <n v="482.392"/>
    <n v="7.37"/>
    <n v="5.6000000000000005"/>
    <n v="2172.7080000000001"/>
    <n v="0.2351"/>
    <n v="4.2538"/>
    <n v="0"/>
    <n v="0"/>
    <n v="0"/>
    <n v="0"/>
    <n v="0"/>
    <n v="0"/>
    <n v="0"/>
    <n v="0"/>
    <n v="0"/>
    <n v="0"/>
    <n v="0"/>
  </r>
  <r>
    <x v="1"/>
    <s v="ENABLED"/>
    <x v="0"/>
    <x v="0"/>
    <x v="0"/>
    <x v="0"/>
    <s v="Category 1_SP_KT_ASIN 1"/>
    <s v="CAMPAIGN_STATUS_ENABLED"/>
    <s v="MANUAL"/>
    <s v="Dynamic bids - down only"/>
    <d v="2022-06-06T00:00:00"/>
    <m/>
    <n v="300"/>
    <n v="0.14563106796116501"/>
    <x v="0"/>
    <n v="54355.4"/>
    <n v="52.8"/>
    <n v="8.9999999999999998E-4"/>
    <n v="460.51299999999998"/>
    <n v="12.31"/>
    <n v="3.2"/>
    <n v="745.9380000000001"/>
    <n v="0.65369999999999995"/>
    <n v="1.5298"/>
    <n v="0"/>
    <n v="0"/>
    <n v="0"/>
    <n v="0"/>
    <n v="0"/>
    <n v="0"/>
    <n v="0"/>
    <n v="0"/>
    <n v="0"/>
    <n v="0"/>
    <n v="0"/>
  </r>
  <r>
    <x v="1"/>
    <s v="ENABLED"/>
    <x v="0"/>
    <x v="0"/>
    <x v="11"/>
    <x v="1"/>
    <s v="Category 1_SP_PT_ASIN 7"/>
    <s v="CAMPAIGN_STATUS_ENABLED"/>
    <s v="MANUAL"/>
    <s v="Dynamic bids - down only"/>
    <d v="2022-09-17T00:00:00"/>
    <m/>
    <n v="200"/>
    <s v="&lt;5%"/>
    <x v="0"/>
    <n v="26703.600000000002"/>
    <n v="62.4"/>
    <n v="2.0999999999999999E-3"/>
    <n v="435.85449999999997"/>
    <n v="9.86"/>
    <n v="8.8000000000000007"/>
    <n v="3782.3310000000001"/>
    <n v="0.122"/>
    <n v="8.1959"/>
    <n v="0"/>
    <n v="0"/>
    <n v="0"/>
    <n v="0"/>
    <n v="0"/>
    <n v="0"/>
    <n v="0"/>
    <n v="0"/>
    <n v="0"/>
    <n v="0"/>
    <n v="0"/>
  </r>
  <r>
    <x v="1"/>
    <s v="ENABLED"/>
    <x v="0"/>
    <x v="3"/>
    <x v="4"/>
    <x v="1"/>
    <s v="Category 1_SBV_PT_ASIN 3"/>
    <s v="CAMPAIGN_STATUS_ENABLED"/>
    <s v="MANUAL"/>
    <m/>
    <d v="2022-12-12T00:00:00"/>
    <m/>
    <n v="550"/>
    <s v="&lt;5%"/>
    <x v="0"/>
    <n v="4271.3"/>
    <n v="24"/>
    <n v="5.1999999999999998E-3"/>
    <n v="430.71199999999999"/>
    <n v="25.34"/>
    <n v="0"/>
    <n v="0"/>
    <n v="0"/>
    <n v="0"/>
    <n v="0"/>
    <n v="0"/>
    <n v="0"/>
    <n v="0"/>
    <n v="0"/>
    <n v="0"/>
    <n v="0"/>
    <n v="0"/>
    <n v="0"/>
    <n v="0"/>
    <n v="0"/>
  </r>
  <r>
    <x v="1"/>
    <s v="ENABLED"/>
    <x v="0"/>
    <x v="0"/>
    <x v="14"/>
    <x v="1"/>
    <s v="Category 1_SP_PT_ASIN 10"/>
    <s v="CAMPAIGN_STATUS_ENABLED"/>
    <s v="MANUAL"/>
    <s v="Dynamic bids - down only"/>
    <d v="2022-09-17T00:00:00"/>
    <m/>
    <n v="200"/>
    <s v="&lt;5%"/>
    <x v="0"/>
    <n v="44226.600000000006"/>
    <n v="79.2"/>
    <n v="1.6000000000000001E-3"/>
    <n v="414.12849999999997"/>
    <n v="7.38"/>
    <n v="14.4"/>
    <n v="4124.7719999999999"/>
    <n v="0.10630000000000001"/>
    <n v="9.4068000000000005"/>
    <n v="0"/>
    <n v="0"/>
    <n v="0"/>
    <n v="0"/>
    <n v="0"/>
    <n v="0"/>
    <n v="0"/>
    <n v="0"/>
    <n v="0"/>
    <n v="0"/>
    <n v="0"/>
  </r>
  <r>
    <x v="1"/>
    <s v="ENABLED"/>
    <x v="1"/>
    <x v="3"/>
    <x v="1"/>
    <x v="0"/>
    <s v="Category 2_SBV_KT_ASIN 2"/>
    <s v="CAMPAIGN_STATUS_ENABLED"/>
    <s v="MANUAL"/>
    <s v="Dynamic bids - down only"/>
    <d v="2022-06-13T00:00:00"/>
    <m/>
    <n v="200"/>
    <s v="&lt;5%"/>
    <x v="0"/>
    <n v="1423.4"/>
    <n v="44.4"/>
    <n v="2.86E-2"/>
    <n v="377.52749999999997"/>
    <n v="12"/>
    <n v="4.8000000000000007"/>
    <n v="1868.3009999999999"/>
    <n v="0.214"/>
    <n v="4.6738"/>
    <n v="4"/>
    <n v="0.66669999999999996"/>
    <n v="1169.6400000000001"/>
    <n v="0.56340000000000001"/>
    <n v="385"/>
    <n v="1153.6400000000001"/>
    <n v="0"/>
    <n v="0"/>
    <n v="0"/>
    <n v="0"/>
    <n v="0"/>
  </r>
  <r>
    <x v="1"/>
    <s v="ENABLED"/>
    <x v="0"/>
    <x v="3"/>
    <x v="4"/>
    <x v="1"/>
    <s v="Category 1_SBV_PT_ASIN 3"/>
    <s v="CAMPAIGN_STATUS_ENABLED"/>
    <s v="MANUAL"/>
    <m/>
    <d v="2022-12-12T00:00:00"/>
    <m/>
    <n v="550"/>
    <s v="&lt;5%"/>
    <x v="0"/>
    <n v="5151.3"/>
    <n v="22.8"/>
    <n v="4.1000000000000003E-3"/>
    <n v="373.8725"/>
    <n v="23.15"/>
    <n v="0"/>
    <n v="0"/>
    <n v="0"/>
    <n v="0"/>
    <n v="0"/>
    <n v="0"/>
    <n v="0"/>
    <n v="0"/>
    <n v="0"/>
    <n v="0"/>
    <n v="0"/>
    <n v="0"/>
    <n v="0"/>
    <n v="0"/>
    <n v="0"/>
  </r>
  <r>
    <x v="1"/>
    <s v="ENABLED"/>
    <x v="0"/>
    <x v="0"/>
    <x v="14"/>
    <x v="0"/>
    <s v="Category 1_SP_KT_ASIN 10"/>
    <s v="CAMPAIGN_STATUS_ENABLED"/>
    <s v="MANUAL"/>
    <s v="Dynamic bids - down only"/>
    <d v="2022-08-13T00:00:00"/>
    <m/>
    <n v="200"/>
    <s v="&lt;5%"/>
    <x v="0"/>
    <n v="23060.400000000001"/>
    <n v="30"/>
    <n v="1.1999999999999999E-3"/>
    <n v="356.1925"/>
    <n v="16.760000000000002"/>
    <n v="5.6000000000000005"/>
    <n v="3264.4349999999999"/>
    <n v="0.11550000000000001"/>
    <n v="8.6555999999999997"/>
    <n v="0"/>
    <n v="0"/>
    <n v="0"/>
    <n v="0"/>
    <n v="0"/>
    <n v="0"/>
    <n v="0"/>
    <n v="0"/>
    <n v="0"/>
    <n v="0"/>
    <n v="0"/>
  </r>
  <r>
    <x v="1"/>
    <s v="ENABLED"/>
    <x v="0"/>
    <x v="0"/>
    <x v="4"/>
    <x v="2"/>
    <s v="Category 1_SP_CT_ASIN 3"/>
    <s v="CAMPAIGN_STATUS_ENABLED"/>
    <s v="MANUAL"/>
    <s v="Dynamic bids - down only"/>
    <d v="2022-11-01T00:00:00"/>
    <m/>
    <n v="550"/>
    <n v="0.117771568876471"/>
    <x v="0"/>
    <n v="16360.300000000001"/>
    <n v="27.599999999999998"/>
    <n v="1.5E-3"/>
    <n v="352.733"/>
    <n v="18.04"/>
    <n v="0"/>
    <n v="0"/>
    <n v="0"/>
    <n v="0"/>
    <n v="0"/>
    <n v="0"/>
    <n v="0"/>
    <n v="0"/>
    <n v="0"/>
    <n v="0"/>
    <n v="0"/>
    <n v="0"/>
    <n v="0"/>
    <n v="0"/>
    <n v="0"/>
  </r>
  <r>
    <x v="1"/>
    <s v="ENABLED"/>
    <x v="0"/>
    <x v="0"/>
    <x v="14"/>
    <x v="0"/>
    <s v="Category 1_SP_KT_ASIN 10"/>
    <s v="CAMPAIGN_STATUS_ENABLED"/>
    <s v="MANUAL"/>
    <s v="Dynamic bids - down only"/>
    <d v="2022-08-13T00:00:00"/>
    <m/>
    <n v="200"/>
    <s v="&lt;5%"/>
    <x v="0"/>
    <n v="7570.2000000000007"/>
    <n v="33.6"/>
    <n v="4.1000000000000003E-3"/>
    <n v="333.58249999999998"/>
    <n v="14.02"/>
    <n v="10.4"/>
    <n v="4484.7719999999999"/>
    <n v="7.8799999999999995E-2"/>
    <n v="12.6974"/>
    <n v="0"/>
    <n v="0"/>
    <n v="0"/>
    <n v="0"/>
    <n v="0"/>
    <n v="0"/>
    <n v="0"/>
    <n v="0"/>
    <n v="0"/>
    <n v="0"/>
    <n v="0"/>
  </r>
  <r>
    <x v="1"/>
    <s v="ENABLED"/>
    <x v="0"/>
    <x v="0"/>
    <x v="7"/>
    <x v="0"/>
    <s v="Category 1_SP_KT_ASIN 12"/>
    <s v="CAMPAIGN_STATUS_ENABLED"/>
    <s v="MANUAL"/>
    <s v="Dynamic bids - down only"/>
    <d v="2022-08-13T00:00:00"/>
    <m/>
    <n v="200"/>
    <s v="&lt;5%"/>
    <x v="0"/>
    <n v="69553"/>
    <n v="34.799999999999997"/>
    <n v="5.0000000000000001E-4"/>
    <n v="326.315"/>
    <n v="13.24"/>
    <n v="6.4"/>
    <n v="5007.2129999999997"/>
    <n v="6.9000000000000006E-2"/>
    <n v="14.4922"/>
    <n v="0"/>
    <n v="0"/>
    <n v="0"/>
    <n v="0"/>
    <n v="0"/>
    <n v="0"/>
    <n v="0"/>
    <n v="0"/>
    <n v="0"/>
    <n v="0"/>
    <n v="0"/>
  </r>
  <r>
    <x v="1"/>
    <s v="ENABLED"/>
    <x v="2"/>
    <x v="2"/>
    <x v="2"/>
    <x v="2"/>
    <s v="Category 3_SD_CT_ASIN 14"/>
    <s v="CAMPAIGN_STATUS_ENABLED"/>
    <s v="MANUAL"/>
    <m/>
    <d v="2023-03-29T00:00:00"/>
    <m/>
    <n v="1000"/>
    <m/>
    <x v="0"/>
    <n v="4671.7000000000007"/>
    <n v="7.1999999999999993"/>
    <n v="1.4E-3"/>
    <n v="321.23200000000003"/>
    <n v="62.99"/>
    <n v="5.6000000000000005"/>
    <n v="1313.37"/>
    <n v="0.25900000000000001"/>
    <n v="3.8614000000000002"/>
    <n v="1"/>
    <n v="0.1429"/>
    <n v="203.39"/>
    <n v="0.1394"/>
    <n v="0"/>
    <n v="0"/>
    <n v="0"/>
    <n v="0"/>
    <n v="0"/>
    <n v="0"/>
    <n v="0"/>
  </r>
  <r>
    <x v="1"/>
    <s v="ENABLED"/>
    <x v="4"/>
    <x v="0"/>
    <x v="8"/>
    <x v="0"/>
    <s v="Category 5_SP_KT_ASIN 9"/>
    <s v="CAMPAIGN_STATUS_ENABLED"/>
    <s v="MANUAL"/>
    <s v="Dynamic bids - down only"/>
    <d v="2022-08-13T00:00:00"/>
    <m/>
    <n v="400"/>
    <s v="&lt;5%"/>
    <x v="0"/>
    <n v="3720.2000000000003"/>
    <n v="33.6"/>
    <n v="8.3000000000000001E-3"/>
    <n v="310.34350000000001"/>
    <n v="13.04"/>
    <n v="10.4"/>
    <n v="3494.1420000000003"/>
    <n v="9.4E-2"/>
    <n v="10.6335"/>
    <n v="0"/>
    <n v="0"/>
    <n v="0"/>
    <n v="0"/>
    <n v="0"/>
    <n v="0"/>
    <n v="0"/>
    <n v="0"/>
    <n v="0"/>
    <n v="0"/>
    <n v="0"/>
  </r>
  <r>
    <x v="1"/>
    <s v="ENABLED"/>
    <x v="0"/>
    <x v="2"/>
    <x v="4"/>
    <x v="2"/>
    <s v="Category 1_SD_CT_ASIN 3"/>
    <s v="CAMPAIGN_STATUS_ENABLED"/>
    <s v="MANUAL"/>
    <m/>
    <d v="2022-12-05T00:00:00"/>
    <m/>
    <n v="550"/>
    <m/>
    <x v="0"/>
    <n v="9187.2000000000007"/>
    <n v="18"/>
    <n v="1.8E-3"/>
    <n v="295.91899999999998"/>
    <n v="23.21"/>
    <n v="0"/>
    <n v="0"/>
    <n v="0"/>
    <n v="0"/>
    <n v="0"/>
    <n v="0"/>
    <n v="0"/>
    <n v="0"/>
    <n v="0"/>
    <n v="0"/>
    <n v="0"/>
    <n v="0"/>
    <n v="0"/>
    <n v="0"/>
    <n v="0"/>
  </r>
  <r>
    <x v="1"/>
    <s v="ENABLED"/>
    <x v="4"/>
    <x v="0"/>
    <x v="8"/>
    <x v="1"/>
    <s v="Category 5_SP_PT_ASIN 9"/>
    <s v="CAMPAIGN_STATUS_ENABLED"/>
    <s v="MANUAL"/>
    <s v="Dynamic bids - down only"/>
    <d v="2021-08-25T00:00:00"/>
    <m/>
    <n v="300"/>
    <s v="&lt;5%"/>
    <x v="0"/>
    <n v="9651.4000000000015"/>
    <n v="27.599999999999998"/>
    <n v="2.5999999999999999E-3"/>
    <n v="288.95749999999998"/>
    <n v="14.78"/>
    <n v="1.6"/>
    <n v="530.85599999999999"/>
    <n v="0.57630000000000003"/>
    <n v="1.7351000000000001"/>
    <n v="0"/>
    <n v="0"/>
    <n v="0"/>
    <n v="0"/>
    <n v="0"/>
    <n v="0"/>
    <n v="0"/>
    <n v="0"/>
    <n v="0"/>
    <n v="0"/>
    <n v="0"/>
  </r>
  <r>
    <x v="1"/>
    <s v="ENABLED"/>
    <x v="0"/>
    <x v="0"/>
    <x v="4"/>
    <x v="0"/>
    <s v="Category 1_SP_KT_ASIN 3"/>
    <s v="CAMPAIGN_STATUS_ENABLED"/>
    <s v="MANUAL"/>
    <s v="Dynamic bids - down only"/>
    <d v="2022-08-12T00:00:00"/>
    <m/>
    <n v="200"/>
    <s v="&lt;5%"/>
    <x v="0"/>
    <n v="7076.3"/>
    <n v="39.6"/>
    <n v="5.1000000000000004E-3"/>
    <n v="282.30200000000002"/>
    <n v="10.06"/>
    <n v="0"/>
    <n v="0"/>
    <n v="0"/>
    <n v="0"/>
    <n v="0"/>
    <n v="0"/>
    <n v="0"/>
    <n v="0"/>
    <n v="0"/>
    <n v="0"/>
    <n v="0"/>
    <n v="0"/>
    <n v="0"/>
    <n v="0"/>
    <n v="0"/>
  </r>
  <r>
    <x v="1"/>
    <s v="ENABLED"/>
    <x v="0"/>
    <x v="0"/>
    <x v="15"/>
    <x v="3"/>
    <s v="Category 1_SP_Auto_ASIN 13"/>
    <s v="CAMPAIGN_STATUS_ENABLED"/>
    <s v="AUTOMATIC"/>
    <s v="Dynamic bids - down only"/>
    <d v="2023-01-03T00:00:00"/>
    <m/>
    <n v="550"/>
    <s v="&lt;5%"/>
    <x v="0"/>
    <n v="67994.3"/>
    <n v="66"/>
    <n v="8.9999999999999998E-4"/>
    <n v="261.41750000000002"/>
    <n v="5.59"/>
    <n v="7.2"/>
    <n v="2036.4570000000001"/>
    <n v="0.13589999999999999"/>
    <n v="7.3573000000000004"/>
    <n v="0"/>
    <n v="0"/>
    <n v="0"/>
    <n v="0"/>
    <n v="0"/>
    <n v="0"/>
    <n v="0"/>
    <n v="0"/>
    <n v="0"/>
    <n v="0"/>
    <n v="0"/>
  </r>
  <r>
    <x v="1"/>
    <s v="ENABLED"/>
    <x v="1"/>
    <x v="2"/>
    <x v="1"/>
    <x v="1"/>
    <s v="Category 2_SD_PT_ASIN 2"/>
    <s v="CAMPAIGN_STATUS_ENABLED"/>
    <s v="MANUAL"/>
    <m/>
    <d v="2022-12-12T00:00:00"/>
    <m/>
    <n v="550"/>
    <m/>
    <x v="0"/>
    <n v="3867.6000000000004"/>
    <n v="14.399999999999999"/>
    <n v="3.3999999999999998E-3"/>
    <n v="242.131"/>
    <n v="23.74"/>
    <n v="0.8"/>
    <n v="838.92600000000004"/>
    <n v="0.30559999999999998"/>
    <n v="3.2723"/>
    <n v="0"/>
    <n v="0"/>
    <n v="0"/>
    <n v="0"/>
    <n v="0"/>
    <n v="0"/>
    <n v="0"/>
    <n v="0"/>
    <n v="0"/>
    <n v="0"/>
    <n v="0"/>
  </r>
  <r>
    <x v="1"/>
    <s v="ENABLED"/>
    <x v="0"/>
    <x v="0"/>
    <x v="4"/>
    <x v="0"/>
    <s v="Category 1_SP_KT_ASIN 3"/>
    <s v="CAMPAIGN_STATUS_ENABLED"/>
    <s v="MANUAL"/>
    <s v="Dynamic bids - down only"/>
    <d v="2022-05-27T00:00:00"/>
    <m/>
    <n v="5000"/>
    <s v="&lt;5%"/>
    <x v="0"/>
    <n v="12669.800000000001"/>
    <n v="21.599999999999998"/>
    <n v="1.6000000000000001E-3"/>
    <n v="240.006"/>
    <n v="15.69"/>
    <n v="6.4"/>
    <n v="3259.7460000000001"/>
    <n v="7.8E-2"/>
    <n v="12.827400000000001"/>
    <n v="0"/>
    <n v="0"/>
    <n v="0"/>
    <n v="0"/>
    <n v="0"/>
    <n v="0"/>
    <n v="0"/>
    <n v="0"/>
    <n v="0"/>
    <n v="0"/>
    <n v="0"/>
  </r>
  <r>
    <x v="1"/>
    <s v="ENABLED"/>
    <x v="0"/>
    <x v="0"/>
    <x v="12"/>
    <x v="1"/>
    <s v="Category 1_SP_PT_ASIN 11"/>
    <s v="CAMPAIGN_STATUS_ENABLED"/>
    <s v="MANUAL"/>
    <s v="Dynamic bids - down only"/>
    <d v="2022-09-17T00:00:00"/>
    <m/>
    <n v="550"/>
    <s v="&lt;5%"/>
    <x v="0"/>
    <n v="31005.7"/>
    <n v="33.6"/>
    <n v="1E-3"/>
    <n v="227.82549999999998"/>
    <n v="9.57"/>
    <n v="2.4000000000000004"/>
    <n v="1983.0509999999999"/>
    <n v="0.1216"/>
    <n v="8.2207000000000008"/>
    <n v="0"/>
    <n v="0"/>
    <n v="0"/>
    <n v="0"/>
    <n v="0"/>
    <n v="0"/>
    <n v="0"/>
    <n v="0"/>
    <n v="0"/>
    <n v="0"/>
    <n v="0"/>
  </r>
  <r>
    <x v="1"/>
    <s v="ENABLED"/>
    <x v="0"/>
    <x v="0"/>
    <x v="7"/>
    <x v="1"/>
    <s v="Category 1_SP_PT_ASIN 12"/>
    <s v="CAMPAIGN_STATUS_ENABLED"/>
    <s v="MANUAL"/>
    <s v="Dynamic bids - down only"/>
    <d v="2022-09-17T00:00:00"/>
    <m/>
    <n v="200"/>
    <s v="&lt;5%"/>
    <x v="0"/>
    <n v="31132.2"/>
    <n v="38.4"/>
    <n v="1.1000000000000001E-3"/>
    <n v="226.48249999999999"/>
    <n v="8.33"/>
    <n v="0.8"/>
    <n v="288.30599999999998"/>
    <n v="0.83179999999999998"/>
    <n v="1.2022999999999999"/>
    <n v="0"/>
    <n v="0"/>
    <n v="0"/>
    <n v="0"/>
    <n v="0"/>
    <n v="0"/>
    <n v="0"/>
    <n v="0"/>
    <n v="0"/>
    <n v="0"/>
    <n v="0"/>
  </r>
  <r>
    <x v="1"/>
    <s v="ENABLED"/>
    <x v="0"/>
    <x v="2"/>
    <x v="4"/>
    <x v="2"/>
    <s v="Category 1_SD_CT_ASIN 3"/>
    <s v="CAMPAIGN_STATUS_ENABLED"/>
    <s v="MANUAL"/>
    <m/>
    <d v="2023-01-21T00:00:00"/>
    <m/>
    <n v="1000"/>
    <m/>
    <x v="1"/>
    <n v="17231.5"/>
    <n v="4.8"/>
    <n v="2.9999999999999997E-4"/>
    <n v="220.15"/>
    <n v="64.75"/>
    <n v="15.200000000000001"/>
    <n v="6740.1269999999995"/>
    <n v="3.4599999999999999E-2"/>
    <n v="28.915299999999998"/>
    <n v="13"/>
    <n v="0.68420000000000003"/>
    <n v="4436.3"/>
    <n v="0.59240000000000004"/>
    <n v="1446"/>
    <n v="179.11"/>
    <n v="956"/>
    <n v="646"/>
    <n v="457"/>
    <n v="366"/>
    <n v="1"/>
  </r>
  <r>
    <x v="1"/>
    <s v="ENABLED"/>
    <x v="3"/>
    <x v="0"/>
    <x v="6"/>
    <x v="3"/>
    <s v="Category 4_SP_Auto_ASIN 5"/>
    <s v="CAMPAIGN_STATUS_ENABLED"/>
    <s v="AUTOMATIC"/>
    <s v="Dynamic bids - down only"/>
    <d v="2021-08-25T00:00:00"/>
    <m/>
    <n v="300"/>
    <s v="&lt;5%"/>
    <x v="0"/>
    <n v="76386.200000000012"/>
    <n v="51.6"/>
    <n v="5.9999999999999995E-4"/>
    <n v="205.92099999999999"/>
    <n v="5.63"/>
    <n v="0.8"/>
    <n v="452.57400000000001"/>
    <n v="0.48180000000000001"/>
    <n v="2.0756999999999999"/>
    <n v="0"/>
    <n v="0"/>
    <n v="0"/>
    <n v="0"/>
    <n v="0"/>
    <n v="0"/>
    <n v="0"/>
    <n v="0"/>
    <n v="0"/>
    <n v="0"/>
    <n v="0"/>
  </r>
  <r>
    <x v="1"/>
    <s v="ENABLED"/>
    <x v="3"/>
    <x v="2"/>
    <x v="6"/>
    <x v="2"/>
    <s v="Category 4_SD_CT_ASIN 5"/>
    <s v="CAMPAIGN_STATUS_ENABLED"/>
    <s v="MANUAL"/>
    <m/>
    <d v="2023-01-23T00:00:00"/>
    <m/>
    <n v="1000"/>
    <m/>
    <x v="1"/>
    <n v="1980.0000000000002"/>
    <n v="3.5999999999999996"/>
    <n v="1.6999999999999999E-3"/>
    <n v="202.16399999999999"/>
    <n v="79.28"/>
    <n v="0.8"/>
    <n v="116.51400000000001"/>
    <n v="1.8371"/>
    <n v="0.54430000000000001"/>
    <n v="0"/>
    <n v="0"/>
    <n v="0"/>
    <n v="0"/>
    <n v="1056"/>
    <n v="225.22"/>
    <n v="1264"/>
    <n v="1125"/>
    <n v="1045"/>
    <n v="948"/>
    <n v="15"/>
  </r>
  <r>
    <x v="1"/>
    <s v="ENABLED"/>
    <x v="0"/>
    <x v="0"/>
    <x v="15"/>
    <x v="0"/>
    <s v="Category 1_SP_KT_ASIN 13"/>
    <s v="CAMPAIGN_STATUS_ENABLED"/>
    <s v="MANUAL"/>
    <s v="Dynamic bids - down only"/>
    <d v="2022-12-03T00:00:00"/>
    <m/>
    <n v="550"/>
    <s v="&lt;5%"/>
    <x v="0"/>
    <n v="36115.200000000004"/>
    <n v="18"/>
    <n v="5.0000000000000001E-4"/>
    <n v="197.65899999999999"/>
    <n v="15.5"/>
    <n v="2.4000000000000004"/>
    <n v="686.44800000000009"/>
    <n v="0.3049"/>
    <n v="3.28"/>
    <n v="0"/>
    <n v="0"/>
    <n v="0"/>
    <n v="0"/>
    <n v="0"/>
    <n v="0"/>
    <n v="0"/>
    <n v="0"/>
    <n v="0"/>
    <n v="0"/>
    <n v="0"/>
  </r>
  <r>
    <x v="1"/>
    <s v="ENABLED"/>
    <x v="1"/>
    <x v="1"/>
    <x v="1"/>
    <x v="0"/>
    <s v="Category 2_SB_KT_ASIN 2"/>
    <s v="RUNNING"/>
    <s v="MANUAL"/>
    <m/>
    <d v="2022-06-13T00:00:00"/>
    <m/>
    <n v="200"/>
    <n v="0.18555436282778701"/>
    <x v="0"/>
    <n v="13131.800000000001"/>
    <n v="30"/>
    <n v="2.0999999999999999E-3"/>
    <n v="174.59"/>
    <n v="8.2200000000000006"/>
    <n v="3.2"/>
    <n v="1119.5820000000001"/>
    <n v="0.1651"/>
    <n v="6.0564"/>
    <n v="2"/>
    <n v="0.5"/>
    <n v="497.32"/>
    <n v="0.39979999999999999"/>
    <n v="0"/>
    <n v="0"/>
    <n v="0"/>
    <n v="0"/>
    <n v="0"/>
    <n v="0"/>
    <n v="0"/>
  </r>
  <r>
    <x v="1"/>
    <s v="ENABLED"/>
    <x v="1"/>
    <x v="1"/>
    <x v="1"/>
    <x v="0"/>
    <s v="Category 2_SB_KT_ASIN 2"/>
    <s v="RUNNING"/>
    <s v="MANUAL"/>
    <m/>
    <d v="2022-06-13T00:00:00"/>
    <m/>
    <n v="200"/>
    <n v="6.2737553376190705E-2"/>
    <x v="0"/>
    <n v="19212.600000000002"/>
    <n v="63.599999999999994"/>
    <n v="3.0000000000000001E-3"/>
    <n v="174.131"/>
    <n v="3.87"/>
    <n v="1.6"/>
    <n v="847.76400000000001"/>
    <n v="0.2175"/>
    <n v="4.5980999999999996"/>
    <n v="2"/>
    <n v="1"/>
    <n v="941.96"/>
    <n v="1"/>
    <n v="0"/>
    <n v="0"/>
    <n v="0"/>
    <n v="0"/>
    <n v="0"/>
    <n v="0"/>
    <n v="0"/>
  </r>
  <r>
    <x v="1"/>
    <s v="ENABLED"/>
    <x v="0"/>
    <x v="0"/>
    <x v="15"/>
    <x v="0"/>
    <s v="Category 1_SP_KT_ASIN 13"/>
    <s v="CAMPAIGN_STATUS_ENABLED"/>
    <s v="MANUAL"/>
    <s v="Dynamic bids - down only"/>
    <d v="2022-12-03T00:00:00"/>
    <m/>
    <n v="550"/>
    <s v="&lt;5%"/>
    <x v="0"/>
    <n v="13450.800000000001"/>
    <n v="14.399999999999999"/>
    <n v="1E-3"/>
    <n v="168.453"/>
    <n v="16.52"/>
    <n v="3.2"/>
    <n v="411.858"/>
    <n v="0.43309999999999998"/>
    <n v="2.3090999999999999"/>
    <n v="0"/>
    <n v="0"/>
    <n v="0"/>
    <n v="0"/>
    <n v="0"/>
    <n v="0"/>
    <n v="0"/>
    <n v="0"/>
    <n v="0"/>
    <n v="0"/>
    <n v="0"/>
  </r>
  <r>
    <x v="1"/>
    <s v="ENABLED"/>
    <x v="4"/>
    <x v="0"/>
    <x v="8"/>
    <x v="3"/>
    <s v="Category 5_SP_Auto_ASIN 9"/>
    <s v="CAMPAIGN_STATUS_ENABLED"/>
    <s v="AUTOMATIC"/>
    <s v="Dynamic bids - down only"/>
    <d v="2021-08-25T00:00:00"/>
    <m/>
    <n v="200"/>
    <s v="&lt;5%"/>
    <x v="0"/>
    <n v="21001.200000000001"/>
    <n v="20.399999999999999"/>
    <n v="8.9999999999999998E-4"/>
    <n v="167.12700000000001"/>
    <n v="11.57"/>
    <n v="0"/>
    <n v="0"/>
    <n v="0"/>
    <n v="0"/>
    <n v="0"/>
    <n v="0"/>
    <n v="0"/>
    <n v="0"/>
    <n v="0"/>
    <n v="0"/>
    <n v="0"/>
    <n v="0"/>
    <n v="0"/>
    <n v="0"/>
    <n v="0"/>
  </r>
  <r>
    <x v="1"/>
    <s v="ENABLED"/>
    <x v="0"/>
    <x v="0"/>
    <x v="14"/>
    <x v="3"/>
    <s v="Category 1_SP_Auto_ASIN 10"/>
    <s v="CAMPAIGN_STATUS_ENABLED"/>
    <s v="AUTOMATIC"/>
    <s v="Dynamic bids - down only"/>
    <d v="2022-10-25T00:00:00"/>
    <m/>
    <n v="200"/>
    <s v="&lt;5%"/>
    <x v="0"/>
    <n v="104658.40000000001"/>
    <n v="91.2"/>
    <n v="8.0000000000000004E-4"/>
    <n v="152.3965"/>
    <n v="2.36"/>
    <n v="9.6000000000000014"/>
    <n v="1851.471"/>
    <n v="8.72E-2"/>
    <n v="11.4741"/>
    <n v="0"/>
    <n v="0"/>
    <n v="0"/>
    <n v="0"/>
    <n v="0"/>
    <n v="0"/>
    <n v="0"/>
    <n v="0"/>
    <n v="0"/>
    <n v="0"/>
    <n v="0"/>
  </r>
  <r>
    <x v="1"/>
    <s v="ENABLED"/>
    <x v="0"/>
    <x v="0"/>
    <x v="12"/>
    <x v="0"/>
    <s v="Category 1_SP_KT_ASIN 11"/>
    <s v="CAMPAIGN_STATUS_ENABLED"/>
    <s v="MANUAL"/>
    <s v="Dynamic bids - down only"/>
    <d v="2022-06-04T00:00:00"/>
    <m/>
    <n v="550"/>
    <s v="&lt;5%"/>
    <x v="0"/>
    <n v="37362.600000000006"/>
    <n v="12"/>
    <n v="2.9999999999999997E-4"/>
    <n v="142.93600000000001"/>
    <n v="16.82"/>
    <n v="0"/>
    <n v="0"/>
    <n v="0"/>
    <n v="0"/>
    <n v="0"/>
    <n v="0"/>
    <n v="0"/>
    <n v="0"/>
    <n v="0"/>
    <n v="0"/>
    <n v="0"/>
    <n v="0"/>
    <n v="0"/>
    <n v="0"/>
    <n v="0"/>
  </r>
  <r>
    <x v="1"/>
    <s v="ENABLED"/>
    <x v="0"/>
    <x v="1"/>
    <x v="0"/>
    <x v="0"/>
    <s v="Category 1_SB_KT_ASIN 1"/>
    <s v="RUNNING"/>
    <s v="MANUAL"/>
    <m/>
    <d v="2022-06-13T00:00:00"/>
    <m/>
    <n v="200"/>
    <n v="0.17327766179540699"/>
    <x v="0"/>
    <n v="9378.6"/>
    <n v="6"/>
    <n v="5.9999999999999995E-4"/>
    <n v="131.08699999999999"/>
    <n v="30.84"/>
    <n v="0"/>
    <n v="0"/>
    <n v="0"/>
    <n v="0"/>
    <n v="0"/>
    <n v="0"/>
    <n v="0"/>
    <n v="0"/>
    <n v="0"/>
    <n v="0"/>
    <n v="0"/>
    <n v="0"/>
    <n v="0"/>
    <n v="0"/>
    <n v="0"/>
  </r>
  <r>
    <x v="1"/>
    <s v="ENABLED"/>
    <x v="0"/>
    <x v="0"/>
    <x v="4"/>
    <x v="3"/>
    <s v="Category 1_SP_Auto_ASIN 3"/>
    <s v="CAMPAIGN_STATUS_ENABLED"/>
    <s v="AUTOMATIC"/>
    <s v="Dynamic bids - down only"/>
    <d v="2022-10-25T00:00:00"/>
    <m/>
    <n v="200"/>
    <s v="&lt;5%"/>
    <x v="0"/>
    <n v="112714.8"/>
    <n v="84"/>
    <n v="6.9999999999999999E-4"/>
    <n v="129.5145"/>
    <n v="2.1800000000000002"/>
    <n v="1.6"/>
    <n v="1530"/>
    <n v="8.9599999999999999E-2"/>
    <n v="11.1571"/>
    <n v="0"/>
    <n v="0"/>
    <n v="0"/>
    <n v="0"/>
    <n v="0"/>
    <n v="0"/>
    <n v="0"/>
    <n v="0"/>
    <n v="0"/>
    <n v="0"/>
    <n v="0"/>
  </r>
  <r>
    <x v="1"/>
    <s v="ENABLED"/>
    <x v="2"/>
    <x v="2"/>
    <x v="3"/>
    <x v="2"/>
    <s v="Category 3_SD_CT_ASIN 16"/>
    <s v="CAMPAIGN_STATUS_ENABLED"/>
    <s v="MANUAL"/>
    <m/>
    <d v="2023-03-29T00:00:00"/>
    <m/>
    <n v="1000"/>
    <m/>
    <x v="0"/>
    <n v="1498.2"/>
    <n v="2.4"/>
    <n v="1.5E-3"/>
    <n v="118.88100000000001"/>
    <n v="69.930000000000007"/>
    <n v="0.8"/>
    <n v="686.43900000000008"/>
    <n v="0.18340000000000001"/>
    <n v="5.4534000000000002"/>
    <n v="0"/>
    <n v="0"/>
    <n v="0"/>
    <n v="0"/>
    <n v="0"/>
    <n v="0"/>
    <n v="0"/>
    <n v="0"/>
    <n v="0"/>
    <n v="0"/>
    <n v="0"/>
  </r>
  <r>
    <x v="1"/>
    <s v="ENABLED"/>
    <x v="0"/>
    <x v="1"/>
    <x v="0"/>
    <x v="0"/>
    <s v="Category 1_SB_KT_ASIN 1"/>
    <s v="RUNNING"/>
    <s v="MANUAL"/>
    <m/>
    <d v="2022-08-31T00:00:00"/>
    <m/>
    <n v="200"/>
    <n v="0.17362184441009701"/>
    <x v="0"/>
    <n v="1910.7"/>
    <n v="38.4"/>
    <n v="1.84E-2"/>
    <n v="116.7645"/>
    <n v="4.29"/>
    <n v="3.2"/>
    <n v="1870.9380000000001"/>
    <n v="6.6100000000000006E-2"/>
    <n v="15.132999999999999"/>
    <n v="1"/>
    <n v="0.25"/>
    <n v="508.48"/>
    <n v="0.24460000000000001"/>
    <n v="0"/>
    <n v="0"/>
    <n v="0"/>
    <n v="0"/>
    <n v="0"/>
    <n v="0"/>
    <n v="0"/>
  </r>
  <r>
    <x v="1"/>
    <s v="ENABLED"/>
    <x v="0"/>
    <x v="3"/>
    <x v="4"/>
    <x v="0"/>
    <s v="Category 1_SBV_KT_ASIN 3"/>
    <s v="CAMPAIGN_STATUS_ENABLED"/>
    <s v="MANUAL"/>
    <m/>
    <d v="2023-02-04T00:00:00"/>
    <m/>
    <n v="1000"/>
    <s v="&lt;5%"/>
    <x v="0"/>
    <n v="865.7"/>
    <n v="3.5999999999999996"/>
    <n v="3.8E-3"/>
    <n v="116.178"/>
    <n v="45.56"/>
    <n v="0"/>
    <n v="0"/>
    <n v="0"/>
    <n v="0"/>
    <n v="0"/>
    <n v="0"/>
    <n v="0"/>
    <n v="0"/>
    <n v="0"/>
    <n v="0"/>
    <n v="0"/>
    <n v="0"/>
    <n v="0"/>
    <n v="0"/>
    <n v="0"/>
  </r>
  <r>
    <x v="1"/>
    <s v="ENABLED"/>
    <x v="0"/>
    <x v="0"/>
    <x v="0"/>
    <x v="0"/>
    <s v="Category 1_SP_KT_ASIN 1"/>
    <s v="CAMPAIGN_STATUS_ENABLED"/>
    <s v="MANUAL"/>
    <s v="Dynamic bids - down only"/>
    <d v="2022-08-12T00:00:00"/>
    <m/>
    <n v="200"/>
    <s v="&lt;5%"/>
    <x v="0"/>
    <n v="23410.2"/>
    <n v="45.6"/>
    <n v="1.8E-3"/>
    <n v="110.79749999999999"/>
    <n v="3.43"/>
    <n v="16"/>
    <n v="7427.4120000000003"/>
    <n v="1.5800000000000002E-2"/>
    <n v="63.311700000000002"/>
    <n v="0"/>
    <n v="0"/>
    <n v="0"/>
    <n v="0"/>
    <n v="0"/>
    <n v="0"/>
    <n v="0"/>
    <n v="0"/>
    <n v="0"/>
    <n v="0"/>
    <n v="0"/>
  </r>
  <r>
    <x v="1"/>
    <s v="ENABLED"/>
    <x v="1"/>
    <x v="3"/>
    <x v="1"/>
    <x v="0"/>
    <s v="Category 2_SBV_KT_ASIN 2"/>
    <s v="CAMPAIGN_STATUS_ENABLED"/>
    <s v="MANUAL"/>
    <s v="Dynamic bids - down only"/>
    <d v="2022-06-13T00:00:00"/>
    <m/>
    <n v="300"/>
    <s v="&lt;5%"/>
    <x v="0"/>
    <n v="1920.6000000000001"/>
    <n v="24"/>
    <n v="1.15E-2"/>
    <n v="106.845"/>
    <n v="6.29"/>
    <n v="1.6"/>
    <n v="792.32400000000007"/>
    <n v="0.14280000000000001"/>
    <n v="7.0037000000000003"/>
    <n v="1"/>
    <n v="0.5"/>
    <n v="440.18"/>
    <n v="0.5"/>
    <n v="224"/>
    <n v="561.16"/>
    <n v="0"/>
    <n v="0"/>
    <n v="0"/>
    <n v="0"/>
    <n v="0"/>
  </r>
  <r>
    <x v="1"/>
    <s v="ENABLED"/>
    <x v="0"/>
    <x v="0"/>
    <x v="9"/>
    <x v="0"/>
    <s v="Category 1_SP_KT_ASIN 6"/>
    <s v="CAMPAIGN_STATUS_ENABLED"/>
    <s v="MANUAL"/>
    <s v="Dynamic bids - down only"/>
    <d v="2022-08-13T00:00:00"/>
    <m/>
    <n v="300"/>
    <n v="0.32291666666666602"/>
    <x v="0"/>
    <n v="326.70000000000005"/>
    <n v="7.1999999999999993"/>
    <n v="2.0199999999999999E-2"/>
    <n v="105.9525"/>
    <n v="20.78"/>
    <n v="0"/>
    <n v="0"/>
    <n v="0"/>
    <n v="0"/>
    <n v="0"/>
    <n v="0"/>
    <n v="0"/>
    <n v="0"/>
    <n v="0"/>
    <n v="0"/>
    <n v="0"/>
    <n v="0"/>
    <n v="0"/>
    <n v="0"/>
    <n v="0"/>
  </r>
  <r>
    <x v="1"/>
    <s v="ENABLED"/>
    <x v="0"/>
    <x v="0"/>
    <x v="0"/>
    <x v="0"/>
    <s v="Category 1_SP_KT_ASIN 1"/>
    <s v="CAMPAIGN_STATUS_ENABLED"/>
    <s v="MANUAL"/>
    <s v="Dynamic bids - down only"/>
    <d v="2022-06-06T00:00:00"/>
    <m/>
    <n v="300"/>
    <s v="&lt;5%"/>
    <x v="0"/>
    <n v="24479.4"/>
    <n v="8.4"/>
    <n v="2.9999999999999997E-4"/>
    <n v="101.21799999999999"/>
    <n v="17.010000000000002"/>
    <n v="0"/>
    <n v="0"/>
    <n v="0"/>
    <n v="0"/>
    <n v="0"/>
    <n v="0"/>
    <n v="0"/>
    <n v="0"/>
    <n v="0"/>
    <n v="0"/>
    <n v="0"/>
    <n v="0"/>
    <n v="0"/>
    <n v="0"/>
    <n v="0"/>
  </r>
  <r>
    <x v="1"/>
    <s v="ENABLED"/>
    <x v="0"/>
    <x v="0"/>
    <x v="7"/>
    <x v="0"/>
    <s v="Category 1_SP_KT_ASIN 12"/>
    <s v="CAMPAIGN_STATUS_ENABLED"/>
    <s v="MANUAL"/>
    <s v="Dynamic bids - down only"/>
    <d v="2022-08-13T00:00:00"/>
    <m/>
    <n v="200"/>
    <s v="&lt;5%"/>
    <x v="0"/>
    <n v="15869.7"/>
    <n v="15.6"/>
    <n v="8.9999999999999998E-4"/>
    <n v="94.35"/>
    <n v="8.5399999999999991"/>
    <n v="0"/>
    <n v="0"/>
    <n v="0"/>
    <n v="0"/>
    <n v="0"/>
    <n v="0"/>
    <n v="0"/>
    <n v="0"/>
    <n v="0"/>
    <n v="0"/>
    <n v="0"/>
    <n v="0"/>
    <n v="0"/>
    <n v="0"/>
    <n v="0"/>
  </r>
  <r>
    <x v="1"/>
    <s v="ENABLED"/>
    <x v="0"/>
    <x v="0"/>
    <x v="7"/>
    <x v="3"/>
    <s v="Category 1_SP_Auto_ASIN 12"/>
    <s v="CAMPAIGN_STATUS_ENABLED"/>
    <s v="AUTOMATIC"/>
    <s v="Dynamic bids - down only"/>
    <d v="2022-10-25T00:00:00"/>
    <m/>
    <n v="200"/>
    <s v="&lt;5%"/>
    <x v="0"/>
    <n v="29549.300000000003"/>
    <n v="54"/>
    <n v="1.6999999999999999E-3"/>
    <n v="90.669499999999999"/>
    <n v="2.37"/>
    <n v="1.6"/>
    <n v="558.4140000000001"/>
    <n v="0.1719"/>
    <n v="5.8166000000000002"/>
    <n v="0"/>
    <n v="0"/>
    <n v="0"/>
    <n v="0"/>
    <n v="0"/>
    <n v="0"/>
    <n v="0"/>
    <n v="0"/>
    <n v="0"/>
    <n v="0"/>
    <n v="0"/>
  </r>
  <r>
    <x v="1"/>
    <s v="ENABLED"/>
    <x v="0"/>
    <x v="0"/>
    <x v="11"/>
    <x v="0"/>
    <s v="Category 1_SP_KT_ASIN 7"/>
    <s v="CAMPAIGN_STATUS_ENABLED"/>
    <s v="MANUAL"/>
    <s v="Dynamic bids - down only"/>
    <d v="2022-08-13T00:00:00"/>
    <m/>
    <n v="200"/>
    <s v="&lt;5%"/>
    <x v="0"/>
    <n v="41582.200000000004"/>
    <n v="19.2"/>
    <n v="4.0000000000000002E-4"/>
    <n v="76.84"/>
    <n v="5.65"/>
    <n v="0"/>
    <n v="0"/>
    <n v="0"/>
    <n v="0"/>
    <n v="0"/>
    <n v="0"/>
    <n v="0"/>
    <n v="0"/>
    <n v="0"/>
    <n v="0"/>
    <n v="0"/>
    <n v="0"/>
    <n v="0"/>
    <n v="0"/>
    <n v="0"/>
  </r>
  <r>
    <x v="1"/>
    <s v="ENABLED"/>
    <x v="1"/>
    <x v="1"/>
    <x v="1"/>
    <x v="1"/>
    <s v="Category 2_SB_PT_ASIN 2"/>
    <s v="CAMPAIGN_STATUS_ENABLED"/>
    <s v="MANUAL"/>
    <m/>
    <d v="2022-12-05T00:00:00"/>
    <m/>
    <n v="550"/>
    <s v="&lt;5%"/>
    <x v="0"/>
    <n v="15605.7"/>
    <n v="28.799999999999997"/>
    <n v="1.6999999999999999E-3"/>
    <n v="76.278999999999996"/>
    <n v="3.74"/>
    <n v="9.6000000000000014"/>
    <n v="2491.8840000000005"/>
    <n v="3.2399999999999998E-2"/>
    <n v="30.853100000000001"/>
    <n v="0"/>
    <n v="0"/>
    <n v="0"/>
    <n v="0"/>
    <n v="0"/>
    <n v="0"/>
    <n v="0"/>
    <n v="0"/>
    <n v="0"/>
    <n v="0"/>
    <n v="0"/>
  </r>
  <r>
    <x v="1"/>
    <s v="ENABLED"/>
    <x v="1"/>
    <x v="0"/>
    <x v="1"/>
    <x v="2"/>
    <s v="Category 2_SP_CT_ASIN 2"/>
    <s v="CAMPAIGN_STATUS_ENABLED"/>
    <s v="MANUAL"/>
    <s v="Dynamic bids - down only"/>
    <d v="2022-11-01T00:00:00"/>
    <m/>
    <n v="550"/>
    <n v="5.01952035694367E-2"/>
    <x v="0"/>
    <n v="7282.0000000000009"/>
    <n v="14.399999999999999"/>
    <n v="1.8E-3"/>
    <n v="65.441499999999991"/>
    <n v="6.42"/>
    <n v="0.8"/>
    <n v="38.132999999999996"/>
    <n v="1.8170999999999999"/>
    <n v="0.55030000000000001"/>
    <n v="0"/>
    <n v="0"/>
    <n v="0"/>
    <n v="0"/>
    <n v="0"/>
    <n v="0"/>
    <n v="0"/>
    <n v="0"/>
    <n v="0"/>
    <n v="0"/>
    <n v="0"/>
  </r>
  <r>
    <x v="1"/>
    <s v="ENABLED"/>
    <x v="0"/>
    <x v="0"/>
    <x v="12"/>
    <x v="0"/>
    <s v="Category 1_SP_KT_ASIN 11"/>
    <s v="CAMPAIGN_STATUS_ENABLED"/>
    <s v="MANUAL"/>
    <s v="Dynamic bids - down only"/>
    <d v="2022-08-13T00:00:00"/>
    <m/>
    <n v="550"/>
    <s v="&lt;5%"/>
    <x v="0"/>
    <n v="455.40000000000003"/>
    <n v="2.4"/>
    <n v="4.7999999999999996E-3"/>
    <n v="58.173999999999999"/>
    <n v="34.22"/>
    <n v="0"/>
    <n v="0"/>
    <n v="0"/>
    <n v="0"/>
    <n v="0"/>
    <n v="0"/>
    <n v="0"/>
    <n v="0"/>
    <n v="0"/>
    <n v="0"/>
    <n v="0"/>
    <n v="0"/>
    <n v="0"/>
    <n v="0"/>
    <n v="0"/>
  </r>
  <r>
    <x v="1"/>
    <s v="ENABLED"/>
    <x v="0"/>
    <x v="0"/>
    <x v="9"/>
    <x v="3"/>
    <s v="Category 1_SP_Auto_ASIN 6"/>
    <s v="CAMPAIGN_STATUS_ENABLED"/>
    <s v="AUTOMATIC"/>
    <s v="Dynamic bids - down only"/>
    <d v="2022-10-25T00:00:00"/>
    <m/>
    <n v="200"/>
    <s v="&lt;5%"/>
    <x v="0"/>
    <n v="38083.100000000006"/>
    <n v="39.6"/>
    <n v="1E-3"/>
    <n v="56.984000000000002"/>
    <n v="2.0299999999999998"/>
    <n v="0"/>
    <n v="0"/>
    <n v="0"/>
    <n v="0"/>
    <n v="0"/>
    <n v="0"/>
    <n v="0"/>
    <n v="0"/>
    <n v="0"/>
    <n v="0"/>
    <n v="0"/>
    <n v="0"/>
    <n v="0"/>
    <n v="0"/>
    <n v="0"/>
  </r>
  <r>
    <x v="1"/>
    <s v="ENABLED"/>
    <x v="0"/>
    <x v="2"/>
    <x v="4"/>
    <x v="1"/>
    <s v="Category 1_SD_PT_ASIN 3"/>
    <s v="CAMPAIGN_STATUS_ENABLED"/>
    <s v="MANUAL"/>
    <m/>
    <d v="2023-01-21T00:00:00"/>
    <m/>
    <n v="550"/>
    <m/>
    <x v="0"/>
    <n v="2662"/>
    <n v="3.5999999999999996"/>
    <n v="1.1999999999999999E-3"/>
    <n v="47.9315"/>
    <n v="18.8"/>
    <n v="0"/>
    <n v="0"/>
    <n v="0"/>
    <n v="0"/>
    <n v="0"/>
    <n v="0"/>
    <n v="0"/>
    <n v="0"/>
    <n v="0"/>
    <n v="0"/>
    <n v="0"/>
    <n v="0"/>
    <n v="0"/>
    <n v="0"/>
    <n v="0"/>
  </r>
  <r>
    <x v="1"/>
    <s v="ENABLED"/>
    <x v="0"/>
    <x v="0"/>
    <x v="12"/>
    <x v="3"/>
    <s v="Category 1_SP_Auto_ASIN 11"/>
    <s v="CAMPAIGN_STATUS_ENABLED"/>
    <s v="AUTOMATIC"/>
    <s v="Dynamic bids - down only"/>
    <d v="2022-10-25T00:00:00"/>
    <m/>
    <n v="550"/>
    <s v="&lt;5%"/>
    <x v="0"/>
    <n v="33524.700000000004"/>
    <n v="31.2"/>
    <n v="8.9999999999999998E-4"/>
    <n v="43.749499999999998"/>
    <n v="1.98"/>
    <n v="0"/>
    <n v="0"/>
    <n v="0"/>
    <n v="0"/>
    <n v="0"/>
    <n v="0"/>
    <n v="0"/>
    <n v="0"/>
    <n v="0"/>
    <n v="0"/>
    <n v="0"/>
    <n v="0"/>
    <n v="0"/>
    <n v="0"/>
    <n v="0"/>
  </r>
  <r>
    <x v="1"/>
    <s v="ENABLED"/>
    <x v="0"/>
    <x v="2"/>
    <x v="4"/>
    <x v="1"/>
    <s v="Category 1_SD_PT_ASIN 3"/>
    <s v="CAMPAIGN_STATUS_ENABLED"/>
    <s v="MANUAL"/>
    <m/>
    <d v="2022-12-12T00:00:00"/>
    <m/>
    <n v="550"/>
    <m/>
    <x v="0"/>
    <n v="422.40000000000003"/>
    <n v="1.2"/>
    <n v="2.5999999999999999E-3"/>
    <n v="39.032000000000004"/>
    <n v="45.92"/>
    <n v="0"/>
    <n v="0"/>
    <n v="0"/>
    <n v="0"/>
    <n v="0"/>
    <n v="0"/>
    <n v="0"/>
    <n v="0"/>
    <n v="0"/>
    <n v="0"/>
    <n v="0"/>
    <n v="0"/>
    <n v="0"/>
    <n v="0"/>
    <n v="0"/>
  </r>
  <r>
    <x v="1"/>
    <s v="ENABLED"/>
    <x v="0"/>
    <x v="1"/>
    <x v="0"/>
    <x v="0"/>
    <s v="Category 1_SB_KT_ASIN 1"/>
    <s v="RUNNING"/>
    <s v="MANUAL"/>
    <m/>
    <d v="2022-06-13T00:00:00"/>
    <m/>
    <n v="200"/>
    <n v="0.12614578786555999"/>
    <x v="0"/>
    <n v="4403.3"/>
    <n v="4.8"/>
    <n v="1E-3"/>
    <n v="36.260999999999996"/>
    <n v="10.67"/>
    <n v="0.8"/>
    <n v="183.05099999999999"/>
    <n v="0.2097"/>
    <n v="4.7676999999999996"/>
    <n v="0"/>
    <n v="0"/>
    <n v="0"/>
    <n v="0"/>
    <n v="0"/>
    <n v="0"/>
    <n v="0"/>
    <n v="0"/>
    <n v="0"/>
    <n v="0"/>
    <n v="0"/>
  </r>
  <r>
    <x v="1"/>
    <s v="ENABLED"/>
    <x v="0"/>
    <x v="3"/>
    <x v="0"/>
    <x v="0"/>
    <s v="Category 1_SBV_KT_ASIN 1"/>
    <s v="CAMPAIGN_STATUS_ENABLED"/>
    <s v="MANUAL"/>
    <s v="Dynamic bids - down only"/>
    <d v="2022-06-13T00:00:00"/>
    <m/>
    <n v="200"/>
    <s v="&lt;5%"/>
    <x v="0"/>
    <n v="1716.0000000000002"/>
    <n v="8.4"/>
    <n v="4.4999999999999997E-3"/>
    <n v="27.2"/>
    <n v="4.57"/>
    <n v="1.6"/>
    <n v="294.40800000000002"/>
    <n v="9.7799999999999998E-2"/>
    <n v="10.2225"/>
    <n v="1"/>
    <n v="0.5"/>
    <n v="200"/>
    <n v="0.61140000000000005"/>
    <n v="201"/>
    <n v="159.19999999999999"/>
    <n v="0"/>
    <n v="0"/>
    <n v="0"/>
    <n v="0"/>
    <n v="0"/>
  </r>
  <r>
    <x v="1"/>
    <s v="ENABLED"/>
    <x v="1"/>
    <x v="0"/>
    <x v="1"/>
    <x v="0"/>
    <s v="Category 2_SP_KT_ASIN 2"/>
    <s v="CAMPAIGN_STATUS_ENABLED"/>
    <s v="MANUAL"/>
    <s v="Dynamic bids - down only"/>
    <d v="2022-08-13T00:00:00"/>
    <m/>
    <n v="300"/>
    <n v="7.9710144927536197E-2"/>
    <x v="0"/>
    <n v="2522.3000000000002"/>
    <n v="8.4"/>
    <n v="3.0999999999999999E-3"/>
    <n v="23.570499999999999"/>
    <n v="3.96"/>
    <n v="0"/>
    <n v="0"/>
    <n v="0"/>
    <n v="0"/>
    <n v="0"/>
    <n v="0"/>
    <n v="0"/>
    <n v="0"/>
    <n v="0"/>
    <n v="0"/>
    <n v="0"/>
    <n v="0"/>
    <n v="0"/>
    <n v="0"/>
    <n v="0"/>
  </r>
  <r>
    <x v="1"/>
    <s v="ENABLED"/>
    <x v="0"/>
    <x v="0"/>
    <x v="0"/>
    <x v="0"/>
    <s v="Category 1_SP_KT_ASIN 1"/>
    <s v="CAMPAIGN_STATUS_ENABLED"/>
    <s v="MANUAL"/>
    <s v="Dynamic bids - down only"/>
    <d v="2022-06-06T00:00:00"/>
    <m/>
    <n v="300"/>
    <s v="&lt;5%"/>
    <x v="0"/>
    <n v="566.5"/>
    <n v="2.4"/>
    <n v="3.8999999999999998E-3"/>
    <n v="23.544999999999998"/>
    <n v="13.85"/>
    <n v="1.6"/>
    <n v="1830.519"/>
    <n v="1.3599999999999999E-2"/>
    <n v="73.426400000000001"/>
    <n v="0"/>
    <n v="0"/>
    <n v="0"/>
    <n v="0"/>
    <n v="0"/>
    <n v="0"/>
    <n v="0"/>
    <n v="0"/>
    <n v="0"/>
    <n v="0"/>
    <n v="0"/>
  </r>
  <r>
    <x v="1"/>
    <s v="ENABLED"/>
    <x v="1"/>
    <x v="1"/>
    <x v="1"/>
    <x v="0"/>
    <s v="Category 2_SB_KT_ASIN 2"/>
    <s v="RUNNING"/>
    <s v="MANUAL"/>
    <m/>
    <d v="2022-08-31T00:00:00"/>
    <m/>
    <n v="200"/>
    <n v="0.14797951052931099"/>
    <x v="0"/>
    <n v="562.1"/>
    <n v="7.1999999999999993"/>
    <n v="1.17E-2"/>
    <n v="17.169999999999998"/>
    <n v="3.37"/>
    <n v="0"/>
    <n v="0"/>
    <n v="0"/>
    <n v="0"/>
    <n v="0"/>
    <n v="0"/>
    <n v="0"/>
    <n v="0"/>
    <n v="0"/>
    <n v="0"/>
    <n v="0"/>
    <n v="0"/>
    <n v="0"/>
    <n v="0"/>
    <n v="0"/>
  </r>
  <r>
    <x v="1"/>
    <s v="ENABLED"/>
    <x v="0"/>
    <x v="2"/>
    <x v="4"/>
    <x v="1"/>
    <s v="Category 1_SD_PT_ASIN 3"/>
    <s v="CAMPAIGN_STATUS_ENABLED"/>
    <s v="MANUAL"/>
    <m/>
    <d v="2023-01-07T00:00:00"/>
    <m/>
    <n v="1000"/>
    <m/>
    <x v="1"/>
    <n v="1356.3000000000002"/>
    <n v="0"/>
    <n v="0"/>
    <n v="15.818499999999998"/>
    <n v="0"/>
    <n v="4.8000000000000007"/>
    <n v="1974.6810000000003"/>
    <n v="8.5000000000000006E-3"/>
    <n v="117.89190000000001"/>
    <n v="6"/>
    <n v="1"/>
    <n v="2194.09"/>
    <n v="1"/>
    <n v="111"/>
    <n v="167.67"/>
    <n v="79"/>
    <n v="48"/>
    <n v="31"/>
    <n v="30"/>
    <n v="0"/>
  </r>
  <r>
    <x v="1"/>
    <s v="ENABLED"/>
    <x v="0"/>
    <x v="0"/>
    <x v="0"/>
    <x v="0"/>
    <s v="Category 1_SP_KT_ASIN 1"/>
    <s v="CAMPAIGN_STATUS_ENABLED"/>
    <s v="MANUAL"/>
    <s v="Dynamic bids - down only"/>
    <d v="2022-08-12T00:00:00"/>
    <m/>
    <n v="200"/>
    <s v="&lt;5%"/>
    <x v="0"/>
    <n v="238.70000000000002"/>
    <n v="2.4"/>
    <n v="9.1999999999999998E-3"/>
    <n v="12.103999999999999"/>
    <n v="7.12"/>
    <n v="0.8"/>
    <n v="334.08"/>
    <n v="3.8399999999999997E-2"/>
    <n v="26.067399999999999"/>
    <n v="0"/>
    <n v="0"/>
    <n v="0"/>
    <n v="0"/>
    <n v="0"/>
    <n v="0"/>
    <n v="0"/>
    <n v="0"/>
    <n v="0"/>
    <n v="0"/>
    <n v="0"/>
  </r>
  <r>
    <x v="1"/>
    <s v="ENABLED"/>
    <x v="3"/>
    <x v="2"/>
    <x v="6"/>
    <x v="1"/>
    <s v="Category 4_SD_PT_ASIN 5"/>
    <s v="CAMPAIGN_STATUS_ENABLED"/>
    <s v="MANUAL"/>
    <m/>
    <d v="2022-12-12T00:00:00"/>
    <m/>
    <n v="550"/>
    <m/>
    <x v="0"/>
    <n v="476.3"/>
    <n v="1.2"/>
    <n v="2.3E-3"/>
    <n v="10.5825"/>
    <n v="12.45"/>
    <n v="0"/>
    <n v="0"/>
    <n v="0"/>
    <n v="0"/>
    <n v="0"/>
    <n v="0"/>
    <n v="0"/>
    <n v="0"/>
    <n v="0"/>
    <n v="0"/>
    <n v="0"/>
    <n v="0"/>
    <n v="0"/>
    <n v="0"/>
    <n v="0"/>
  </r>
  <r>
    <x v="1"/>
    <s v="ENABLED"/>
    <x v="1"/>
    <x v="0"/>
    <x v="1"/>
    <x v="0"/>
    <s v="Category 2_SP_KT_ASIN 2"/>
    <s v="CAMPAIGN_STATUS_ENABLED"/>
    <s v="MANUAL"/>
    <s v="Dynamic bids - down only"/>
    <d v="2022-08-13T00:00:00"/>
    <m/>
    <n v="300"/>
    <s v="&lt;5%"/>
    <x v="0"/>
    <n v="533.5"/>
    <n v="1.2"/>
    <n v="2.0999999999999999E-3"/>
    <n v="8.9760000000000009"/>
    <n v="10.56"/>
    <n v="0"/>
    <n v="0"/>
    <n v="0"/>
    <n v="0"/>
    <n v="0"/>
    <n v="0"/>
    <n v="0"/>
    <n v="0"/>
    <n v="0"/>
    <n v="0"/>
    <n v="0"/>
    <n v="0"/>
    <n v="0"/>
    <n v="0"/>
    <n v="0"/>
  </r>
  <r>
    <x v="1"/>
    <s v="ENABLED"/>
    <x v="1"/>
    <x v="1"/>
    <x v="1"/>
    <x v="0"/>
    <s v="Category 2_SB_KT_ASIN 2"/>
    <s v="RUNNING"/>
    <s v="MANUAL"/>
    <m/>
    <d v="2022-06-13T00:00:00"/>
    <m/>
    <n v="200"/>
    <n v="9.34579439252336E-2"/>
    <x v="0"/>
    <n v="220.00000000000003"/>
    <n v="3.5999999999999996"/>
    <n v="1.4999999999999999E-2"/>
    <n v="7.2845000000000004"/>
    <n v="2.86"/>
    <n v="0"/>
    <n v="0"/>
    <n v="0"/>
    <n v="0"/>
    <n v="0"/>
    <n v="0"/>
    <n v="0"/>
    <n v="0"/>
    <n v="0"/>
    <n v="0"/>
    <n v="0"/>
    <n v="0"/>
    <n v="0"/>
    <n v="0"/>
    <n v="0"/>
  </r>
  <r>
    <x v="1"/>
    <s v="ENABLED"/>
    <x v="0"/>
    <x v="0"/>
    <x v="0"/>
    <x v="0"/>
    <s v="Category 1_SP_KT_ASIN 1"/>
    <s v="CAMPAIGN_STATUS_ENABLED"/>
    <s v="MANUAL"/>
    <s v="Dynamic bids - down only"/>
    <d v="2022-06-04T00:00:00"/>
    <m/>
    <n v="500"/>
    <s v="&lt;5%"/>
    <x v="0"/>
    <n v="729.30000000000007"/>
    <n v="2.4"/>
    <n v="3.0000000000000001E-3"/>
    <n v="6.5705"/>
    <n v="3.87"/>
    <n v="0"/>
    <n v="0"/>
    <n v="0"/>
    <n v="0"/>
    <n v="0"/>
    <n v="0"/>
    <n v="0"/>
    <n v="0"/>
    <n v="0"/>
    <n v="0"/>
    <n v="0"/>
    <n v="0"/>
    <n v="0"/>
    <n v="0"/>
    <n v="0"/>
  </r>
  <r>
    <x v="1"/>
    <s v="ENABLED"/>
    <x v="1"/>
    <x v="1"/>
    <x v="1"/>
    <x v="0"/>
    <s v="Category 2_SB_KT_ASIN 2"/>
    <s v="RUNNING"/>
    <s v="MANUAL"/>
    <m/>
    <d v="2022-08-31T00:00:00"/>
    <m/>
    <n v="200"/>
    <s v="&lt;5%"/>
    <x v="0"/>
    <n v="1085.7"/>
    <n v="3.5999999999999996"/>
    <n v="3.0000000000000001E-3"/>
    <n v="5.0490000000000004"/>
    <n v="1.98"/>
    <n v="0"/>
    <n v="0"/>
    <n v="0"/>
    <n v="0"/>
    <n v="0"/>
    <n v="0"/>
    <n v="0"/>
    <n v="0"/>
    <n v="0"/>
    <n v="0"/>
    <n v="0"/>
    <n v="0"/>
    <n v="0"/>
    <n v="0"/>
    <n v="0"/>
  </r>
  <r>
    <x v="1"/>
    <s v="ENABLED"/>
    <x v="0"/>
    <x v="1"/>
    <x v="0"/>
    <x v="0"/>
    <s v="Category 1_SB_KT_ASIN 1"/>
    <s v="RUNNING"/>
    <s v="MANUAL"/>
    <m/>
    <d v="2022-06-13T00:00:00"/>
    <m/>
    <n v="200"/>
    <n v="6.9088811995386301E-2"/>
    <x v="0"/>
    <n v="1133"/>
    <n v="2.4"/>
    <n v="1.9E-3"/>
    <n v="4.93"/>
    <n v="2.9"/>
    <n v="0"/>
    <n v="0"/>
    <n v="0"/>
    <n v="0"/>
    <n v="0"/>
    <n v="0"/>
    <n v="0"/>
    <n v="0"/>
    <n v="0"/>
    <n v="0"/>
    <n v="0"/>
    <n v="0"/>
    <n v="0"/>
    <n v="0"/>
    <n v="0"/>
  </r>
  <r>
    <x v="1"/>
    <s v="ENABLED"/>
    <x v="0"/>
    <x v="0"/>
    <x v="4"/>
    <x v="0"/>
    <s v="Category 1_SP_KT_ASIN 3"/>
    <s v="CAMPAIGN_STATUS_ENABLED"/>
    <s v="MANUAL"/>
    <s v="Dynamic bids - down only"/>
    <d v="2022-08-12T00:00:00"/>
    <m/>
    <n v="200"/>
    <s v="&lt;5%"/>
    <x v="0"/>
    <n v="904.2"/>
    <n v="1.2"/>
    <n v="1.1999999999999999E-3"/>
    <n v="4.5220000000000002"/>
    <n v="5.32"/>
    <n v="0"/>
    <n v="0"/>
    <n v="0"/>
    <n v="0"/>
    <n v="0"/>
    <n v="0"/>
    <n v="0"/>
    <n v="0"/>
    <n v="0"/>
    <n v="0"/>
    <n v="0"/>
    <n v="0"/>
    <n v="0"/>
    <n v="0"/>
    <n v="0"/>
  </r>
  <r>
    <x v="1"/>
    <s v="ENABLED"/>
    <x v="1"/>
    <x v="3"/>
    <x v="1"/>
    <x v="0"/>
    <s v="Category 2_SBV_KT_ASIN 2"/>
    <s v="CAMPAIGN_STATUS_ENABLED"/>
    <s v="MANUAL"/>
    <m/>
    <d v="2022-10-25T00:00:00"/>
    <m/>
    <n v="200"/>
    <s v="&lt;5%"/>
    <x v="0"/>
    <n v="321.20000000000005"/>
    <n v="1.2"/>
    <n v="3.3999999999999998E-3"/>
    <n v="3.74"/>
    <n v="4.4000000000000004"/>
    <n v="0"/>
    <n v="0"/>
    <n v="0"/>
    <n v="0"/>
    <n v="0"/>
    <n v="0"/>
    <n v="0"/>
    <n v="0"/>
    <n v="0"/>
    <n v="0"/>
    <n v="0"/>
    <n v="0"/>
    <n v="0"/>
    <n v="0"/>
    <n v="0"/>
  </r>
  <r>
    <x v="1"/>
    <s v="ENABLED"/>
    <x v="0"/>
    <x v="0"/>
    <x v="9"/>
    <x v="0"/>
    <s v="Category 1_SP_KT_ASIN 6"/>
    <s v="CAMPAIGN_STATUS_ENABLED"/>
    <s v="MANUAL"/>
    <s v="Dynamic bids - down only"/>
    <d v="2022-06-04T00:00:00"/>
    <m/>
    <n v="300"/>
    <s v="&lt;5%"/>
    <x v="0"/>
    <n v="339.90000000000003"/>
    <n v="0"/>
    <n v="0"/>
    <n v="0"/>
    <n v="0"/>
    <n v="0"/>
    <n v="0"/>
    <n v="0"/>
    <n v="0"/>
    <n v="0"/>
    <n v="0"/>
    <n v="0"/>
    <n v="0"/>
    <n v="0"/>
    <n v="0"/>
    <n v="0"/>
    <n v="0"/>
    <n v="0"/>
    <n v="0"/>
    <n v="0"/>
  </r>
  <r>
    <x v="1"/>
    <s v="ENABLED"/>
    <x v="0"/>
    <x v="0"/>
    <x v="4"/>
    <x v="0"/>
    <s v="Category 1_SP_KT_ASIN 3"/>
    <s v="CAMPAIGN_STATUS_ENABLED"/>
    <s v="MANUAL"/>
    <s v="Dynamic bids - down only"/>
    <d v="2022-06-06T00:00:00"/>
    <m/>
    <n v="550"/>
    <n v="0.18114602587800299"/>
    <x v="0"/>
    <n v="871.2"/>
    <n v="0"/>
    <n v="0"/>
    <n v="0"/>
    <n v="0"/>
    <n v="0"/>
    <n v="0"/>
    <n v="0"/>
    <n v="0"/>
    <n v="0"/>
    <n v="0"/>
    <n v="0"/>
    <n v="0"/>
    <n v="0"/>
    <n v="0"/>
    <n v="0"/>
    <n v="0"/>
    <n v="0"/>
    <n v="0"/>
    <n v="0"/>
  </r>
  <r>
    <x v="1"/>
    <s v="ENABLED"/>
    <x v="0"/>
    <x v="0"/>
    <x v="12"/>
    <x v="0"/>
    <s v="Category 1_SP_KT_ASIN 11"/>
    <s v="CAMPAIGN_STATUS_ENABLED"/>
    <s v="MANUAL"/>
    <s v="Dynamic bids - down only"/>
    <d v="2022-08-12T00:00:00"/>
    <m/>
    <n v="550"/>
    <s v="&lt;5%"/>
    <x v="0"/>
    <n v="11"/>
    <n v="0"/>
    <n v="0"/>
    <n v="0"/>
    <n v="0"/>
    <n v="0"/>
    <n v="0"/>
    <n v="0"/>
    <n v="0"/>
    <n v="0"/>
    <n v="0"/>
    <n v="0"/>
    <n v="0"/>
    <n v="0"/>
    <n v="0"/>
    <n v="0"/>
    <n v="0"/>
    <n v="0"/>
    <n v="0"/>
    <n v="0"/>
  </r>
  <r>
    <x v="1"/>
    <s v="ENABLED"/>
    <x v="0"/>
    <x v="0"/>
    <x v="0"/>
    <x v="0"/>
    <s v="Category 1_SP_KT_ASIN 1"/>
    <s v="CAMPAIGN_STATUS_ENABLED"/>
    <s v="MANUAL"/>
    <s v="Dynamic bids - down only"/>
    <d v="2022-08-12T00:00:00"/>
    <m/>
    <n v="200"/>
    <s v="&lt;5%"/>
    <x v="0"/>
    <n v="14.3"/>
    <n v="0"/>
    <n v="0"/>
    <n v="0"/>
    <n v="0"/>
    <n v="0"/>
    <n v="0"/>
    <n v="0"/>
    <n v="0"/>
    <n v="0"/>
    <n v="0"/>
    <n v="0"/>
    <n v="0"/>
    <n v="0"/>
    <n v="0"/>
    <n v="0"/>
    <n v="0"/>
    <n v="0"/>
    <n v="0"/>
    <n v="0"/>
  </r>
  <r>
    <x v="1"/>
    <s v="ENABLED"/>
    <x v="0"/>
    <x v="0"/>
    <x v="4"/>
    <x v="0"/>
    <s v="Category 1_SP_KT_ASIN 3"/>
    <s v="CAMPAIGN_STATUS_ENABLED"/>
    <s v="MANUAL"/>
    <s v="Dynamic bids - down only"/>
    <d v="2022-08-12T00:00:00"/>
    <m/>
    <n v="200"/>
    <s v="&lt;5%"/>
    <x v="0"/>
    <n v="620.40000000000009"/>
    <n v="0"/>
    <n v="0"/>
    <n v="0"/>
    <n v="0"/>
    <n v="0"/>
    <n v="0"/>
    <n v="0"/>
    <n v="0"/>
    <n v="0"/>
    <n v="0"/>
    <n v="0"/>
    <n v="0"/>
    <n v="0"/>
    <n v="0"/>
    <n v="0"/>
    <n v="0"/>
    <n v="0"/>
    <n v="0"/>
    <n v="0"/>
  </r>
  <r>
    <x v="1"/>
    <s v="ENABLED"/>
    <x v="0"/>
    <x v="0"/>
    <x v="9"/>
    <x v="0"/>
    <s v="Category 1_SP_KT_ASIN 6"/>
    <s v="CAMPAIGN_STATUS_ENABLED"/>
    <s v="MANUAL"/>
    <s v="Dynamic bids - down only"/>
    <d v="2022-08-12T00:00:00"/>
    <m/>
    <n v="300"/>
    <s v="&lt;5%"/>
    <x v="0"/>
    <n v="38.5"/>
    <n v="0"/>
    <n v="0"/>
    <n v="0"/>
    <n v="0"/>
    <n v="0"/>
    <n v="0"/>
    <n v="0"/>
    <n v="0"/>
    <n v="0"/>
    <n v="0"/>
    <n v="0"/>
    <n v="0"/>
    <n v="0"/>
    <n v="0"/>
    <n v="0"/>
    <n v="0"/>
    <n v="0"/>
    <n v="0"/>
    <n v="0"/>
  </r>
  <r>
    <x v="1"/>
    <s v="ARCHIVED"/>
    <x v="0"/>
    <x v="0"/>
    <x v="0"/>
    <x v="0"/>
    <s v="Category 1_SP_KT_ASIN 1"/>
    <s v="CAMPAIGN_ARCHIVED"/>
    <s v="MANUAL"/>
    <s v="Dynamic bids - down only"/>
    <d v="2022-08-12T00:00:00"/>
    <m/>
    <n v="150"/>
    <m/>
    <x v="0"/>
    <n v="0"/>
    <n v="0"/>
    <n v="0"/>
    <n v="0"/>
    <n v="0"/>
    <n v="0"/>
    <n v="0"/>
    <n v="0"/>
    <n v="0"/>
    <n v="0"/>
    <n v="0"/>
    <n v="0"/>
    <n v="0"/>
    <n v="0"/>
    <n v="0"/>
    <n v="0"/>
    <n v="0"/>
    <n v="0"/>
    <n v="0"/>
    <n v="0"/>
  </r>
  <r>
    <x v="1"/>
    <s v="ARCHIVED"/>
    <x v="0"/>
    <x v="0"/>
    <x v="0"/>
    <x v="0"/>
    <s v="Category 1_SP_KT_ASIN 1"/>
    <s v="CAMPAIGN_ARCHIVED"/>
    <s v="MANUAL"/>
    <s v="Dynamic bids - down only"/>
    <d v="2022-08-12T00:00:00"/>
    <m/>
    <n v="200"/>
    <m/>
    <x v="0"/>
    <n v="0"/>
    <n v="0"/>
    <n v="0"/>
    <n v="0"/>
    <n v="0"/>
    <n v="0"/>
    <n v="0"/>
    <n v="0"/>
    <n v="0"/>
    <n v="0"/>
    <n v="0"/>
    <n v="0"/>
    <n v="0"/>
    <n v="0"/>
    <n v="0"/>
    <n v="0"/>
    <n v="0"/>
    <n v="0"/>
    <n v="0"/>
    <n v="0"/>
  </r>
  <r>
    <x v="1"/>
    <s v="ENABLED"/>
    <x v="0"/>
    <x v="0"/>
    <x v="12"/>
    <x v="0"/>
    <s v="Category 1_SP_KT_ASIN 11"/>
    <s v="CAMPAIGN_STATUS_ENABLED"/>
    <s v="MANUAL"/>
    <s v="Dynamic bids - down only"/>
    <d v="2022-08-13T00:00:00"/>
    <m/>
    <n v="550"/>
    <m/>
    <x v="0"/>
    <n v="0"/>
    <n v="0"/>
    <n v="0"/>
    <n v="0"/>
    <n v="0"/>
    <n v="0"/>
    <n v="0"/>
    <n v="0"/>
    <n v="0"/>
    <n v="0"/>
    <n v="0"/>
    <n v="0"/>
    <n v="0"/>
    <n v="0"/>
    <n v="0"/>
    <n v="0"/>
    <n v="0"/>
    <n v="0"/>
    <n v="0"/>
    <n v="0"/>
  </r>
  <r>
    <x v="1"/>
    <s v="ENABLED"/>
    <x v="3"/>
    <x v="0"/>
    <x v="6"/>
    <x v="0"/>
    <s v="Category 4_SP_KT_ASIN 5"/>
    <s v="CAMPAIGN_STATUS_ENABLED"/>
    <s v="MANUAL"/>
    <s v="Dynamic bids - down only"/>
    <d v="2022-08-13T00:00:00"/>
    <m/>
    <n v="300"/>
    <m/>
    <x v="0"/>
    <n v="0"/>
    <n v="0"/>
    <n v="0"/>
    <n v="0"/>
    <n v="0"/>
    <n v="0"/>
    <n v="0"/>
    <n v="0"/>
    <n v="0"/>
    <n v="0"/>
    <n v="0"/>
    <n v="0"/>
    <n v="0"/>
    <n v="0"/>
    <n v="0"/>
    <n v="0"/>
    <n v="0"/>
    <n v="0"/>
    <n v="0"/>
    <n v="0"/>
  </r>
  <r>
    <x v="1"/>
    <s v="ENABLED"/>
    <x v="3"/>
    <x v="0"/>
    <x v="6"/>
    <x v="0"/>
    <s v="Category 4_SP_KT_ASIN 5"/>
    <s v="CAMPAIGN_STATUS_ENABLED"/>
    <s v="MANUAL"/>
    <s v="Dynamic bids - down only"/>
    <d v="2022-08-13T00:00:00"/>
    <m/>
    <n v="200"/>
    <s v="&lt;5%"/>
    <x v="0"/>
    <n v="73.7"/>
    <n v="0"/>
    <n v="0"/>
    <n v="0"/>
    <n v="0"/>
    <n v="0"/>
    <n v="0"/>
    <n v="0"/>
    <n v="0"/>
    <n v="0"/>
    <n v="0"/>
    <n v="0"/>
    <n v="0"/>
    <n v="0"/>
    <n v="0"/>
    <n v="0"/>
    <n v="0"/>
    <n v="0"/>
    <n v="0"/>
    <n v="0"/>
  </r>
  <r>
    <x v="1"/>
    <s v="ENABLED"/>
    <x v="0"/>
    <x v="0"/>
    <x v="7"/>
    <x v="0"/>
    <s v="Category 1_SP_KT_ASIN 12"/>
    <s v="CAMPAIGN_STATUS_ENABLED"/>
    <s v="MANUAL"/>
    <s v="Dynamic bids - down only"/>
    <d v="2022-08-13T00:00:00"/>
    <m/>
    <n v="200"/>
    <m/>
    <x v="0"/>
    <n v="0"/>
    <n v="0"/>
    <n v="0"/>
    <n v="0"/>
    <n v="0"/>
    <n v="0"/>
    <n v="0"/>
    <n v="0"/>
    <n v="0"/>
    <n v="0"/>
    <n v="0"/>
    <n v="0"/>
    <n v="0"/>
    <n v="0"/>
    <n v="0"/>
    <n v="0"/>
    <n v="0"/>
    <n v="0"/>
    <n v="0"/>
    <n v="0"/>
  </r>
  <r>
    <x v="1"/>
    <s v="ENABLED"/>
    <x v="0"/>
    <x v="0"/>
    <x v="5"/>
    <x v="0"/>
    <s v="Category 1_SP_KT_ASIN 4"/>
    <s v="CAMPAIGN_STATUS_ENABLED"/>
    <s v="MANUAL"/>
    <s v="Dynamic bids - down only"/>
    <d v="2022-08-13T00:00:00"/>
    <m/>
    <n v="300"/>
    <m/>
    <x v="0"/>
    <n v="0"/>
    <n v="0"/>
    <n v="0"/>
    <n v="0"/>
    <n v="0"/>
    <n v="0"/>
    <n v="0"/>
    <n v="0"/>
    <n v="0"/>
    <n v="0"/>
    <n v="0"/>
    <n v="0"/>
    <n v="0"/>
    <n v="0"/>
    <n v="0"/>
    <n v="0"/>
    <n v="0"/>
    <n v="0"/>
    <n v="0"/>
    <n v="0"/>
  </r>
  <r>
    <x v="1"/>
    <s v="ENABLED"/>
    <x v="0"/>
    <x v="0"/>
    <x v="11"/>
    <x v="0"/>
    <s v="Category 1_SP_KT_ASIN 7"/>
    <s v="CAMPAIGN_STATUS_ENABLED"/>
    <s v="MANUAL"/>
    <s v="Dynamic bids - down only"/>
    <d v="2022-08-13T00:00:00"/>
    <m/>
    <n v="200"/>
    <m/>
    <x v="0"/>
    <n v="0"/>
    <n v="0"/>
    <n v="0"/>
    <n v="0"/>
    <n v="0"/>
    <n v="0"/>
    <n v="0"/>
    <n v="0"/>
    <n v="0"/>
    <n v="0"/>
    <n v="0"/>
    <n v="0"/>
    <n v="0"/>
    <n v="0"/>
    <n v="0"/>
    <n v="0"/>
    <n v="0"/>
    <n v="0"/>
    <n v="0"/>
    <n v="0"/>
  </r>
  <r>
    <x v="1"/>
    <s v="ENABLED"/>
    <x v="1"/>
    <x v="0"/>
    <x v="1"/>
    <x v="0"/>
    <s v="Category 2_SP_KT_ASIN 2"/>
    <s v="CAMPAIGN_STATUS_ENABLED"/>
    <s v="MANUAL"/>
    <s v="Dynamic bids - down only"/>
    <d v="2022-08-13T00:00:00"/>
    <m/>
    <n v="200"/>
    <n v="0.2"/>
    <x v="0"/>
    <n v="12.100000000000001"/>
    <n v="0"/>
    <n v="0"/>
    <n v="0"/>
    <n v="0"/>
    <n v="0"/>
    <n v="0"/>
    <n v="0"/>
    <n v="0"/>
    <n v="0"/>
    <n v="0"/>
    <n v="0"/>
    <n v="0"/>
    <n v="0"/>
    <n v="0"/>
    <n v="0"/>
    <n v="0"/>
    <n v="0"/>
    <n v="0"/>
    <n v="0"/>
  </r>
  <r>
    <x v="1"/>
    <s v="ENABLED"/>
    <x v="1"/>
    <x v="0"/>
    <x v="1"/>
    <x v="0"/>
    <s v="Category 2_SP_KT_ASIN 2"/>
    <s v="CAMPAIGN_STATUS_ENABLED"/>
    <s v="MANUAL"/>
    <s v="Dynamic bids - down only"/>
    <d v="2022-08-13T00:00:00"/>
    <m/>
    <n v="1000"/>
    <s v="&lt;5%"/>
    <x v="0"/>
    <n v="1933.8000000000002"/>
    <n v="0"/>
    <n v="0"/>
    <n v="0"/>
    <n v="0"/>
    <n v="0"/>
    <n v="0"/>
    <n v="0"/>
    <n v="0"/>
    <n v="0"/>
    <n v="0"/>
    <n v="0"/>
    <n v="0"/>
    <n v="0"/>
    <n v="0"/>
    <n v="0"/>
    <n v="0"/>
    <n v="0"/>
    <n v="0"/>
    <n v="0"/>
  </r>
  <r>
    <x v="1"/>
    <s v="ENABLED"/>
    <x v="0"/>
    <x v="0"/>
    <x v="5"/>
    <x v="0"/>
    <s v="Category 1_SP_KT_ASIN 4"/>
    <s v="CAMPAIGN_STATUS_ENABLED"/>
    <s v="MANUAL"/>
    <s v="Dynamic bids - down only"/>
    <d v="2022-08-13T00:00:00"/>
    <m/>
    <n v="200"/>
    <m/>
    <x v="0"/>
    <n v="0"/>
    <n v="0"/>
    <n v="0"/>
    <n v="0"/>
    <n v="0"/>
    <n v="0"/>
    <n v="0"/>
    <n v="0"/>
    <n v="0"/>
    <n v="0"/>
    <n v="0"/>
    <n v="0"/>
    <n v="0"/>
    <n v="0"/>
    <n v="0"/>
    <n v="0"/>
    <n v="0"/>
    <n v="0"/>
    <n v="0"/>
    <n v="0"/>
  </r>
  <r>
    <x v="1"/>
    <s v="ENABLED"/>
    <x v="0"/>
    <x v="0"/>
    <x v="11"/>
    <x v="0"/>
    <s v="Category 1_SP_KT_ASIN 7"/>
    <s v="CAMPAIGN_STATUS_ENABLED"/>
    <s v="MANUAL"/>
    <s v="Dynamic bids - down only"/>
    <d v="2022-08-13T00:00:00"/>
    <m/>
    <n v="200"/>
    <n v="8.3333333333333301E-2"/>
    <x v="0"/>
    <n v="36.300000000000004"/>
    <n v="0"/>
    <n v="0"/>
    <n v="0"/>
    <n v="0"/>
    <n v="0"/>
    <n v="0"/>
    <n v="0"/>
    <n v="0"/>
    <n v="0"/>
    <n v="0"/>
    <n v="0"/>
    <n v="0"/>
    <n v="0"/>
    <n v="0"/>
    <n v="0"/>
    <n v="0"/>
    <n v="0"/>
    <n v="0"/>
    <n v="0"/>
  </r>
  <r>
    <x v="1"/>
    <s v="ENABLED"/>
    <x v="0"/>
    <x v="0"/>
    <x v="5"/>
    <x v="0"/>
    <s v="Category 1_SP_KT_ASIN 4"/>
    <s v="CAMPAIGN_STATUS_ENABLED"/>
    <s v="MANUAL"/>
    <s v="Dynamic bids - down only"/>
    <d v="2022-08-13T00:00:00"/>
    <m/>
    <n v="200"/>
    <m/>
    <x v="0"/>
    <n v="0"/>
    <n v="0"/>
    <n v="0"/>
    <n v="0"/>
    <n v="0"/>
    <n v="0"/>
    <n v="0"/>
    <n v="0"/>
    <n v="0"/>
    <n v="0"/>
    <n v="0"/>
    <n v="0"/>
    <n v="0"/>
    <n v="0"/>
    <n v="0"/>
    <n v="0"/>
    <n v="0"/>
    <n v="0"/>
    <n v="0"/>
    <n v="0"/>
  </r>
  <r>
    <x v="1"/>
    <s v="ENABLED"/>
    <x v="4"/>
    <x v="0"/>
    <x v="8"/>
    <x v="0"/>
    <s v="Category 5_SP_KT_ASIN 9"/>
    <s v="CAMPAIGN_STATUS_ENABLED"/>
    <s v="MANUAL"/>
    <s v="Dynamic bids - down only"/>
    <d v="2022-08-13T00:00:00"/>
    <m/>
    <n v="300"/>
    <s v="&lt;5%"/>
    <x v="0"/>
    <n v="150.70000000000002"/>
    <n v="0"/>
    <n v="0"/>
    <n v="0"/>
    <n v="0"/>
    <n v="0"/>
    <n v="0"/>
    <n v="0"/>
    <n v="0"/>
    <n v="0"/>
    <n v="0"/>
    <n v="0"/>
    <n v="0"/>
    <n v="0"/>
    <n v="0"/>
    <n v="0"/>
    <n v="0"/>
    <n v="0"/>
    <n v="0"/>
    <n v="0"/>
  </r>
  <r>
    <x v="1"/>
    <s v="ENABLED"/>
    <x v="0"/>
    <x v="0"/>
    <x v="9"/>
    <x v="0"/>
    <s v="Category 1_SP_KT_ASIN 6"/>
    <s v="CAMPAIGN_STATUS_ENABLED"/>
    <s v="MANUAL"/>
    <s v="Dynamic bids - down only"/>
    <d v="2022-08-13T00:00:00"/>
    <m/>
    <n v="200"/>
    <s v="&lt;5%"/>
    <x v="0"/>
    <n v="1.1000000000000001"/>
    <n v="0"/>
    <n v="0"/>
    <n v="0"/>
    <n v="0"/>
    <n v="0"/>
    <n v="0"/>
    <n v="0"/>
    <n v="0"/>
    <n v="0"/>
    <n v="0"/>
    <n v="0"/>
    <n v="0"/>
    <n v="0"/>
    <n v="0"/>
    <n v="0"/>
    <n v="0"/>
    <n v="0"/>
    <n v="0"/>
    <n v="0"/>
  </r>
  <r>
    <x v="1"/>
    <s v="ENABLED"/>
    <x v="0"/>
    <x v="0"/>
    <x v="14"/>
    <x v="0"/>
    <s v="Category 1_SP_KT_ASIN 10"/>
    <s v="CAMPAIGN_STATUS_ENABLED"/>
    <s v="MANUAL"/>
    <s v="Dynamic bids - down only"/>
    <d v="2022-08-13T00:00:00"/>
    <m/>
    <n v="200"/>
    <n v="0.33333333333333298"/>
    <x v="0"/>
    <n v="11"/>
    <n v="0"/>
    <n v="0"/>
    <n v="0"/>
    <n v="0"/>
    <n v="0"/>
    <n v="0"/>
    <n v="0"/>
    <n v="0"/>
    <n v="0"/>
    <n v="0"/>
    <n v="0"/>
    <n v="0"/>
    <n v="0"/>
    <n v="0"/>
    <n v="0"/>
    <n v="0"/>
    <n v="0"/>
    <n v="0"/>
    <n v="0"/>
  </r>
  <r>
    <x v="1"/>
    <s v="ENABLED"/>
    <x v="4"/>
    <x v="0"/>
    <x v="8"/>
    <x v="0"/>
    <s v="Category 5_SP_KT_ASIN 9"/>
    <s v="CAMPAIGN_STATUS_ENABLED"/>
    <s v="MANUAL"/>
    <s v="Dynamic bids - down only"/>
    <d v="2022-08-13T00:00:00"/>
    <m/>
    <n v="200"/>
    <m/>
    <x v="0"/>
    <n v="0"/>
    <n v="0"/>
    <n v="0"/>
    <n v="0"/>
    <n v="0"/>
    <n v="0"/>
    <n v="0"/>
    <n v="0"/>
    <n v="0"/>
    <n v="0"/>
    <n v="0"/>
    <n v="0"/>
    <n v="0"/>
    <n v="0"/>
    <n v="0"/>
    <n v="0"/>
    <n v="0"/>
    <n v="0"/>
    <n v="0"/>
    <n v="0"/>
  </r>
  <r>
    <x v="1"/>
    <s v="ENABLED"/>
    <x v="3"/>
    <x v="0"/>
    <x v="6"/>
    <x v="1"/>
    <s v="Category 4_SP_PT_ASIN 5"/>
    <s v="CAMPAIGN_STATUS_ENABLED"/>
    <s v="MANUAL"/>
    <s v="Dynamic bids - down only"/>
    <d v="2022-08-31T00:00:00"/>
    <m/>
    <n v="200"/>
    <s v="&lt;5%"/>
    <x v="0"/>
    <n v="22"/>
    <n v="0"/>
    <n v="0"/>
    <n v="0"/>
    <n v="0"/>
    <n v="0"/>
    <n v="0"/>
    <n v="0"/>
    <n v="0"/>
    <n v="0"/>
    <n v="0"/>
    <n v="0"/>
    <n v="0"/>
    <n v="0"/>
    <n v="0"/>
    <n v="0"/>
    <n v="0"/>
    <n v="0"/>
    <n v="0"/>
    <n v="0"/>
  </r>
  <r>
    <x v="1"/>
    <s v="ENABLED"/>
    <x v="4"/>
    <x v="0"/>
    <x v="8"/>
    <x v="1"/>
    <s v="Category 5_SP_PT_ASIN 9"/>
    <s v="CAMPAIGN_STATUS_ENABLED"/>
    <s v="MANUAL"/>
    <s v="Dynamic bids - down only"/>
    <d v="2022-08-31T00:00:00"/>
    <m/>
    <n v="200"/>
    <s v="&lt;5%"/>
    <x v="0"/>
    <n v="16.5"/>
    <n v="0"/>
    <n v="0"/>
    <n v="0"/>
    <n v="0"/>
    <n v="0"/>
    <n v="0"/>
    <n v="0"/>
    <n v="0"/>
    <n v="0"/>
    <n v="0"/>
    <n v="0"/>
    <n v="0"/>
    <n v="0"/>
    <n v="0"/>
    <n v="0"/>
    <n v="0"/>
    <n v="0"/>
    <n v="0"/>
    <n v="0"/>
  </r>
  <r>
    <x v="1"/>
    <s v="ENABLED"/>
    <x v="6"/>
    <x v="0"/>
    <x v="13"/>
    <x v="3"/>
    <s v="Category 7_SP_Auto_ASIN 15"/>
    <s v="CAMPAIGN_STATUS_ENABLED"/>
    <s v="AUTOMATIC"/>
    <s v="Dynamic bids - down only"/>
    <d v="2023-05-01T00:00:00"/>
    <m/>
    <n v="500"/>
    <m/>
    <x v="0"/>
    <n v="0"/>
    <n v="0"/>
    <n v="0"/>
    <n v="0"/>
    <n v="0"/>
    <n v="0"/>
    <n v="0"/>
    <n v="0"/>
    <n v="0"/>
    <n v="0"/>
    <n v="0"/>
    <n v="0"/>
    <n v="0"/>
    <n v="0"/>
    <n v="0"/>
    <n v="0"/>
    <n v="0"/>
    <n v="0"/>
    <n v="0"/>
    <n v="0"/>
  </r>
  <r>
    <x v="1"/>
    <s v="PAUSED"/>
    <x v="0"/>
    <x v="1"/>
    <x v="0"/>
    <x v="0"/>
    <s v="Category 1_SB_KT_ASIN 1"/>
    <s v="PAUSED"/>
    <s v="MANUAL"/>
    <m/>
    <d v="2022-06-13T00:00:00"/>
    <m/>
    <n v="1000"/>
    <m/>
    <x v="0"/>
    <n v="0"/>
    <n v="0"/>
    <n v="0"/>
    <n v="0"/>
    <n v="0"/>
    <n v="0"/>
    <n v="0"/>
    <n v="0"/>
    <n v="0"/>
    <n v="0"/>
    <n v="0"/>
    <n v="0"/>
    <n v="0"/>
    <n v="0"/>
    <n v="0"/>
    <n v="0"/>
    <n v="0"/>
    <n v="0"/>
    <n v="0"/>
    <n v="0"/>
  </r>
  <r>
    <x v="1"/>
    <s v="PAUSED"/>
    <x v="0"/>
    <x v="1"/>
    <x v="0"/>
    <x v="0"/>
    <s v="Category 1_SB_KT_ASIN 1"/>
    <s v="PAUSED"/>
    <s v="MANUAL"/>
    <m/>
    <d v="2022-06-13T00:00:00"/>
    <m/>
    <n v="1000"/>
    <m/>
    <x v="0"/>
    <n v="0"/>
    <n v="0"/>
    <n v="0"/>
    <n v="0"/>
    <n v="0"/>
    <n v="0"/>
    <n v="0"/>
    <n v="0"/>
    <n v="0"/>
    <n v="0"/>
    <n v="0"/>
    <n v="0"/>
    <n v="0"/>
    <n v="0"/>
    <n v="0"/>
    <n v="0"/>
    <n v="0"/>
    <n v="0"/>
    <n v="0"/>
    <n v="0"/>
  </r>
  <r>
    <x v="1"/>
    <s v="ENABLED"/>
    <x v="0"/>
    <x v="1"/>
    <x v="0"/>
    <x v="0"/>
    <s v="Category 1_SB_KT_ASIN 1"/>
    <s v="RUNNING"/>
    <s v="MANUAL"/>
    <m/>
    <d v="2022-06-13T00:00:00"/>
    <m/>
    <n v="200"/>
    <n v="0.23076923076923"/>
    <x v="0"/>
    <n v="23.1"/>
    <n v="0"/>
    <n v="0"/>
    <n v="0"/>
    <n v="0"/>
    <n v="0"/>
    <n v="0"/>
    <n v="0"/>
    <n v="0"/>
    <n v="0"/>
    <n v="0"/>
    <n v="0"/>
    <n v="0"/>
    <n v="0"/>
    <n v="0"/>
    <n v="0"/>
    <n v="0"/>
    <n v="0"/>
    <n v="0"/>
    <n v="0"/>
  </r>
  <r>
    <x v="1"/>
    <s v="PAUSED"/>
    <x v="0"/>
    <x v="1"/>
    <x v="0"/>
    <x v="0"/>
    <s v="Category 1_SB_KT_ASIN 1"/>
    <s v="PAUSED"/>
    <s v="MANUAL"/>
    <m/>
    <d v="2022-08-31T00:00:00"/>
    <m/>
    <n v="200"/>
    <m/>
    <x v="0"/>
    <n v="0"/>
    <n v="0"/>
    <n v="0"/>
    <n v="0"/>
    <n v="0"/>
    <n v="0"/>
    <n v="0"/>
    <n v="0"/>
    <n v="0"/>
    <n v="0"/>
    <n v="0"/>
    <n v="0"/>
    <n v="0"/>
    <n v="0"/>
    <n v="0"/>
    <n v="0"/>
    <n v="0"/>
    <n v="0"/>
    <n v="0"/>
    <n v="0"/>
  </r>
  <r>
    <x v="1"/>
    <s v="PAUSED"/>
    <x v="0"/>
    <x v="1"/>
    <x v="0"/>
    <x v="0"/>
    <s v="Category 1_SB_KT_ASIN 1"/>
    <s v="PAUSED"/>
    <s v="MANUAL"/>
    <m/>
    <d v="2022-09-02T00:00:00"/>
    <m/>
    <n v="200"/>
    <m/>
    <x v="0"/>
    <n v="0"/>
    <n v="0"/>
    <n v="0"/>
    <n v="0"/>
    <n v="0"/>
    <n v="0"/>
    <n v="0"/>
    <n v="0"/>
    <n v="0"/>
    <n v="0"/>
    <n v="0"/>
    <n v="0"/>
    <n v="0"/>
    <n v="0"/>
    <n v="0"/>
    <n v="0"/>
    <n v="0"/>
    <n v="0"/>
    <n v="0"/>
    <n v="0"/>
  </r>
  <r>
    <x v="1"/>
    <s v="PAUSED"/>
    <x v="0"/>
    <x v="1"/>
    <x v="0"/>
    <x v="0"/>
    <s v="Category 1_SB_KT_ASIN 1"/>
    <s v="PAUSED"/>
    <s v="MANUAL"/>
    <m/>
    <d v="2022-08-31T00:00:00"/>
    <m/>
    <n v="200"/>
    <m/>
    <x v="0"/>
    <n v="0"/>
    <n v="0"/>
    <n v="0"/>
    <n v="0"/>
    <n v="0"/>
    <n v="0"/>
    <n v="0"/>
    <n v="0"/>
    <n v="0"/>
    <n v="0"/>
    <n v="0"/>
    <n v="0"/>
    <n v="0"/>
    <n v="0"/>
    <n v="0"/>
    <n v="0"/>
    <n v="0"/>
    <n v="0"/>
    <n v="0"/>
    <n v="0"/>
  </r>
  <r>
    <x v="1"/>
    <s v="PAUSED"/>
    <x v="0"/>
    <x v="1"/>
    <x v="0"/>
    <x v="0"/>
    <s v="Category 1_SB_KT_ASIN 1"/>
    <s v="PAUSED"/>
    <s v="MANUAL"/>
    <m/>
    <d v="2022-08-31T00:00:00"/>
    <m/>
    <n v="200"/>
    <m/>
    <x v="0"/>
    <n v="0"/>
    <n v="0"/>
    <n v="0"/>
    <n v="0"/>
    <n v="0"/>
    <n v="0"/>
    <n v="0"/>
    <n v="0"/>
    <n v="0"/>
    <n v="0"/>
    <n v="0"/>
    <n v="0"/>
    <n v="0"/>
    <n v="0"/>
    <n v="0"/>
    <n v="0"/>
    <n v="0"/>
    <n v="0"/>
    <n v="0"/>
    <n v="0"/>
  </r>
  <r>
    <x v="1"/>
    <s v="ENABLED"/>
    <x v="0"/>
    <x v="2"/>
    <x v="0"/>
    <x v="1"/>
    <s v="Category 1_SD_PT_ASIN 1"/>
    <s v="CAMPAIGN_STATUS_ENABLED"/>
    <s v="MANUAL"/>
    <m/>
    <d v="2022-11-09T00:00:00"/>
    <m/>
    <n v="550"/>
    <m/>
    <x v="0"/>
    <n v="0"/>
    <n v="0"/>
    <n v="0"/>
    <n v="0"/>
    <n v="0"/>
    <n v="0"/>
    <n v="0"/>
    <n v="0"/>
    <n v="0"/>
    <n v="0"/>
    <n v="0"/>
    <n v="0"/>
    <n v="0"/>
    <n v="0"/>
    <n v="0"/>
    <n v="0"/>
    <n v="0"/>
    <n v="0"/>
    <n v="0"/>
    <n v="0"/>
  </r>
  <r>
    <x v="1"/>
    <s v="ENABLED"/>
    <x v="0"/>
    <x v="2"/>
    <x v="4"/>
    <x v="1"/>
    <s v="Category 1_SD_PT_ASIN 3"/>
    <s v="CAMPAIGN_STATUS_ENABLED"/>
    <s v="MANUAL"/>
    <m/>
    <d v="2022-11-09T00:00:00"/>
    <m/>
    <n v="550"/>
    <m/>
    <x v="0"/>
    <n v="174.9"/>
    <n v="0"/>
    <n v="0"/>
    <n v="0"/>
    <n v="0"/>
    <n v="0"/>
    <n v="0"/>
    <n v="0"/>
    <n v="0"/>
    <n v="0"/>
    <n v="0"/>
    <n v="0"/>
    <n v="0"/>
    <n v="0"/>
    <n v="0"/>
    <n v="0"/>
    <n v="0"/>
    <n v="0"/>
    <n v="0"/>
    <n v="0"/>
  </r>
  <r>
    <x v="1"/>
    <s v="PAUSED"/>
    <x v="1"/>
    <x v="2"/>
    <x v="1"/>
    <x v="1"/>
    <s v="Category 2_SD_PT_ASIN 2"/>
    <s v="CAMPAIGN_PAUSED"/>
    <s v="MANUAL"/>
    <m/>
    <d v="2022-11-09T00:00:00"/>
    <m/>
    <n v="550"/>
    <m/>
    <x v="0"/>
    <n v="0"/>
    <n v="0"/>
    <n v="0"/>
    <n v="0"/>
    <n v="0"/>
    <n v="0"/>
    <n v="0"/>
    <n v="0"/>
    <n v="0"/>
    <n v="0"/>
    <n v="0"/>
    <n v="0"/>
    <n v="0"/>
    <n v="0"/>
    <n v="0"/>
    <n v="0"/>
    <n v="0"/>
    <n v="0"/>
    <n v="0"/>
    <n v="0"/>
  </r>
  <r>
    <x v="1"/>
    <s v="PAUSED"/>
    <x v="0"/>
    <x v="2"/>
    <x v="0"/>
    <x v="2"/>
    <s v="Category 1_SD_CT_ASIN 1"/>
    <s v="CAMPAIGN_PAUSED"/>
    <s v="MANUAL"/>
    <m/>
    <d v="2022-12-05T00:00:00"/>
    <m/>
    <n v="550"/>
    <m/>
    <x v="0"/>
    <n v="0"/>
    <n v="0"/>
    <n v="0"/>
    <n v="0"/>
    <n v="0"/>
    <n v="0"/>
    <n v="0"/>
    <n v="0"/>
    <n v="0"/>
    <n v="0"/>
    <n v="0"/>
    <n v="0"/>
    <n v="0"/>
    <n v="0"/>
    <n v="0"/>
    <n v="0"/>
    <n v="0"/>
    <n v="0"/>
    <n v="0"/>
    <n v="0"/>
  </r>
  <r>
    <x v="1"/>
    <s v="PAUSED"/>
    <x v="3"/>
    <x v="2"/>
    <x v="6"/>
    <x v="2"/>
    <s v="Category 4_SD_CT_ASIN 5"/>
    <s v="CAMPAIGN_PAUSED"/>
    <s v="MANUAL"/>
    <m/>
    <d v="2022-12-05T00:00:00"/>
    <m/>
    <n v="550"/>
    <m/>
    <x v="0"/>
    <n v="0"/>
    <n v="0"/>
    <n v="0"/>
    <n v="0"/>
    <n v="0"/>
    <n v="0"/>
    <n v="0"/>
    <n v="0"/>
    <n v="0"/>
    <n v="0"/>
    <n v="0"/>
    <n v="0"/>
    <n v="0"/>
    <n v="0"/>
    <n v="0"/>
    <n v="0"/>
    <n v="0"/>
    <n v="0"/>
    <n v="0"/>
    <n v="0"/>
  </r>
  <r>
    <x v="1"/>
    <s v="PAUSED"/>
    <x v="1"/>
    <x v="2"/>
    <x v="1"/>
    <x v="2"/>
    <s v="Category 2_SD_CT_ASIN 2"/>
    <s v="CAMPAIGN_PAUSED"/>
    <s v="MANUAL"/>
    <m/>
    <d v="2022-12-05T00:00:00"/>
    <m/>
    <n v="550"/>
    <m/>
    <x v="0"/>
    <n v="0"/>
    <n v="0"/>
    <n v="0"/>
    <n v="0"/>
    <n v="0"/>
    <n v="0"/>
    <n v="0"/>
    <n v="0"/>
    <n v="0"/>
    <n v="0"/>
    <n v="0"/>
    <n v="0"/>
    <n v="0"/>
    <n v="0"/>
    <n v="0"/>
    <n v="0"/>
    <n v="0"/>
    <n v="0"/>
    <n v="0"/>
    <n v="0"/>
  </r>
  <r>
    <x v="1"/>
    <s v="PAUSED"/>
    <x v="1"/>
    <x v="2"/>
    <x v="1"/>
    <x v="1"/>
    <s v="Category 2_SD_PT_ASIN 2"/>
    <s v="CAMPAIGN_PAUSED"/>
    <s v="MANUAL"/>
    <m/>
    <d v="2022-12-12T00:00:00"/>
    <m/>
    <n v="550"/>
    <m/>
    <x v="0"/>
    <n v="0"/>
    <n v="0"/>
    <n v="0"/>
    <n v="0"/>
    <n v="0"/>
    <n v="0"/>
    <n v="0"/>
    <n v="0"/>
    <n v="0"/>
    <n v="0"/>
    <n v="0"/>
    <n v="0"/>
    <n v="0"/>
    <n v="0"/>
    <n v="0"/>
    <n v="0"/>
    <n v="0"/>
    <n v="0"/>
    <n v="0"/>
    <n v="0"/>
  </r>
  <r>
    <x v="1"/>
    <s v="ENABLED"/>
    <x v="0"/>
    <x v="2"/>
    <x v="0"/>
    <x v="1"/>
    <s v="Category 1_SD_PT_ASIN 1"/>
    <s v="CAMPAIGN_STATUS_ENABLED"/>
    <s v="MANUAL"/>
    <m/>
    <d v="2022-12-12T00:00:00"/>
    <m/>
    <n v="550"/>
    <m/>
    <x v="0"/>
    <n v="4.4000000000000004"/>
    <n v="0"/>
    <n v="0"/>
    <n v="0"/>
    <n v="0"/>
    <n v="0"/>
    <n v="0"/>
    <n v="0"/>
    <n v="0"/>
    <n v="0"/>
    <n v="0"/>
    <n v="0"/>
    <n v="0"/>
    <n v="0"/>
    <n v="0"/>
    <n v="0"/>
    <n v="0"/>
    <n v="0"/>
    <n v="0"/>
    <n v="0"/>
  </r>
  <r>
    <x v="1"/>
    <s v="ENABLED"/>
    <x v="0"/>
    <x v="2"/>
    <x v="0"/>
    <x v="1"/>
    <s v="Category 1_SD_PT_ASIN 1"/>
    <s v="CAMPAIGN_STATUS_ENABLED"/>
    <s v="MANUAL"/>
    <m/>
    <d v="2022-12-12T00:00:00"/>
    <m/>
    <n v="550"/>
    <m/>
    <x v="0"/>
    <n v="3.3000000000000003"/>
    <n v="0"/>
    <n v="0"/>
    <n v="0"/>
    <n v="0"/>
    <n v="0"/>
    <n v="0"/>
    <n v="0"/>
    <n v="0"/>
    <n v="0"/>
    <n v="0"/>
    <n v="0"/>
    <n v="0"/>
    <n v="0"/>
    <n v="0"/>
    <n v="0"/>
    <n v="0"/>
    <n v="0"/>
    <n v="0"/>
    <n v="0"/>
  </r>
  <r>
    <x v="1"/>
    <s v="PAUSED"/>
    <x v="3"/>
    <x v="2"/>
    <x v="6"/>
    <x v="1"/>
    <s v="Category 4_SD_PT_ASIN 5"/>
    <s v="CAMPAIGN_PAUSED"/>
    <s v="MANUAL"/>
    <m/>
    <d v="2022-12-12T00:00:00"/>
    <m/>
    <n v="550"/>
    <m/>
    <x v="0"/>
    <n v="0"/>
    <n v="0"/>
    <n v="0"/>
    <n v="0"/>
    <n v="0"/>
    <n v="0"/>
    <n v="0"/>
    <n v="0"/>
    <n v="0"/>
    <n v="0"/>
    <n v="0"/>
    <n v="0"/>
    <n v="0"/>
    <n v="0"/>
    <n v="0"/>
    <n v="0"/>
    <n v="0"/>
    <n v="0"/>
    <n v="0"/>
    <n v="0"/>
  </r>
  <r>
    <x v="1"/>
    <s v="ENABLED"/>
    <x v="0"/>
    <x v="2"/>
    <x v="4"/>
    <x v="1"/>
    <s v="Category 1_SD_PT_ASIN 3"/>
    <s v="CAMPAIGN_STATUS_ENABLED"/>
    <s v="MANUAL"/>
    <m/>
    <d v="2022-12-12T00:00:00"/>
    <m/>
    <n v="550"/>
    <m/>
    <x v="0"/>
    <n v="1343.1000000000001"/>
    <n v="0"/>
    <n v="0"/>
    <n v="0"/>
    <n v="0"/>
    <n v="0"/>
    <n v="0"/>
    <n v="0"/>
    <n v="0"/>
    <n v="0"/>
    <n v="0"/>
    <n v="0"/>
    <n v="0"/>
    <n v="0"/>
    <n v="0"/>
    <n v="0"/>
    <n v="0"/>
    <n v="0"/>
    <n v="0"/>
    <n v="0"/>
  </r>
  <r>
    <x v="1"/>
    <s v="ENABLED"/>
    <x v="1"/>
    <x v="2"/>
    <x v="1"/>
    <x v="2"/>
    <s v="Category 2_SD_CT_ASIN 2"/>
    <s v="CAMPAIGN_STATUS_ENABLED"/>
    <s v="MANUAL"/>
    <m/>
    <d v="2023-01-23T00:00:00"/>
    <m/>
    <n v="1000"/>
    <m/>
    <x v="1"/>
    <n v="0"/>
    <n v="0"/>
    <n v="0"/>
    <n v="0"/>
    <n v="0"/>
    <n v="0"/>
    <n v="0"/>
    <n v="0"/>
    <n v="0"/>
    <n v="0"/>
    <n v="0"/>
    <n v="0"/>
    <n v="0"/>
    <n v="0"/>
    <n v="0"/>
    <n v="0"/>
    <n v="0"/>
    <n v="0"/>
    <n v="0"/>
    <n v="0"/>
  </r>
  <r>
    <x v="1"/>
    <s v="PAUSED"/>
    <x v="0"/>
    <x v="2"/>
    <x v="12"/>
    <x v="2"/>
    <s v="Category 1_SD_CT_ASIN 11"/>
    <s v="CAMPAIGN_PAUSED"/>
    <s v="MANUAL"/>
    <m/>
    <d v="2023-01-23T00:00:00"/>
    <m/>
    <n v="1000"/>
    <m/>
    <x v="1"/>
    <n v="0"/>
    <n v="0"/>
    <n v="0"/>
    <n v="0"/>
    <n v="0"/>
    <n v="0"/>
    <n v="0"/>
    <n v="0"/>
    <n v="0"/>
    <n v="0"/>
    <n v="0"/>
    <n v="0"/>
    <n v="0"/>
    <n v="0"/>
    <n v="0"/>
    <n v="0"/>
    <n v="0"/>
    <n v="0"/>
    <n v="0"/>
    <n v="0"/>
  </r>
  <r>
    <x v="1"/>
    <s v="ENABLED"/>
    <x v="1"/>
    <x v="2"/>
    <x v="1"/>
    <x v="2"/>
    <s v="Category 2_SD_CT_ASIN 2"/>
    <s v="CAMPAIGN_STATUS_ENABLED"/>
    <s v="MANUAL"/>
    <m/>
    <d v="2023-01-23T00:00:00"/>
    <m/>
    <n v="1000"/>
    <m/>
    <x v="1"/>
    <n v="0"/>
    <n v="0"/>
    <n v="0"/>
    <n v="0"/>
    <n v="0"/>
    <n v="0"/>
    <n v="0"/>
    <n v="0"/>
    <n v="0"/>
    <n v="0"/>
    <n v="0"/>
    <n v="0"/>
    <n v="0"/>
    <n v="0"/>
    <n v="0"/>
    <n v="0"/>
    <n v="0"/>
    <n v="0"/>
    <n v="0"/>
    <n v="0"/>
  </r>
  <r>
    <x v="1"/>
    <s v="PAUSED"/>
    <x v="0"/>
    <x v="2"/>
    <x v="4"/>
    <x v="1"/>
    <s v="Category 1_SD_PT_ASIN 3"/>
    <s v="CAMPAIGN_PAUSED"/>
    <s v="MANUAL"/>
    <m/>
    <d v="2023-01-21T00:00:00"/>
    <m/>
    <n v="550"/>
    <m/>
    <x v="0"/>
    <n v="0"/>
    <n v="0"/>
    <n v="0"/>
    <n v="0"/>
    <n v="0"/>
    <n v="0"/>
    <n v="0"/>
    <n v="0"/>
    <n v="0"/>
    <n v="0"/>
    <n v="0"/>
    <n v="0"/>
    <n v="0"/>
    <n v="0"/>
    <n v="0"/>
    <n v="0"/>
    <n v="0"/>
    <n v="0"/>
    <n v="0"/>
    <n v="0"/>
  </r>
  <r>
    <x v="1"/>
    <s v="PAUSED"/>
    <x v="0"/>
    <x v="2"/>
    <x v="0"/>
    <x v="2"/>
    <s v="Category 1_SD_CT_ASIN 1"/>
    <s v="CAMPAIGN_PAUSED"/>
    <s v="MANUAL"/>
    <m/>
    <d v="2023-01-23T00:00:00"/>
    <m/>
    <n v="1000"/>
    <m/>
    <x v="1"/>
    <n v="0"/>
    <n v="0"/>
    <n v="0"/>
    <n v="0"/>
    <n v="0"/>
    <n v="0"/>
    <n v="0"/>
    <n v="0"/>
    <n v="0"/>
    <n v="0"/>
    <n v="0"/>
    <n v="0"/>
    <n v="0"/>
    <n v="0"/>
    <n v="0"/>
    <n v="0"/>
    <n v="0"/>
    <n v="0"/>
    <n v="0"/>
    <n v="0"/>
  </r>
  <r>
    <x v="1"/>
    <s v="ENABLED"/>
    <x v="1"/>
    <x v="2"/>
    <x v="1"/>
    <x v="2"/>
    <s v="Category 2_SD_CT_ASIN 2"/>
    <s v="CAMPAIGN_STATUS_ENABLED"/>
    <s v="MANUAL"/>
    <m/>
    <d v="2023-01-21T00:00:00"/>
    <m/>
    <n v="1000"/>
    <m/>
    <x v="1"/>
    <n v="0"/>
    <n v="0"/>
    <n v="0"/>
    <n v="0"/>
    <n v="0"/>
    <n v="0"/>
    <n v="0"/>
    <n v="0"/>
    <n v="0"/>
    <n v="0"/>
    <n v="0"/>
    <n v="0"/>
    <n v="0"/>
    <n v="0"/>
    <n v="0"/>
    <n v="0"/>
    <n v="0"/>
    <n v="0"/>
    <n v="0"/>
    <n v="0"/>
  </r>
  <r>
    <x v="1"/>
    <s v="PAUSED"/>
    <x v="3"/>
    <x v="2"/>
    <x v="6"/>
    <x v="2"/>
    <s v="Category 4_SD_CT_ASIN 5"/>
    <s v="CAMPAIGN_PAUSED"/>
    <s v="MANUAL"/>
    <m/>
    <d v="2023-01-23T00:00:00"/>
    <m/>
    <n v="1000"/>
    <m/>
    <x v="1"/>
    <n v="0"/>
    <n v="0"/>
    <n v="0"/>
    <n v="0"/>
    <n v="0"/>
    <n v="0"/>
    <n v="0"/>
    <n v="0"/>
    <n v="0"/>
    <n v="0"/>
    <n v="0"/>
    <n v="0"/>
    <n v="0"/>
    <n v="0"/>
    <n v="0"/>
    <n v="0"/>
    <n v="0"/>
    <n v="0"/>
    <n v="0"/>
    <n v="0"/>
  </r>
  <r>
    <x v="1"/>
    <s v="PAUSED"/>
    <x v="0"/>
    <x v="2"/>
    <x v="4"/>
    <x v="2"/>
    <s v="Category 1_SD_CT_ASIN 3"/>
    <s v="CAMPAIGN_PAUSED"/>
    <s v="MANUAL"/>
    <m/>
    <d v="2023-01-24T00:00:00"/>
    <m/>
    <n v="1000"/>
    <m/>
    <x v="1"/>
    <n v="0"/>
    <n v="0"/>
    <n v="0"/>
    <n v="0"/>
    <n v="0"/>
    <n v="0"/>
    <n v="0"/>
    <n v="0"/>
    <n v="0"/>
    <n v="0"/>
    <n v="0"/>
    <n v="0"/>
    <n v="0"/>
    <n v="0"/>
    <n v="0"/>
    <n v="0"/>
    <n v="0"/>
    <n v="0"/>
    <n v="0"/>
    <n v="0"/>
  </r>
  <r>
    <x v="1"/>
    <s v="PAUSED"/>
    <x v="0"/>
    <x v="2"/>
    <x v="4"/>
    <x v="2"/>
    <s v="Category 1_SD_CT_ASIN 3"/>
    <s v="CAMPAIGN_PAUSED"/>
    <s v="MANUAL"/>
    <m/>
    <d v="2023-02-20T00:00:00"/>
    <m/>
    <n v="1000"/>
    <m/>
    <x v="1"/>
    <n v="0"/>
    <n v="0"/>
    <n v="0"/>
    <n v="0"/>
    <n v="0"/>
    <n v="0"/>
    <n v="0"/>
    <n v="0"/>
    <n v="0"/>
    <n v="0"/>
    <n v="0"/>
    <n v="0"/>
    <n v="0"/>
    <n v="0"/>
    <n v="0"/>
    <n v="0"/>
    <n v="0"/>
    <n v="0"/>
    <n v="0"/>
    <n v="0"/>
  </r>
  <r>
    <x v="1"/>
    <s v="PAUSED"/>
    <x v="1"/>
    <x v="2"/>
    <x v="1"/>
    <x v="2"/>
    <s v="Category 2_SD_CT_ASIN 2"/>
    <s v="CAMPAIGN_PAUSED"/>
    <s v="MANUAL"/>
    <m/>
    <d v="2023-02-20T00:00:00"/>
    <m/>
    <n v="1000"/>
    <m/>
    <x v="1"/>
    <n v="0"/>
    <n v="0"/>
    <n v="0"/>
    <n v="0"/>
    <n v="0"/>
    <n v="0"/>
    <n v="0"/>
    <n v="0"/>
    <n v="0"/>
    <n v="0"/>
    <n v="0"/>
    <n v="0"/>
    <n v="0"/>
    <n v="0"/>
    <n v="0"/>
    <n v="0"/>
    <n v="0"/>
    <n v="0"/>
    <n v="0"/>
    <n v="0"/>
  </r>
  <r>
    <x v="1"/>
    <s v="PAUSED"/>
    <x v="0"/>
    <x v="2"/>
    <x v="0"/>
    <x v="2"/>
    <s v="Category 1_SD_CT_ASIN 1"/>
    <s v="CAMPAIGN_PAUSED"/>
    <s v="MANUAL"/>
    <m/>
    <d v="2023-02-20T00:00:00"/>
    <m/>
    <n v="1000"/>
    <m/>
    <x v="1"/>
    <n v="0"/>
    <n v="0"/>
    <n v="0"/>
    <n v="0"/>
    <n v="0"/>
    <n v="0"/>
    <n v="0"/>
    <n v="0"/>
    <n v="0"/>
    <n v="0"/>
    <n v="0"/>
    <n v="0"/>
    <n v="0"/>
    <n v="0"/>
    <n v="0"/>
    <n v="0"/>
    <n v="0"/>
    <n v="0"/>
    <n v="0"/>
    <n v="0"/>
  </r>
  <r>
    <x v="1"/>
    <s v="PAUSED"/>
    <x v="3"/>
    <x v="2"/>
    <x v="6"/>
    <x v="1"/>
    <s v="Category 4_SD_PT_ASIN 5"/>
    <s v="CAMPAIGN_PAUSED"/>
    <s v="MANUAL"/>
    <m/>
    <d v="2022-03-10T00:00:00"/>
    <m/>
    <n v="200"/>
    <m/>
    <x v="0"/>
    <n v="0"/>
    <n v="0"/>
    <n v="0"/>
    <n v="0"/>
    <n v="0"/>
    <n v="0"/>
    <n v="0"/>
    <n v="0"/>
    <n v="0"/>
    <n v="0"/>
    <n v="0"/>
    <n v="0"/>
    <n v="0"/>
    <n v="0"/>
    <n v="0"/>
    <n v="0"/>
    <n v="0"/>
    <n v="0"/>
    <n v="0"/>
    <n v="0"/>
  </r>
  <r>
    <x v="1"/>
    <s v="ENABLED"/>
    <x v="0"/>
    <x v="3"/>
    <x v="4"/>
    <x v="0"/>
    <s v="Category 1_SBV_KT_ASIN 3"/>
    <s v="CAMPAIGN_STATUS_ENABLED"/>
    <s v="MANUAL"/>
    <s v="Dynamic bids - down only"/>
    <d v="2022-09-17T00:00:00"/>
    <m/>
    <n v="200"/>
    <s v="&lt;5%"/>
    <x v="0"/>
    <n v="348.70000000000005"/>
    <n v="0"/>
    <n v="0"/>
    <n v="0"/>
    <n v="0"/>
    <n v="0"/>
    <n v="0"/>
    <n v="0"/>
    <n v="0"/>
    <n v="0"/>
    <n v="0"/>
    <n v="0"/>
    <n v="0"/>
    <n v="31"/>
    <n v="0"/>
    <n v="0"/>
    <n v="0"/>
    <n v="0"/>
    <n v="0"/>
    <n v="0"/>
  </r>
  <r>
    <x v="1"/>
    <s v="ENABLED"/>
    <x v="0"/>
    <x v="3"/>
    <x v="6"/>
    <x v="0"/>
    <s v="Category 1_SBV_KT_ASIN 5"/>
    <s v="CAMPAIGN_STATUS_ENABLED"/>
    <s v="MANUAL"/>
    <m/>
    <d v="2022-10-25T00:00:00"/>
    <m/>
    <n v="200"/>
    <s v="&lt;5%"/>
    <x v="0"/>
    <n v="369.6"/>
    <n v="0"/>
    <n v="0"/>
    <n v="0"/>
    <n v="0"/>
    <n v="0"/>
    <n v="0"/>
    <n v="0"/>
    <n v="0"/>
    <n v="0"/>
    <n v="0"/>
    <n v="0"/>
    <n v="0"/>
    <n v="0"/>
    <n v="0"/>
    <n v="0"/>
    <n v="0"/>
    <n v="0"/>
    <n v="0"/>
    <n v="0"/>
  </r>
  <r>
    <x v="1"/>
    <s v="PAUSED"/>
    <x v="3"/>
    <x v="3"/>
    <x v="6"/>
    <x v="0"/>
    <s v="Category 4_SBV_KT_ASIN 5"/>
    <s v="CAMPAIGN_PAUSED"/>
    <s v="MANUAL"/>
    <m/>
    <d v="2022-10-25T00:00:00"/>
    <m/>
    <n v="200"/>
    <m/>
    <x v="0"/>
    <n v="0"/>
    <n v="0"/>
    <n v="0"/>
    <n v="0"/>
    <n v="0"/>
    <n v="0"/>
    <n v="0"/>
    <n v="0"/>
    <n v="0"/>
    <n v="0"/>
    <n v="0"/>
    <n v="0"/>
    <n v="0"/>
    <n v="0"/>
    <n v="0"/>
    <n v="0"/>
    <n v="0"/>
    <n v="0"/>
    <n v="0"/>
    <n v="0"/>
  </r>
  <r>
    <x v="1"/>
    <s v="ENABLED"/>
    <x v="0"/>
    <x v="3"/>
    <x v="0"/>
    <x v="0"/>
    <s v="Category 1_SBV_KT_ASIN 1"/>
    <s v="CAMPAIGN_STATUS_ENABLED"/>
    <s v="MANUAL"/>
    <m/>
    <d v="2022-10-25T00:00:00"/>
    <m/>
    <n v="200"/>
    <s v="&lt;5%"/>
    <x v="0"/>
    <n v="127.60000000000001"/>
    <n v="0"/>
    <n v="0"/>
    <n v="0"/>
    <n v="0"/>
    <n v="0"/>
    <n v="0"/>
    <n v="0"/>
    <n v="0"/>
    <n v="0"/>
    <n v="0"/>
    <n v="0"/>
    <n v="0"/>
    <n v="0"/>
    <n v="0"/>
    <n v="0"/>
    <n v="0"/>
    <n v="0"/>
    <n v="0"/>
    <n v="0"/>
  </r>
  <r>
    <x v="1"/>
    <s v="ENABLED"/>
    <x v="1"/>
    <x v="3"/>
    <x v="1"/>
    <x v="0"/>
    <s v="Category 2_SBV_KT_ASIN 2"/>
    <s v="CAMPAIGN_STATUS_ENABLED"/>
    <s v="MANUAL"/>
    <m/>
    <d v="2022-10-25T00:00:00"/>
    <m/>
    <n v="200"/>
    <m/>
    <x v="0"/>
    <n v="0"/>
    <n v="0"/>
    <n v="0"/>
    <n v="0"/>
    <n v="0"/>
    <n v="0"/>
    <n v="0"/>
    <n v="0"/>
    <n v="0"/>
    <n v="0"/>
    <n v="0"/>
    <n v="0"/>
    <n v="0"/>
    <n v="0"/>
    <n v="0"/>
    <n v="0"/>
    <n v="0"/>
    <n v="0"/>
    <n v="0"/>
    <n v="0"/>
  </r>
  <r>
    <x v="1"/>
    <s v="ENABLED"/>
    <x v="1"/>
    <x v="3"/>
    <x v="1"/>
    <x v="0"/>
    <s v="Category 2_SBV_KT_ASIN 2"/>
    <s v="CAMPAIGN_STATUS_ENABLED"/>
    <s v="MANUAL"/>
    <m/>
    <d v="2022-10-25T00:00:00"/>
    <m/>
    <n v="200"/>
    <m/>
    <x v="0"/>
    <n v="0"/>
    <n v="0"/>
    <n v="0"/>
    <n v="0"/>
    <n v="0"/>
    <n v="0"/>
    <n v="0"/>
    <n v="0"/>
    <n v="0"/>
    <n v="0"/>
    <n v="0"/>
    <n v="0"/>
    <n v="0"/>
    <n v="0"/>
    <n v="0"/>
    <n v="0"/>
    <n v="0"/>
    <n v="0"/>
    <n v="0"/>
    <n v="0"/>
  </r>
  <r>
    <x v="1"/>
    <s v="PAUSED"/>
    <x v="1"/>
    <x v="3"/>
    <x v="1"/>
    <x v="1"/>
    <s v="Category 2_SBV_PT_ASIN 2"/>
    <s v="CAMPAIGN_PAUSED"/>
    <s v="MANUAL"/>
    <m/>
    <d v="2022-12-03T00:00:00"/>
    <m/>
    <n v="550"/>
    <m/>
    <x v="0"/>
    <n v="0"/>
    <n v="0"/>
    <n v="0"/>
    <n v="0"/>
    <n v="0"/>
    <n v="0"/>
    <n v="0"/>
    <n v="0"/>
    <n v="0"/>
    <n v="0"/>
    <n v="0"/>
    <n v="0"/>
    <n v="0"/>
    <n v="0"/>
    <n v="0"/>
    <n v="0"/>
    <n v="0"/>
    <n v="0"/>
    <n v="0"/>
    <n v="0"/>
  </r>
  <r>
    <x v="1"/>
    <s v="PAUSED"/>
    <x v="3"/>
    <x v="3"/>
    <x v="6"/>
    <x v="0"/>
    <s v="Category 4_SBV_KT_ASIN 5"/>
    <s v="CAMPAIGN_PAUSED"/>
    <s v="MANUAL"/>
    <m/>
    <d v="2022-12-05T00:00:00"/>
    <m/>
    <n v="550"/>
    <m/>
    <x v="0"/>
    <n v="0"/>
    <n v="0"/>
    <n v="0"/>
    <n v="0"/>
    <n v="0"/>
    <n v="0"/>
    <n v="0"/>
    <n v="0"/>
    <n v="0"/>
    <n v="0"/>
    <n v="0"/>
    <n v="0"/>
    <n v="0"/>
    <n v="0"/>
    <n v="0"/>
    <n v="0"/>
    <n v="0"/>
    <n v="0"/>
    <n v="0"/>
    <n v="0"/>
  </r>
  <r>
    <x v="1"/>
    <s v="PAUSED"/>
    <x v="3"/>
    <x v="3"/>
    <x v="6"/>
    <x v="1"/>
    <s v="Category 4_SBV_PT_ASIN 5"/>
    <s v="CAMPAIGN_PAUSED"/>
    <s v="MANUAL"/>
    <m/>
    <d v="2022-12-05T00:00:00"/>
    <m/>
    <n v="550"/>
    <m/>
    <x v="0"/>
    <n v="0"/>
    <n v="0"/>
    <n v="0"/>
    <n v="0"/>
    <n v="0"/>
    <n v="0"/>
    <n v="0"/>
    <n v="0"/>
    <n v="0"/>
    <n v="0"/>
    <n v="0"/>
    <n v="0"/>
    <n v="0"/>
    <n v="0"/>
    <n v="0"/>
    <n v="0"/>
    <n v="0"/>
    <n v="0"/>
    <n v="0"/>
    <n v="0"/>
  </r>
  <r>
    <x v="1"/>
    <s v="PAUSED"/>
    <x v="0"/>
    <x v="3"/>
    <x v="0"/>
    <x v="1"/>
    <s v="Category 1_SBV_PT_ASIN 1"/>
    <s v="CAMPAIGN_PAUSED"/>
    <s v="MANUAL"/>
    <m/>
    <d v="2022-12-03T00:00:00"/>
    <m/>
    <n v="550"/>
    <m/>
    <x v="0"/>
    <n v="0"/>
    <n v="0"/>
    <n v="0"/>
    <n v="0"/>
    <n v="0"/>
    <n v="0"/>
    <n v="0"/>
    <n v="0"/>
    <n v="0"/>
    <n v="0"/>
    <n v="0"/>
    <n v="0"/>
    <n v="0"/>
    <n v="0"/>
    <n v="0"/>
    <n v="0"/>
    <n v="0"/>
    <n v="0"/>
    <n v="0"/>
    <n v="0"/>
  </r>
  <r>
    <x v="1"/>
    <s v="PAUSED"/>
    <x v="0"/>
    <x v="3"/>
    <x v="4"/>
    <x v="1"/>
    <s v="Category 1_SBV_PT_ASIN 3"/>
    <s v="CAMPAIGN_PAUSED"/>
    <s v="MANUAL"/>
    <m/>
    <d v="2022-12-12T00:00:00"/>
    <m/>
    <n v="550"/>
    <m/>
    <x v="0"/>
    <n v="0"/>
    <n v="0"/>
    <n v="0"/>
    <n v="0"/>
    <n v="0"/>
    <n v="0"/>
    <n v="0"/>
    <n v="0"/>
    <n v="0"/>
    <n v="0"/>
    <n v="0"/>
    <n v="0"/>
    <n v="0"/>
    <n v="0"/>
    <n v="0"/>
    <n v="0"/>
    <n v="0"/>
    <n v="0"/>
    <n v="0"/>
    <n v="0"/>
  </r>
  <r>
    <x v="1"/>
    <s v="ENABLED"/>
    <x v="0"/>
    <x v="3"/>
    <x v="7"/>
    <x v="0"/>
    <s v="Category 1_SBV_KT_ASIN 12"/>
    <s v="CAMPAIGN_STATUS_ENABLED"/>
    <s v="MANUAL"/>
    <m/>
    <d v="2023-01-07T00:00:00"/>
    <m/>
    <n v="550"/>
    <m/>
    <x v="0"/>
    <n v="0"/>
    <n v="0"/>
    <n v="0"/>
    <n v="0"/>
    <n v="0"/>
    <n v="0"/>
    <n v="0"/>
    <n v="0"/>
    <n v="0"/>
    <n v="0"/>
    <n v="0"/>
    <n v="0"/>
    <n v="0"/>
    <n v="0"/>
    <n v="0"/>
    <n v="0"/>
    <n v="0"/>
    <n v="0"/>
    <n v="0"/>
    <n v="0"/>
  </r>
  <r>
    <x v="1"/>
    <s v="PAUSED"/>
    <x v="3"/>
    <x v="3"/>
    <x v="6"/>
    <x v="1"/>
    <s v="Category 4_SBV_PT_ASIN 5"/>
    <s v="CAMPAIGN_PAUSED"/>
    <s v="MANUAL"/>
    <m/>
    <d v="2023-01-23T00:00:00"/>
    <m/>
    <n v="550"/>
    <m/>
    <x v="0"/>
    <n v="0"/>
    <n v="0"/>
    <n v="0"/>
    <n v="0"/>
    <n v="0"/>
    <n v="0"/>
    <n v="0"/>
    <n v="0"/>
    <n v="0"/>
    <n v="0"/>
    <n v="0"/>
    <n v="0"/>
    <n v="0"/>
    <n v="0"/>
    <n v="0"/>
    <n v="0"/>
    <n v="0"/>
    <n v="0"/>
    <n v="0"/>
    <n v="0"/>
  </r>
  <r>
    <x v="1"/>
    <s v="PAUSED"/>
    <x v="3"/>
    <x v="3"/>
    <x v="6"/>
    <x v="1"/>
    <s v="Category 4_SBV_PT_ASIN 5"/>
    <s v="CAMPAIGN_PAUSED"/>
    <s v="MANUAL"/>
    <m/>
    <d v="2023-01-23T00:00:00"/>
    <m/>
    <n v="550"/>
    <m/>
    <x v="0"/>
    <n v="0"/>
    <n v="0"/>
    <n v="0"/>
    <n v="0"/>
    <n v="0"/>
    <n v="0"/>
    <n v="0"/>
    <n v="0"/>
    <n v="0"/>
    <n v="0"/>
    <n v="0"/>
    <n v="0"/>
    <n v="0"/>
    <n v="0"/>
    <n v="0"/>
    <n v="0"/>
    <n v="0"/>
    <n v="0"/>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7">
  <r>
    <x v="0"/>
    <s v="ENABLED"/>
    <x v="0"/>
    <x v="0"/>
    <x v="0"/>
    <s v="-"/>
    <s v="-"/>
    <n v="0"/>
    <n v="0"/>
    <n v="0"/>
    <n v="0"/>
    <n v="0"/>
    <n v="0"/>
    <n v="0"/>
    <n v="0"/>
    <n v="6048387.0967741935"/>
    <n v="18750"/>
    <n v="0"/>
    <n v="375000"/>
    <n v="0"/>
    <n v="4125"/>
    <n v="1704545.4545454546"/>
    <n v="0"/>
    <n v="0"/>
    <n v="0"/>
    <n v="0"/>
    <n v="0"/>
    <n v="0"/>
    <n v="0"/>
    <n v="0"/>
    <n v="0"/>
    <n v="0"/>
    <n v="0"/>
    <n v="0"/>
    <n v="0"/>
  </r>
  <r>
    <x v="0"/>
    <s v="ENABLED"/>
    <x v="1"/>
    <x v="0"/>
    <x v="0"/>
    <s v="-"/>
    <s v="-"/>
    <n v="0"/>
    <n v="0"/>
    <n v="0"/>
    <n v="0"/>
    <n v="0"/>
    <n v="0"/>
    <n v="0"/>
    <n v="0"/>
    <n v="2419354.8387096776"/>
    <n v="7500"/>
    <n v="0"/>
    <n v="150000"/>
    <n v="0"/>
    <n v="1650"/>
    <n v="681818.18181818188"/>
    <n v="0"/>
    <n v="0"/>
    <n v="0"/>
    <n v="0"/>
    <n v="0"/>
    <n v="0"/>
    <n v="0"/>
    <n v="0"/>
    <n v="0"/>
    <n v="0"/>
    <n v="0"/>
    <n v="0"/>
    <n v="0"/>
  </r>
  <r>
    <x v="0"/>
    <s v="ENABLED"/>
    <x v="2"/>
    <x v="0"/>
    <x v="0"/>
    <s v="-"/>
    <s v="-"/>
    <n v="0"/>
    <n v="0"/>
    <n v="0"/>
    <n v="0"/>
    <n v="0"/>
    <n v="0"/>
    <n v="0"/>
    <n v="0"/>
    <n v="1209677.4193548388"/>
    <n v="3750"/>
    <n v="0"/>
    <n v="75000"/>
    <n v="0"/>
    <n v="825"/>
    <n v="340909.09090909094"/>
    <n v="0"/>
    <n v="0"/>
    <n v="0"/>
    <n v="0"/>
    <n v="0"/>
    <n v="0"/>
    <n v="0"/>
    <n v="0"/>
    <n v="0"/>
    <n v="0"/>
    <n v="0"/>
    <n v="0"/>
    <n v="0"/>
  </r>
  <r>
    <x v="0"/>
    <s v="ENABLED"/>
    <x v="3"/>
    <x v="0"/>
    <x v="0"/>
    <s v="-"/>
    <s v="-"/>
    <n v="0"/>
    <n v="0"/>
    <n v="0"/>
    <n v="0"/>
    <n v="0"/>
    <n v="0"/>
    <n v="0"/>
    <n v="0"/>
    <n v="604838.70967741939"/>
    <n v="1875"/>
    <n v="0"/>
    <n v="37500"/>
    <n v="0"/>
    <n v="412.5"/>
    <n v="170454.54545454547"/>
    <n v="0"/>
    <n v="0"/>
    <n v="0"/>
    <n v="0"/>
    <n v="0"/>
    <n v="0"/>
    <n v="0"/>
    <n v="0"/>
    <n v="0"/>
    <n v="0"/>
    <n v="0"/>
    <n v="0"/>
    <n v="0"/>
  </r>
  <r>
    <x v="0"/>
    <s v="ENABLED"/>
    <x v="4"/>
    <x v="0"/>
    <x v="0"/>
    <s v="-"/>
    <s v="-"/>
    <n v="0"/>
    <n v="0"/>
    <n v="0"/>
    <n v="0"/>
    <n v="0"/>
    <n v="0"/>
    <n v="0"/>
    <n v="0"/>
    <n v="604838.70967741939"/>
    <n v="1875"/>
    <n v="0"/>
    <n v="37500"/>
    <n v="0"/>
    <n v="412.5"/>
    <n v="170454.54545454547"/>
    <n v="0"/>
    <n v="0"/>
    <n v="0"/>
    <n v="0"/>
    <n v="0"/>
    <n v="0"/>
    <n v="0"/>
    <n v="0"/>
    <n v="0"/>
    <n v="0"/>
    <n v="0"/>
    <n v="0"/>
    <n v="0"/>
  </r>
  <r>
    <x v="0"/>
    <s v="ENABLED"/>
    <x v="5"/>
    <x v="0"/>
    <x v="0"/>
    <s v="-"/>
    <s v="-"/>
    <n v="0"/>
    <n v="0"/>
    <n v="0"/>
    <n v="0"/>
    <n v="0"/>
    <n v="0"/>
    <n v="0"/>
    <n v="0"/>
    <n v="604838.70967741939"/>
    <n v="1875"/>
    <n v="0"/>
    <n v="37500"/>
    <n v="0"/>
    <n v="412.5"/>
    <n v="170454.54545454547"/>
    <n v="0"/>
    <n v="0"/>
    <n v="0"/>
    <n v="0"/>
    <n v="0"/>
    <n v="0"/>
    <n v="0"/>
    <n v="0"/>
    <n v="0"/>
    <n v="0"/>
    <n v="0"/>
    <n v="0"/>
    <n v="0"/>
  </r>
  <r>
    <x v="0"/>
    <s v="ENABLED"/>
    <x v="6"/>
    <x v="0"/>
    <x v="0"/>
    <s v="-"/>
    <s v="-"/>
    <n v="0"/>
    <n v="0"/>
    <n v="0"/>
    <n v="0"/>
    <n v="0"/>
    <n v="0"/>
    <n v="0"/>
    <n v="0"/>
    <n v="604838.70967741939"/>
    <n v="1875"/>
    <n v="0"/>
    <n v="37500"/>
    <n v="0"/>
    <n v="412.5"/>
    <n v="170454.54545454547"/>
    <n v="0"/>
    <n v="0"/>
    <n v="0"/>
    <n v="0"/>
    <n v="0"/>
    <n v="0"/>
    <n v="0"/>
    <n v="0"/>
    <n v="0"/>
    <n v="0"/>
    <n v="0"/>
    <n v="0"/>
    <n v="0"/>
  </r>
  <r>
    <x v="1"/>
    <s v="ENABLED"/>
    <x v="0"/>
    <x v="1"/>
    <x v="1"/>
    <s v="KT"/>
    <s v="Category 1_SP_KT_ASIN 1"/>
    <s v="CAMPAIGN_STATUS_ENABLED"/>
    <s v="MANUAL"/>
    <s v="Dynamic bids - down only"/>
    <d v="2020-11-16T00:00:00"/>
    <m/>
    <n v="12000"/>
    <n v="0.37802644964394699"/>
    <s v="CPC"/>
    <n v="1129908"/>
    <n v="4197"/>
    <n v="3.7000000000000002E-3"/>
    <n v="236364.24"/>
    <n v="56.32"/>
    <n v="1541"/>
    <n v="1033459.8"/>
    <n v="0.22869999999999999"/>
    <n v="4.3723000000000001"/>
    <n v="0"/>
    <n v="0"/>
    <n v="0"/>
    <n v="0"/>
    <n v="0"/>
    <n v="0"/>
    <n v="0"/>
    <n v="0"/>
    <n v="0"/>
    <n v="0"/>
    <n v="0"/>
  </r>
  <r>
    <x v="1"/>
    <s v="ENABLED"/>
    <x v="1"/>
    <x v="1"/>
    <x v="2"/>
    <s v="KT"/>
    <s v="Category 2_SP_KT_ASIN 2"/>
    <s v="CAMPAIGN_STATUS_ENABLED"/>
    <s v="MANUAL"/>
    <s v="Dynamic bids - down only"/>
    <d v="2020-11-16T00:00:00"/>
    <m/>
    <n v="5500"/>
    <n v="0.16365899621375801"/>
    <s v="CPC"/>
    <n v="1163900"/>
    <n v="3563"/>
    <n v="3.0999999999999999E-3"/>
    <n v="130740.02"/>
    <n v="36.69"/>
    <n v="936"/>
    <n v="425113.23"/>
    <n v="0.3075"/>
    <n v="3.2515999999999998"/>
    <n v="425113.23"/>
    <n v="0"/>
    <n v="0"/>
    <n v="0"/>
    <n v="0"/>
    <n v="0"/>
    <n v="0"/>
    <n v="0"/>
    <n v="0"/>
    <n v="0"/>
    <n v="0"/>
  </r>
  <r>
    <x v="1"/>
    <s v="ENABLED"/>
    <x v="0"/>
    <x v="1"/>
    <x v="1"/>
    <s v="PT"/>
    <s v="Category 1_SP_PT_ASIN 1"/>
    <s v="CAMPAIGN_STATUS_ENABLED"/>
    <s v="MANUAL"/>
    <s v="Dynamic bids - down only"/>
    <d v="2020-11-16T00:00:00"/>
    <m/>
    <n v="4000"/>
    <n v="0.23975300400534"/>
    <s v="CPC"/>
    <n v="568747"/>
    <n v="1985"/>
    <n v="3.5000000000000001E-3"/>
    <n v="30212.85"/>
    <n v="15.22"/>
    <n v="865"/>
    <n v="299775.77"/>
    <n v="0.1008"/>
    <n v="9.9221000000000004"/>
    <n v="0"/>
    <n v="0"/>
    <n v="0"/>
    <n v="0"/>
    <n v="0"/>
    <n v="0"/>
    <n v="0"/>
    <n v="0"/>
    <n v="0"/>
    <n v="0"/>
    <n v="0"/>
  </r>
  <r>
    <x v="1"/>
    <s v="ENABLED"/>
    <x v="2"/>
    <x v="1"/>
    <x v="3"/>
    <s v="KT"/>
    <s v="Category 3_SP_KT_ASIN 14"/>
    <s v="CAMPAIGN_STATUS_ENABLED"/>
    <s v="MANUAL"/>
    <s v="Dynamic bids - up and down"/>
    <d v="2023-02-15T00:00:00"/>
    <m/>
    <n v="5500"/>
    <n v="7.2841154775530895E-2"/>
    <s v="CPC"/>
    <n v="112011"/>
    <n v="506"/>
    <n v="4.4999999999999997E-3"/>
    <n v="25552.79"/>
    <n v="50.5"/>
    <n v="168"/>
    <n v="44639.22"/>
    <n v="0.57240000000000002"/>
    <n v="1.7468999999999999"/>
    <n v="0"/>
    <n v="0"/>
    <n v="0"/>
    <n v="0"/>
    <n v="0"/>
    <n v="0"/>
    <n v="0"/>
    <n v="0"/>
    <n v="0"/>
    <n v="0"/>
    <n v="0"/>
  </r>
  <r>
    <x v="1"/>
    <s v="ENABLED"/>
    <x v="2"/>
    <x v="2"/>
    <x v="4"/>
    <s v="KT"/>
    <s v="Category 3_SB_KT_ASIN 16"/>
    <s v="CAMPAIGN_STATUS_ENABLED"/>
    <s v="MANUAL"/>
    <m/>
    <d v="2023-02-22T00:00:00"/>
    <m/>
    <n v="1000"/>
    <n v="0.193390157102238"/>
    <s v="CPC"/>
    <n v="237298"/>
    <n v="462"/>
    <n v="1.9E-3"/>
    <n v="21437.360000000001"/>
    <n v="46.4"/>
    <n v="41"/>
    <n v="15754.63"/>
    <n v="1.3607"/>
    <n v="0.7349"/>
    <n v="22"/>
    <n v="0.53659999999999997"/>
    <n v="7587.91"/>
    <n v="0.48159999999999997"/>
    <n v="0"/>
    <n v="0"/>
    <n v="0"/>
    <n v="0"/>
    <n v="0"/>
    <n v="0"/>
    <n v="0"/>
  </r>
  <r>
    <x v="1"/>
    <s v="ENABLED"/>
    <x v="1"/>
    <x v="3"/>
    <x v="2"/>
    <s v="CT"/>
    <s v="Category 2_SD_CT_ASIN 2"/>
    <s v="CAMPAIGN_STATUS_ENABLED"/>
    <s v="MANUAL"/>
    <m/>
    <d v="2023-01-21T00:00:00"/>
    <m/>
    <n v="1000"/>
    <m/>
    <s v="VCPM"/>
    <n v="259816"/>
    <n v="612"/>
    <n v="2.3999999999999998E-3"/>
    <n v="17587.22"/>
    <n v="28.74"/>
    <n v="156"/>
    <n v="63516.89"/>
    <n v="0.27689999999999998"/>
    <n v="3.6114999999999999"/>
    <n v="30"/>
    <n v="0.1923"/>
    <n v="13479.79"/>
    <n v="0.2122"/>
    <n v="155016"/>
    <n v="113.45"/>
    <n v="0"/>
    <n v="0"/>
    <n v="0"/>
    <n v="0"/>
    <n v="0"/>
  </r>
  <r>
    <x v="1"/>
    <s v="ENABLED"/>
    <x v="0"/>
    <x v="3"/>
    <x v="5"/>
    <s v="CT"/>
    <s v="Category 1_SD_CT_ASIN 3"/>
    <s v="CAMPAIGN_STATUS_ENABLED"/>
    <s v="MANUAL"/>
    <m/>
    <d v="2023-01-21T00:00:00"/>
    <m/>
    <n v="1000"/>
    <m/>
    <s v="VCPM"/>
    <n v="180565"/>
    <n v="395"/>
    <n v="2.2000000000000001E-3"/>
    <n v="14419.85"/>
    <n v="36.51"/>
    <n v="205"/>
    <n v="162698.44"/>
    <n v="8.8599999999999998E-2"/>
    <n v="11.282999999999999"/>
    <n v="24"/>
    <n v="0.1171"/>
    <n v="15910.48"/>
    <n v="9.7799999999999998E-2"/>
    <n v="111338"/>
    <n v="129.51"/>
    <n v="0"/>
    <n v="0"/>
    <n v="0"/>
    <n v="0"/>
    <n v="0"/>
  </r>
  <r>
    <x v="1"/>
    <s v="ENABLED"/>
    <x v="1"/>
    <x v="4"/>
    <x v="2"/>
    <s v="KT"/>
    <s v="Category 2_SBV_KT_ASIN 2"/>
    <s v="CAMPAIGN_STATUS_ENABLED"/>
    <s v="MANUAL"/>
    <s v="Dynamic bids - down only"/>
    <d v="2022-01-17T00:00:00"/>
    <m/>
    <n v="1000"/>
    <s v="&lt;5%"/>
    <s v="CPC"/>
    <n v="218911"/>
    <n v="1371"/>
    <n v="6.3E-3"/>
    <n v="14414.18"/>
    <n v="10.51"/>
    <n v="122"/>
    <n v="55285.66"/>
    <n v="0.26069999999999999"/>
    <n v="3.8355000000000001"/>
    <n v="69"/>
    <n v="0.56559999999999999"/>
    <n v="31112.99"/>
    <n v="0.56279999999999997"/>
    <n v="33695"/>
    <n v="427.78"/>
    <n v="0"/>
    <n v="0"/>
    <n v="0"/>
    <n v="0"/>
    <n v="0"/>
  </r>
  <r>
    <x v="1"/>
    <s v="ENABLED"/>
    <x v="1"/>
    <x v="2"/>
    <x v="2"/>
    <s v="KT"/>
    <s v="Category 2_SB_KT_ASIN 2"/>
    <s v="RUNNING"/>
    <s v="MANUAL"/>
    <m/>
    <d v="2022-03-10T00:00:00"/>
    <m/>
    <n v="1000"/>
    <n v="0.39160284233687198"/>
    <m/>
    <n v="84958"/>
    <n v="569"/>
    <n v="6.7000000000000002E-3"/>
    <n v="13588.27"/>
    <n v="23.88"/>
    <n v="153"/>
    <n v="49677.31"/>
    <n v="0.27350000000000002"/>
    <n v="3.6558999999999999"/>
    <n v="45"/>
    <n v="0.29409999999999997"/>
    <n v="13347.38"/>
    <n v="0.26869999999999999"/>
    <n v="0"/>
    <n v="0"/>
    <n v="0"/>
    <n v="0"/>
    <n v="0"/>
    <n v="0"/>
    <n v="0"/>
  </r>
  <r>
    <x v="1"/>
    <s v="ENABLED"/>
    <x v="0"/>
    <x v="3"/>
    <x v="1"/>
    <s v="CT"/>
    <s v="Category 1_SD_CT_ASIN 1"/>
    <s v="CAMPAIGN_STATUS_ENABLED"/>
    <s v="MANUAL"/>
    <m/>
    <d v="2023-01-21T00:00:00"/>
    <m/>
    <n v="1000"/>
    <m/>
    <s v="VCPM"/>
    <n v="200724"/>
    <n v="427"/>
    <n v="2.0999999999999999E-3"/>
    <n v="11682.27"/>
    <n v="27.36"/>
    <n v="216"/>
    <n v="76286.02"/>
    <n v="0.15310000000000001"/>
    <n v="6.5301"/>
    <n v="81"/>
    <n v="0.375"/>
    <n v="21688.38"/>
    <n v="0.2843"/>
    <n v="123495"/>
    <n v="94.6"/>
    <n v="0"/>
    <n v="0"/>
    <n v="0"/>
    <n v="0"/>
    <n v="0"/>
  </r>
  <r>
    <x v="1"/>
    <s v="ENABLED"/>
    <x v="0"/>
    <x v="3"/>
    <x v="6"/>
    <s v="CT"/>
    <s v="Category 1_SD_CT_ASIN 4"/>
    <s v="CAMPAIGN_STATUS_ENABLED"/>
    <s v="MANUAL"/>
    <m/>
    <d v="2023-02-20T00:00:00"/>
    <m/>
    <n v="1000"/>
    <m/>
    <s v="VCPM"/>
    <n v="126250"/>
    <n v="218"/>
    <n v="1.6999999999999999E-3"/>
    <n v="9418.89"/>
    <n v="43.21"/>
    <n v="144"/>
    <n v="66001.490000000005"/>
    <n v="0.14269999999999999"/>
    <n v="7.0073999999999996"/>
    <n v="13"/>
    <n v="9.0300000000000005E-2"/>
    <n v="4804.6000000000004"/>
    <n v="7.2800000000000004E-2"/>
    <n v="75946"/>
    <n v="124.02"/>
    <n v="0"/>
    <n v="0"/>
    <n v="0"/>
    <n v="0"/>
    <n v="0"/>
  </r>
  <r>
    <x v="1"/>
    <s v="ENABLED"/>
    <x v="0"/>
    <x v="1"/>
    <x v="6"/>
    <s v="KT"/>
    <s v="Category 1_SP_KT_ASIN 4"/>
    <s v="CAMPAIGN_STATUS_ENABLED"/>
    <s v="MANUAL"/>
    <s v="Dynamic bids - down only"/>
    <d v="2020-10-14T00:00:00"/>
    <m/>
    <n v="3000"/>
    <s v="&lt;5%"/>
    <s v="CPC"/>
    <n v="318947"/>
    <n v="455"/>
    <n v="1.4E-3"/>
    <n v="9030.64"/>
    <n v="19.850000000000001"/>
    <n v="160"/>
    <n v="69307.149999999994"/>
    <n v="0.1303"/>
    <n v="7.6746999999999996"/>
    <n v="0"/>
    <n v="0"/>
    <n v="0"/>
    <n v="0"/>
    <n v="0"/>
    <n v="0"/>
    <n v="0"/>
    <n v="0"/>
    <n v="0"/>
    <n v="0"/>
    <n v="0"/>
  </r>
  <r>
    <x v="1"/>
    <s v="ENABLED"/>
    <x v="1"/>
    <x v="1"/>
    <x v="2"/>
    <s v="PT"/>
    <s v="Category 2_SP_PT_ASIN 2"/>
    <s v="CAMPAIGN_STATUS_ENABLED"/>
    <s v="MANUAL"/>
    <s v="Dynamic bids - down only"/>
    <d v="2020-11-16T00:00:00"/>
    <m/>
    <n v="500"/>
    <n v="0.92756326555990798"/>
    <s v="CPC"/>
    <n v="120443"/>
    <n v="677"/>
    <n v="5.5999999999999999E-3"/>
    <n v="8901.52"/>
    <n v="13.15"/>
    <n v="137"/>
    <n v="56351.06"/>
    <n v="0.158"/>
    <n v="6.3304999999999998"/>
    <n v="0"/>
    <n v="0"/>
    <n v="0"/>
    <n v="0"/>
    <n v="0"/>
    <n v="0"/>
    <n v="0"/>
    <n v="0"/>
    <n v="0"/>
    <n v="0"/>
    <n v="0"/>
  </r>
  <r>
    <x v="1"/>
    <s v="ENABLED"/>
    <x v="0"/>
    <x v="4"/>
    <x v="5"/>
    <s v="KT"/>
    <s v="Category 1_SBV_KT_ASIN 3"/>
    <s v="CAMPAIGN_STATUS_ENABLED"/>
    <s v="MANUAL"/>
    <s v="Dynamic bids - down only"/>
    <d v="2022-04-23T00:00:00"/>
    <m/>
    <n v="2000"/>
    <s v="&lt;5%"/>
    <s v="CPC"/>
    <n v="59723"/>
    <n v="235"/>
    <n v="3.8999999999999998E-3"/>
    <n v="8869.6200000000008"/>
    <n v="37.74"/>
    <n v="37"/>
    <n v="34385.4"/>
    <n v="0.25790000000000002"/>
    <n v="3.8767999999999998"/>
    <n v="17"/>
    <n v="0.45950000000000002"/>
    <n v="12817.02"/>
    <n v="0.37269999999999998"/>
    <n v="6502"/>
    <n v="1364.14"/>
    <n v="0"/>
    <n v="0"/>
    <n v="0"/>
    <n v="0"/>
    <n v="0"/>
  </r>
  <r>
    <x v="1"/>
    <s v="ENABLED"/>
    <x v="3"/>
    <x v="1"/>
    <x v="7"/>
    <s v="KT"/>
    <s v="Category 4_SP_KT_ASIN 5"/>
    <s v="CAMPAIGN_STATUS_ENABLED"/>
    <s v="MANUAL"/>
    <s v="Dynamic bids - down only"/>
    <d v="2021-08-25T00:00:00"/>
    <m/>
    <n v="500"/>
    <n v="8.1939125176375693E-2"/>
    <s v="CPC"/>
    <n v="57040"/>
    <n v="259"/>
    <n v="4.4999999999999997E-3"/>
    <n v="5663.87"/>
    <n v="21.87"/>
    <n v="67"/>
    <n v="33266.82"/>
    <n v="0.17030000000000001"/>
    <n v="5.8734999999999999"/>
    <n v="0"/>
    <n v="0"/>
    <n v="0"/>
    <n v="0"/>
    <n v="0"/>
    <n v="0"/>
    <n v="0"/>
    <n v="0"/>
    <n v="0"/>
    <n v="0"/>
    <n v="0"/>
  </r>
  <r>
    <x v="1"/>
    <s v="ENABLED"/>
    <x v="0"/>
    <x v="3"/>
    <x v="8"/>
    <s v="CT"/>
    <s v="Category 1_SD_CT_ASIN 12"/>
    <s v="CAMPAIGN_STATUS_ENABLED"/>
    <s v="MANUAL"/>
    <m/>
    <d v="2023-02-16T00:00:00"/>
    <m/>
    <n v="1000"/>
    <m/>
    <s v="VCPM"/>
    <n v="71255"/>
    <n v="131"/>
    <n v="1.8E-3"/>
    <n v="5408.3"/>
    <n v="41.28"/>
    <n v="82"/>
    <n v="34003.879999999997"/>
    <n v="0.159"/>
    <n v="6.2873999999999999"/>
    <n v="8"/>
    <n v="9.7600000000000006E-2"/>
    <n v="2734.76"/>
    <n v="8.0399999999999999E-2"/>
    <n v="44459"/>
    <n v="121.65"/>
    <n v="0"/>
    <n v="0"/>
    <n v="0"/>
    <n v="0"/>
    <n v="0"/>
  </r>
  <r>
    <x v="1"/>
    <s v="ENABLED"/>
    <x v="0"/>
    <x v="1"/>
    <x v="6"/>
    <s v="CT"/>
    <s v="Category 1_SP_CT_ASIN 4"/>
    <s v="CAMPAIGN_STATUS_ENABLED"/>
    <s v="AUTOMATIC"/>
    <s v="Dynamic bids - down only"/>
    <d v="2020-10-14T00:00:00"/>
    <m/>
    <n v="1200"/>
    <s v="&lt;5%"/>
    <s v="CPC"/>
    <n v="500028"/>
    <n v="522"/>
    <n v="1E-3"/>
    <n v="5290.48"/>
    <n v="10.14"/>
    <n v="137"/>
    <n v="54531.41"/>
    <n v="9.7000000000000003E-2"/>
    <n v="10.307499999999999"/>
    <n v="0"/>
    <n v="0"/>
    <n v="0"/>
    <n v="0"/>
    <n v="0"/>
    <n v="0"/>
    <n v="0"/>
    <n v="0"/>
    <n v="0"/>
    <n v="0"/>
    <n v="0"/>
  </r>
  <r>
    <x v="1"/>
    <s v="ENABLED"/>
    <x v="3"/>
    <x v="4"/>
    <x v="7"/>
    <s v="KT"/>
    <s v="Category 4_SBV_KT_ASIN 5"/>
    <s v="CAMPAIGN_STATUS_ENABLED"/>
    <s v="MANUAL"/>
    <s v="Dynamic bids - down only"/>
    <d v="2022-01-13T00:00:00"/>
    <m/>
    <n v="350"/>
    <s v="&lt;5%"/>
    <s v="CPC"/>
    <n v="83344"/>
    <n v="601"/>
    <n v="7.1999999999999998E-3"/>
    <n v="4636.63"/>
    <n v="7.71"/>
    <n v="30"/>
    <n v="14323.22"/>
    <n v="0.32369999999999999"/>
    <n v="3.0891000000000002"/>
    <n v="17"/>
    <n v="0.56669999999999998"/>
    <n v="8011.29"/>
    <n v="0.55930000000000002"/>
    <n v="16546"/>
    <n v="280.23"/>
    <n v="0"/>
    <n v="0"/>
    <n v="0"/>
    <n v="0"/>
    <n v="0"/>
  </r>
  <r>
    <x v="1"/>
    <s v="ENABLED"/>
    <x v="1"/>
    <x v="1"/>
    <x v="2"/>
    <s v="PT"/>
    <s v="Category 2_SP_PT_ASIN 2"/>
    <s v="CAMPAIGN_STATUS_ENABLED"/>
    <s v="MANUAL"/>
    <s v="Dynamic bids - down only"/>
    <d v="2022-10-29T00:00:00"/>
    <m/>
    <n v="550"/>
    <n v="0.46284770035802802"/>
    <s v="CPC"/>
    <n v="61256"/>
    <n v="360"/>
    <n v="5.8999999999999999E-3"/>
    <n v="4601.37"/>
    <n v="12.78"/>
    <n v="77"/>
    <n v="37930.14"/>
    <n v="0.12130000000000001"/>
    <n v="8.2431999999999999"/>
    <n v="0"/>
    <n v="0"/>
    <n v="0"/>
    <n v="0"/>
    <n v="0"/>
    <n v="0"/>
    <n v="0"/>
    <n v="0"/>
    <n v="0"/>
    <n v="0"/>
    <n v="0"/>
  </r>
  <r>
    <x v="1"/>
    <s v="ENABLED"/>
    <x v="2"/>
    <x v="1"/>
    <x v="4"/>
    <s v="KT"/>
    <s v="Category 3_SP_KT_ASIN 16"/>
    <s v="CAMPAIGN_STATUS_ENABLED"/>
    <s v="MANUAL"/>
    <s v="Dynamic bids - up and down"/>
    <d v="2023-02-15T00:00:00"/>
    <m/>
    <n v="950"/>
    <s v="&lt;5%"/>
    <s v="CPC"/>
    <n v="89908"/>
    <n v="121"/>
    <n v="1.2999999999999999E-3"/>
    <n v="4504.34"/>
    <n v="37.229999999999997"/>
    <n v="14"/>
    <n v="9670.31"/>
    <n v="0.46579999999999999"/>
    <n v="2.1469"/>
    <n v="0"/>
    <n v="0"/>
    <n v="0"/>
    <n v="0"/>
    <n v="0"/>
    <n v="0"/>
    <n v="0"/>
    <n v="0"/>
    <n v="0"/>
    <n v="0"/>
    <n v="0"/>
  </r>
  <r>
    <x v="1"/>
    <s v="ENABLED"/>
    <x v="0"/>
    <x v="2"/>
    <x v="5"/>
    <s v="KT"/>
    <s v="Category 1_SB_KT_ASIN 3"/>
    <s v="CAMPAIGN_STATUS_ENABLED"/>
    <s v="MANUAL"/>
    <m/>
    <d v="2023-01-17T00:00:00"/>
    <m/>
    <n v="550"/>
    <n v="8.9110191412312398E-2"/>
    <s v="CPC"/>
    <n v="145473"/>
    <n v="186"/>
    <n v="1.2999999999999999E-3"/>
    <n v="4406.51"/>
    <n v="23.69"/>
    <n v="34"/>
    <n v="15216.7"/>
    <n v="0.28960000000000002"/>
    <n v="3.4531999999999998"/>
    <n v="7"/>
    <n v="0.2059"/>
    <n v="3571.51"/>
    <n v="0.23469999999999999"/>
    <n v="0"/>
    <n v="0"/>
    <n v="0"/>
    <n v="0"/>
    <n v="0"/>
    <n v="0"/>
    <n v="0"/>
  </r>
  <r>
    <x v="1"/>
    <s v="ENABLED"/>
    <x v="0"/>
    <x v="1"/>
    <x v="5"/>
    <s v="PT"/>
    <s v="Category 1_SP_PT_ASIN 3"/>
    <s v="CAMPAIGN_STATUS_ENABLED"/>
    <s v="MANUAL"/>
    <s v="Dynamic bids - down only"/>
    <d v="2023-02-04T00:00:00"/>
    <m/>
    <n v="550"/>
    <n v="0.33623384743643098"/>
    <s v="CPC"/>
    <n v="38865"/>
    <n v="176"/>
    <n v="4.4999999999999997E-3"/>
    <n v="4304.24"/>
    <n v="24.46"/>
    <n v="56"/>
    <n v="43628.86"/>
    <n v="9.8699999999999996E-2"/>
    <n v="10.1363"/>
    <n v="0"/>
    <n v="0"/>
    <n v="0"/>
    <n v="0"/>
    <n v="0"/>
    <n v="0"/>
    <n v="0"/>
    <n v="0"/>
    <n v="0"/>
    <n v="0"/>
    <n v="0"/>
  </r>
  <r>
    <x v="1"/>
    <s v="ENABLED"/>
    <x v="0"/>
    <x v="2"/>
    <x v="5"/>
    <s v="KT"/>
    <s v="Category 1_SB_KT_ASIN 3"/>
    <s v="CAMPAIGN_STATUS_ENABLED"/>
    <s v="MANUAL"/>
    <m/>
    <d v="2023-01-24T00:00:00"/>
    <m/>
    <n v="550"/>
    <n v="0.49204730831973897"/>
    <s v="CPC"/>
    <n v="144477"/>
    <n v="171"/>
    <n v="1.1999999999999999E-3"/>
    <n v="3383.31"/>
    <n v="19.79"/>
    <n v="24"/>
    <n v="10666.48"/>
    <n v="0.31719999999999998"/>
    <n v="3.1526999999999998"/>
    <n v="6"/>
    <n v="0.25"/>
    <n v="1978.45"/>
    <n v="0.1855"/>
    <n v="0"/>
    <n v="0"/>
    <n v="0"/>
    <n v="0"/>
    <n v="0"/>
    <n v="0"/>
    <n v="0"/>
  </r>
  <r>
    <x v="1"/>
    <s v="ENABLED"/>
    <x v="1"/>
    <x v="4"/>
    <x v="2"/>
    <s v="PT"/>
    <s v="Category 2_SBV_PT_ASIN 2"/>
    <s v="CAMPAIGN_STATUS_ENABLED"/>
    <s v="MANUAL"/>
    <m/>
    <d v="2023-01-23T00:00:00"/>
    <m/>
    <n v="550"/>
    <s v="&lt;5%"/>
    <s v="CPC"/>
    <n v="37300"/>
    <n v="338"/>
    <n v="9.1000000000000004E-3"/>
    <n v="3033.87"/>
    <n v="8.98"/>
    <n v="48"/>
    <n v="20347.09"/>
    <n v="0.14910000000000001"/>
    <n v="6.7065999999999999"/>
    <n v="24"/>
    <n v="0.5"/>
    <n v="10468.31"/>
    <n v="0.51449999999999996"/>
    <n v="0"/>
    <n v="0"/>
    <n v="0"/>
    <n v="0"/>
    <n v="0"/>
    <n v="0"/>
    <n v="0"/>
  </r>
  <r>
    <x v="1"/>
    <s v="ENABLED"/>
    <x v="3"/>
    <x v="3"/>
    <x v="7"/>
    <s v="CT"/>
    <s v="Category 4_SD_CT_ASIN 5"/>
    <s v="CAMPAIGN_STATUS_ENABLED"/>
    <s v="MANUAL"/>
    <m/>
    <d v="2022-12-05T00:00:00"/>
    <m/>
    <n v="550"/>
    <m/>
    <s v="VCPM"/>
    <n v="56724"/>
    <n v="112"/>
    <n v="2E-3"/>
    <n v="2889.27"/>
    <n v="25.8"/>
    <n v="35"/>
    <n v="16663.23"/>
    <n v="0.1734"/>
    <n v="5.7672999999999996"/>
    <n v="9"/>
    <n v="0.2571"/>
    <n v="4452.6499999999996"/>
    <n v="0.26719999999999999"/>
    <n v="36411"/>
    <n v="79.349999999999994"/>
    <n v="0"/>
    <n v="0"/>
    <n v="0"/>
    <n v="0"/>
    <n v="0"/>
  </r>
  <r>
    <x v="1"/>
    <s v="ENABLED"/>
    <x v="2"/>
    <x v="1"/>
    <x v="3"/>
    <s v="KT"/>
    <s v="Category 3_SP_KT_ASIN 14"/>
    <s v="CAMPAIGN_STATUS_ENABLED"/>
    <s v="MANUAL"/>
    <s v="Dynamic bids - down only"/>
    <d v="2023-02-15T00:00:00"/>
    <m/>
    <n v="550"/>
    <n v="0.16226034308779"/>
    <s v="CPC"/>
    <n v="4384"/>
    <n v="72"/>
    <n v="1.6400000000000001E-2"/>
    <n v="2746.68"/>
    <n v="38.15"/>
    <n v="33"/>
    <n v="10312.68"/>
    <n v="0.26629999999999998"/>
    <n v="3.7545999999999999"/>
    <n v="0"/>
    <n v="0"/>
    <n v="0"/>
    <n v="0"/>
    <n v="0"/>
    <n v="0"/>
    <n v="0"/>
    <n v="0"/>
    <n v="0"/>
    <n v="0"/>
    <n v="0"/>
  </r>
  <r>
    <x v="1"/>
    <s v="ENABLED"/>
    <x v="4"/>
    <x v="3"/>
    <x v="9"/>
    <s v="CT"/>
    <s v="Category 5_SD_CT_ASIN 9"/>
    <s v="CAMPAIGN_STATUS_ENABLED"/>
    <s v="MANUAL"/>
    <m/>
    <d v="2023-02-20T00:00:00"/>
    <m/>
    <n v="1000"/>
    <m/>
    <s v="VCPM"/>
    <n v="31587"/>
    <n v="66"/>
    <n v="2.0999999999999999E-3"/>
    <n v="2736.57"/>
    <n v="41.46"/>
    <n v="44"/>
    <n v="21842.51"/>
    <n v="0.12529999999999999"/>
    <n v="7.9817"/>
    <n v="4"/>
    <n v="9.0899999999999995E-2"/>
    <n v="1286.1300000000001"/>
    <n v="5.8900000000000001E-2"/>
    <n v="18368"/>
    <n v="148.99"/>
    <n v="0"/>
    <n v="0"/>
    <n v="0"/>
    <n v="0"/>
    <n v="0"/>
  </r>
  <r>
    <x v="1"/>
    <s v="ENABLED"/>
    <x v="0"/>
    <x v="3"/>
    <x v="5"/>
    <s v="PT"/>
    <s v="Category 1_SD_PT_ASIN 3"/>
    <s v="CAMPAIGN_STATUS_ENABLED"/>
    <s v="MANUAL"/>
    <m/>
    <d v="2022-03-10T00:00:00"/>
    <m/>
    <n v="300"/>
    <m/>
    <s v="CPC"/>
    <n v="26028"/>
    <n v="98"/>
    <n v="3.8E-3"/>
    <n v="2649.94"/>
    <n v="27.04"/>
    <n v="34"/>
    <n v="21110.52"/>
    <n v="0.1255"/>
    <n v="7.9664000000000001"/>
    <n v="14"/>
    <n v="0.4118"/>
    <n v="8914.43"/>
    <n v="0.42230000000000001"/>
    <n v="0"/>
    <n v="0"/>
    <n v="0"/>
    <n v="0"/>
    <n v="0"/>
    <n v="0"/>
    <n v="0"/>
  </r>
  <r>
    <x v="1"/>
    <s v="ENABLED"/>
    <x v="0"/>
    <x v="3"/>
    <x v="10"/>
    <s v="CT"/>
    <s v="Category 1_SD_CT_ASIN 6"/>
    <s v="CAMPAIGN_STATUS_ENABLED"/>
    <s v="MANUAL"/>
    <m/>
    <d v="2023-02-20T00:00:00"/>
    <m/>
    <n v="1000"/>
    <m/>
    <s v="VCPM"/>
    <n v="37231"/>
    <n v="50"/>
    <n v="1.2999999999999999E-3"/>
    <n v="2546.66"/>
    <n v="50.93"/>
    <n v="79"/>
    <n v="28625.55"/>
    <n v="8.8999999999999996E-2"/>
    <n v="11.240399999999999"/>
    <n v="8"/>
    <n v="0.1013"/>
    <n v="1605.57"/>
    <n v="5.6099999999999997E-2"/>
    <n v="22587"/>
    <n v="112.75"/>
    <n v="0"/>
    <n v="0"/>
    <n v="0"/>
    <n v="0"/>
    <n v="0"/>
  </r>
  <r>
    <x v="1"/>
    <s v="ENABLED"/>
    <x v="5"/>
    <x v="1"/>
    <x v="11"/>
    <s v="KT"/>
    <s v="Category 6_SP_KT_ASIN 8"/>
    <s v="CAMPAIGN_STATUS_ENABLED"/>
    <s v="MANUAL"/>
    <s v="Dynamic bids - down only"/>
    <d v="2021-08-25T00:00:00"/>
    <m/>
    <n v="300"/>
    <s v="&lt;5%"/>
    <s v="CPC"/>
    <n v="96926"/>
    <n v="175"/>
    <n v="1.8E-3"/>
    <n v="2357.19"/>
    <n v="13.47"/>
    <n v="57"/>
    <n v="14378.51"/>
    <n v="0.16389999999999999"/>
    <n v="6.0998999999999999"/>
    <n v="0"/>
    <n v="0"/>
    <n v="0"/>
    <n v="0"/>
    <n v="0"/>
    <n v="0"/>
    <n v="0"/>
    <n v="0"/>
    <n v="0"/>
    <n v="0"/>
    <n v="0"/>
  </r>
  <r>
    <x v="1"/>
    <s v="ENABLED"/>
    <x v="0"/>
    <x v="1"/>
    <x v="1"/>
    <s v="CT"/>
    <s v="Category 1_SP_CT_ASIN 1"/>
    <s v="CAMPAIGN_STATUS_ENABLED"/>
    <s v="MANUAL"/>
    <s v="Dynamic bids - down only"/>
    <d v="2022-11-01T00:00:00"/>
    <m/>
    <n v="550"/>
    <n v="0.110447203809168"/>
    <s v="CPC"/>
    <n v="95956"/>
    <n v="239"/>
    <n v="2.5000000000000001E-3"/>
    <n v="2303.5700000000002"/>
    <n v="9.64"/>
    <n v="47"/>
    <n v="14772.39"/>
    <n v="0.15590000000000001"/>
    <n v="6.4127999999999998"/>
    <n v="0"/>
    <n v="0"/>
    <n v="0"/>
    <n v="0"/>
    <n v="0"/>
    <n v="0"/>
    <n v="0"/>
    <n v="0"/>
    <n v="0"/>
    <n v="0"/>
    <n v="0"/>
  </r>
  <r>
    <x v="1"/>
    <s v="ENABLED"/>
    <x v="0"/>
    <x v="3"/>
    <x v="12"/>
    <s v="CT"/>
    <s v="Category 1_SD_CT_ASIN 7"/>
    <s v="CAMPAIGN_STATUS_ENABLED"/>
    <s v="MANUAL"/>
    <m/>
    <d v="2023-02-20T00:00:00"/>
    <m/>
    <n v="1000"/>
    <m/>
    <s v="VCPM"/>
    <n v="30877"/>
    <n v="60"/>
    <n v="1.9E-3"/>
    <n v="2178.66"/>
    <n v="36.31"/>
    <n v="49"/>
    <n v="17640.900000000001"/>
    <n v="0.1235"/>
    <n v="8.0970999999999993"/>
    <n v="10"/>
    <n v="0.2041"/>
    <n v="3006.6"/>
    <n v="0.1704"/>
    <n v="19000"/>
    <n v="114.67"/>
    <n v="0"/>
    <n v="0"/>
    <n v="0"/>
    <n v="0"/>
    <n v="0"/>
  </r>
  <r>
    <x v="1"/>
    <s v="ENABLED"/>
    <x v="1"/>
    <x v="4"/>
    <x v="2"/>
    <s v="PT"/>
    <s v="Category 2_SBV_PT_ASIN 2"/>
    <s v="CAMPAIGN_STATUS_ENABLED"/>
    <s v="MANUAL"/>
    <m/>
    <d v="2022-12-05T00:00:00"/>
    <m/>
    <n v="550"/>
    <s v="&lt;5%"/>
    <s v="CPC"/>
    <n v="16205"/>
    <n v="201"/>
    <n v="1.24E-2"/>
    <n v="2119.9899999999998"/>
    <n v="10.55"/>
    <n v="43"/>
    <n v="19952"/>
    <n v="0.10630000000000001"/>
    <n v="9.4114000000000004"/>
    <n v="19"/>
    <n v="0.44190000000000002"/>
    <n v="8437.48"/>
    <n v="0.4229"/>
    <n v="0"/>
    <n v="0"/>
    <n v="0"/>
    <n v="0"/>
    <n v="0"/>
    <n v="0"/>
    <n v="0"/>
  </r>
  <r>
    <x v="1"/>
    <s v="ENABLED"/>
    <x v="0"/>
    <x v="1"/>
    <x v="12"/>
    <s v="Auto"/>
    <s v="Category 1_SP_Auto_ASIN 7"/>
    <s v="CAMPAIGN_STATUS_ENABLED"/>
    <s v="AUTOMATIC"/>
    <s v="Dynamic bids - down only"/>
    <d v="2020-11-16T00:00:00"/>
    <m/>
    <n v="200"/>
    <s v="&lt;5%"/>
    <s v="CPC"/>
    <n v="328915"/>
    <n v="457"/>
    <n v="1.4E-3"/>
    <n v="2034.03"/>
    <n v="4.45"/>
    <n v="84"/>
    <n v="20897.71"/>
    <n v="9.7299999999999998E-2"/>
    <n v="10.273999999999999"/>
    <n v="0"/>
    <n v="0"/>
    <n v="0"/>
    <n v="0"/>
    <n v="0"/>
    <n v="0"/>
    <n v="0"/>
    <n v="0"/>
    <n v="0"/>
    <n v="0"/>
    <n v="0"/>
  </r>
  <r>
    <x v="1"/>
    <s v="PAUSED"/>
    <x v="2"/>
    <x v="3"/>
    <x v="3"/>
    <s v="CT"/>
    <s v="Category 3_SD_CT_ASIN 14"/>
    <s v="CAMPAIGN_PAUSED"/>
    <s v="MANUAL"/>
    <m/>
    <d v="2023-02-28T00:00:00"/>
    <m/>
    <n v="1000"/>
    <m/>
    <s v="VCPM"/>
    <n v="33522"/>
    <n v="66"/>
    <n v="2E-3"/>
    <n v="2014.39"/>
    <n v="30.52"/>
    <n v="6"/>
    <n v="1463.56"/>
    <n v="1.3764000000000001"/>
    <n v="0.72660000000000002"/>
    <n v="2"/>
    <n v="0.33329999999999999"/>
    <n v="190.68"/>
    <n v="0.1303"/>
    <n v="18673"/>
    <n v="107.88"/>
    <n v="0"/>
    <n v="0"/>
    <n v="0"/>
    <n v="0"/>
    <n v="0"/>
  </r>
  <r>
    <x v="1"/>
    <s v="ENABLED"/>
    <x v="0"/>
    <x v="3"/>
    <x v="5"/>
    <s v="CT"/>
    <s v="Category 1_SD_CT_ASIN 3"/>
    <s v="CAMPAIGN_STATUS_ENABLED"/>
    <s v="MANUAL"/>
    <m/>
    <d v="2022-10-29T00:00:00"/>
    <m/>
    <n v="550"/>
    <m/>
    <s v="CPC"/>
    <n v="9918"/>
    <n v="48"/>
    <n v="4.7999999999999996E-3"/>
    <n v="2008.09"/>
    <n v="41.84"/>
    <n v="32"/>
    <n v="29283.16"/>
    <n v="6.8599999999999994E-2"/>
    <n v="14.582599999999999"/>
    <n v="0"/>
    <n v="0"/>
    <n v="0"/>
    <n v="0"/>
    <n v="0"/>
    <n v="0"/>
    <n v="0"/>
    <n v="0"/>
    <n v="0"/>
    <n v="0"/>
    <n v="0"/>
  </r>
  <r>
    <x v="1"/>
    <s v="ENABLED"/>
    <x v="1"/>
    <x v="3"/>
    <x v="2"/>
    <s v="CT"/>
    <s v="Category 2_SD_CT_ASIN 2"/>
    <s v="CAMPAIGN_STATUS_ENABLED"/>
    <s v="MANUAL"/>
    <m/>
    <d v="2021-10-27T00:00:00"/>
    <m/>
    <n v="300"/>
    <m/>
    <s v="CPC"/>
    <n v="35164"/>
    <n v="79"/>
    <n v="2.2000000000000001E-3"/>
    <n v="1930.27"/>
    <n v="24.43"/>
    <n v="32"/>
    <n v="14990.8"/>
    <n v="0.1288"/>
    <n v="7.7662000000000004"/>
    <n v="2"/>
    <n v="6.25E-2"/>
    <n v="968.93"/>
    <n v="6.4600000000000005E-2"/>
    <n v="0"/>
    <n v="0"/>
    <n v="0"/>
    <n v="0"/>
    <n v="0"/>
    <n v="0"/>
    <n v="0"/>
  </r>
  <r>
    <x v="1"/>
    <s v="ENABLED"/>
    <x v="2"/>
    <x v="1"/>
    <x v="3"/>
    <s v="Auto"/>
    <s v="Category 3_SP_Auto_ASIN 14"/>
    <s v="CAMPAIGN_STATUS_ENABLED"/>
    <s v="AUTOMATIC"/>
    <s v="Dynamic bids - down only"/>
    <d v="2023-02-15T00:00:00"/>
    <m/>
    <n v="550"/>
    <n v="0.12228917974897301"/>
    <s v="CPC"/>
    <n v="150562"/>
    <n v="149"/>
    <n v="1E-3"/>
    <n v="1899.21"/>
    <n v="12.75"/>
    <n v="31"/>
    <n v="5926.64"/>
    <n v="0.32050000000000001"/>
    <n v="3.1206"/>
    <n v="0"/>
    <n v="0"/>
    <n v="0"/>
    <n v="0"/>
    <n v="0"/>
    <n v="0"/>
    <n v="0"/>
    <n v="0"/>
    <n v="0"/>
    <n v="0"/>
    <n v="0"/>
  </r>
  <r>
    <x v="1"/>
    <s v="ENABLED"/>
    <x v="0"/>
    <x v="1"/>
    <x v="1"/>
    <s v="Auto"/>
    <s v="Category 1_SP_Auto_ASIN 1"/>
    <s v="CAMPAIGN_STATUS_ENABLED"/>
    <s v="AUTOMATIC"/>
    <s v="Dynamic bids - down only"/>
    <d v="2022-10-25T00:00:00"/>
    <m/>
    <n v="200"/>
    <s v="&lt;5%"/>
    <s v="CPC"/>
    <n v="714693"/>
    <n v="641"/>
    <n v="8.9999999999999998E-4"/>
    <n v="1867.64"/>
    <n v="2.91"/>
    <n v="63"/>
    <n v="15551.77"/>
    <n v="0.1201"/>
    <n v="8.327"/>
    <n v="0"/>
    <n v="0"/>
    <n v="0"/>
    <n v="0"/>
    <n v="0"/>
    <n v="0"/>
    <n v="0"/>
    <n v="0"/>
    <n v="0"/>
    <n v="0"/>
    <n v="0"/>
  </r>
  <r>
    <x v="1"/>
    <s v="ENABLED"/>
    <x v="0"/>
    <x v="4"/>
    <x v="1"/>
    <s v="PT"/>
    <s v="Category 1_SBV_PT_ASIN 1"/>
    <s v="CAMPAIGN_STATUS_ENABLED"/>
    <s v="MANUAL"/>
    <m/>
    <d v="2022-12-05T00:00:00"/>
    <m/>
    <n v="550"/>
    <s v="&lt;5%"/>
    <s v="CPC"/>
    <n v="48088"/>
    <n v="159"/>
    <n v="3.3E-3"/>
    <n v="1747.4"/>
    <n v="10.99"/>
    <n v="9"/>
    <n v="3775.45"/>
    <n v="0.46279999999999999"/>
    <n v="2.1606000000000001"/>
    <n v="7"/>
    <n v="0.77780000000000005"/>
    <n v="3114.43"/>
    <n v="0.82489999999999997"/>
    <n v="0"/>
    <n v="0"/>
    <n v="0"/>
    <n v="0"/>
    <n v="0"/>
    <n v="0"/>
    <n v="0"/>
  </r>
  <r>
    <x v="1"/>
    <s v="ENABLED"/>
    <x v="0"/>
    <x v="1"/>
    <x v="10"/>
    <s v="PT"/>
    <s v="Category 1_SP_PT_ASIN 6"/>
    <s v="CAMPAIGN_STATUS_ENABLED"/>
    <s v="MANUAL"/>
    <s v="Dynamic bids - down only"/>
    <d v="2022-09-17T00:00:00"/>
    <m/>
    <n v="200"/>
    <n v="7.5573770491803194E-2"/>
    <s v="CPC"/>
    <n v="48406"/>
    <n v="105"/>
    <n v="2.2000000000000001E-3"/>
    <n v="1628.27"/>
    <n v="15.51"/>
    <n v="25"/>
    <n v="7936.2"/>
    <n v="0.20519999999999999"/>
    <n v="4.8739999999999997"/>
    <n v="0"/>
    <n v="0"/>
    <n v="0"/>
    <n v="0"/>
    <n v="0"/>
    <n v="0"/>
    <n v="0"/>
    <n v="0"/>
    <n v="0"/>
    <n v="0"/>
    <n v="0"/>
  </r>
  <r>
    <x v="1"/>
    <s v="ENABLED"/>
    <x v="4"/>
    <x v="1"/>
    <x v="9"/>
    <s v="KT"/>
    <s v="Category 5_SP_KT_ASIN 9"/>
    <s v="CAMPAIGN_STATUS_ENABLED"/>
    <s v="MANUAL"/>
    <s v="Dynamic bids - down only"/>
    <d v="2021-08-25T00:00:00"/>
    <m/>
    <n v="600"/>
    <s v="&lt;5%"/>
    <s v="CPC"/>
    <n v="9023"/>
    <n v="63"/>
    <n v="7.0000000000000001E-3"/>
    <n v="1549.14"/>
    <n v="24.59"/>
    <n v="26"/>
    <n v="10170.89"/>
    <n v="0.15229999999999999"/>
    <n v="6.5655000000000001"/>
    <n v="0"/>
    <n v="0"/>
    <n v="0"/>
    <n v="0"/>
    <n v="0"/>
    <n v="0"/>
    <n v="0"/>
    <n v="0"/>
    <n v="0"/>
    <n v="0"/>
    <n v="0"/>
  </r>
  <r>
    <x v="1"/>
    <s v="ENABLED"/>
    <x v="0"/>
    <x v="3"/>
    <x v="13"/>
    <s v="CT"/>
    <s v="Category 1_SD_CT_ASIN 11"/>
    <s v="CAMPAIGN_STATUS_ENABLED"/>
    <s v="MANUAL"/>
    <m/>
    <d v="2023-01-21T00:00:00"/>
    <m/>
    <n v="1000"/>
    <m/>
    <s v="VCPM"/>
    <n v="16628"/>
    <n v="29"/>
    <n v="1.6999999999999999E-3"/>
    <n v="1497.61"/>
    <n v="51.64"/>
    <n v="38"/>
    <n v="25736.58"/>
    <n v="5.8200000000000002E-2"/>
    <n v="17.185099999999998"/>
    <n v="4"/>
    <n v="0.1053"/>
    <n v="1096.5899999999999"/>
    <n v="4.2599999999999999E-2"/>
    <n v="9384"/>
    <n v="159.59"/>
    <n v="0"/>
    <n v="0"/>
    <n v="0"/>
    <n v="0"/>
    <n v="0"/>
  </r>
  <r>
    <x v="1"/>
    <s v="ENABLED"/>
    <x v="6"/>
    <x v="1"/>
    <x v="14"/>
    <s v="KT"/>
    <s v="Category 7_SP_KT_ASIN 15"/>
    <s v="CAMPAIGN_STATUS_ENABLED"/>
    <s v="MANUAL"/>
    <s v="Dynamic bids - up and down"/>
    <d v="2023-04-28T00:00:00"/>
    <m/>
    <n v="2000"/>
    <s v="&lt;5%"/>
    <s v="CPC"/>
    <n v="41273"/>
    <n v="72"/>
    <n v="1.6999999999999999E-3"/>
    <n v="1430.24"/>
    <n v="19.86"/>
    <n v="16"/>
    <n v="3375"/>
    <n v="0.42380000000000001"/>
    <n v="2.3597000000000001"/>
    <n v="0"/>
    <n v="0"/>
    <n v="0"/>
    <n v="0"/>
    <n v="0"/>
    <n v="0"/>
    <n v="0"/>
    <n v="0"/>
    <n v="0"/>
    <n v="0"/>
    <n v="0"/>
  </r>
  <r>
    <x v="1"/>
    <s v="ENABLED"/>
    <x v="3"/>
    <x v="1"/>
    <x v="7"/>
    <s v="PT"/>
    <s v="Category 4_SP_PT_ASIN 5"/>
    <s v="CAMPAIGN_STATUS_ENABLED"/>
    <s v="MANUAL"/>
    <s v="Dynamic bids - down only"/>
    <d v="2021-08-25T00:00:00"/>
    <m/>
    <n v="600"/>
    <s v="&lt;5%"/>
    <s v="CPC"/>
    <n v="28013"/>
    <n v="75"/>
    <n v="2.7000000000000001E-3"/>
    <n v="1419.39"/>
    <n v="18.93"/>
    <n v="21"/>
    <n v="8505.4699999999993"/>
    <n v="0.16689999999999999"/>
    <n v="5.9923000000000002"/>
    <n v="0"/>
    <n v="0"/>
    <n v="0"/>
    <n v="0"/>
    <n v="0"/>
    <n v="0"/>
    <n v="0"/>
    <n v="0"/>
    <n v="0"/>
    <n v="0"/>
    <n v="0"/>
  </r>
  <r>
    <x v="1"/>
    <s v="ENABLED"/>
    <x v="0"/>
    <x v="1"/>
    <x v="12"/>
    <s v="PT"/>
    <s v="Category 1_SP_PT_ASIN 7"/>
    <s v="CAMPAIGN_STATUS_ENABLED"/>
    <s v="MANUAL"/>
    <s v="Dynamic bids - down only"/>
    <d v="2022-10-29T00:00:00"/>
    <m/>
    <n v="550"/>
    <s v="&lt;5%"/>
    <s v="CPC"/>
    <n v="45822"/>
    <n v="128"/>
    <n v="2.8E-3"/>
    <n v="1367.77"/>
    <n v="10.69"/>
    <n v="28"/>
    <n v="7635.24"/>
    <n v="0.17910000000000001"/>
    <n v="5.5823"/>
    <n v="0"/>
    <n v="0"/>
    <n v="0"/>
    <n v="0"/>
    <n v="0"/>
    <n v="0"/>
    <n v="0"/>
    <n v="0"/>
    <n v="0"/>
    <n v="0"/>
    <n v="0"/>
  </r>
  <r>
    <x v="1"/>
    <s v="ENABLED"/>
    <x v="1"/>
    <x v="4"/>
    <x v="2"/>
    <s v="KT"/>
    <s v="Category 2_SBV_KT_ASIN 2"/>
    <s v="CAMPAIGN_STATUS_ENABLED"/>
    <s v="MANUAL"/>
    <m/>
    <d v="2023-01-17T00:00:00"/>
    <m/>
    <n v="1000"/>
    <n v="0.166759403516581"/>
    <s v="CPC"/>
    <n v="6072"/>
    <n v="42"/>
    <n v="6.8999999999999999E-3"/>
    <n v="1344.9"/>
    <n v="32.020000000000003"/>
    <n v="7"/>
    <n v="2327.16"/>
    <n v="0.57789999999999997"/>
    <n v="1.7303999999999999"/>
    <n v="7"/>
    <n v="1"/>
    <n v="2327.16"/>
    <n v="1"/>
    <n v="0"/>
    <n v="0"/>
    <n v="0"/>
    <n v="0"/>
    <n v="0"/>
    <n v="0"/>
    <n v="0"/>
  </r>
  <r>
    <x v="1"/>
    <s v="ENABLED"/>
    <x v="5"/>
    <x v="1"/>
    <x v="11"/>
    <s v="PT"/>
    <s v="Category 6_SP_PT_ASIN 8"/>
    <s v="CAMPAIGN_STATUS_ENABLED"/>
    <s v="MANUAL"/>
    <s v="Dynamic bids - down only"/>
    <d v="2022-10-29T00:00:00"/>
    <m/>
    <n v="550"/>
    <s v="&lt;5%"/>
    <s v="CPC"/>
    <n v="16340"/>
    <n v="95"/>
    <n v="5.7999999999999996E-3"/>
    <n v="1281.0899999999999"/>
    <n v="13.49"/>
    <n v="23"/>
    <n v="5460.68"/>
    <n v="0.2346"/>
    <n v="4.2625000000000002"/>
    <n v="0"/>
    <n v="0"/>
    <n v="0"/>
    <n v="0"/>
    <n v="0"/>
    <n v="0"/>
    <n v="0"/>
    <n v="0"/>
    <n v="0"/>
    <n v="0"/>
    <n v="0"/>
  </r>
  <r>
    <x v="1"/>
    <s v="ENABLED"/>
    <x v="2"/>
    <x v="1"/>
    <x v="4"/>
    <s v="KT"/>
    <s v="Category 3_SP_KT_ASIN 16"/>
    <s v="CAMPAIGN_STATUS_ENABLED"/>
    <s v="MANUAL"/>
    <s v="Dynamic bids - down only"/>
    <d v="2023-02-15T00:00:00"/>
    <m/>
    <n v="550"/>
    <n v="0.189471070275639"/>
    <s v="CPC"/>
    <n v="5375"/>
    <n v="39"/>
    <n v="7.3000000000000001E-3"/>
    <n v="1140.23"/>
    <n v="29.24"/>
    <n v="6"/>
    <n v="5300.85"/>
    <n v="0.21510000000000001"/>
    <n v="4.6489000000000003"/>
    <n v="0"/>
    <n v="0"/>
    <n v="0"/>
    <n v="0"/>
    <n v="0"/>
    <n v="0"/>
    <n v="0"/>
    <n v="0"/>
    <n v="0"/>
    <n v="0"/>
    <n v="0"/>
  </r>
  <r>
    <x v="1"/>
    <s v="ENABLED"/>
    <x v="5"/>
    <x v="1"/>
    <x v="11"/>
    <s v="Auto"/>
    <s v="Category 6_SP_Auto_ASIN 8"/>
    <s v="CAMPAIGN_STATUS_ENABLED"/>
    <s v="AUTOMATIC"/>
    <s v="Fixed bids"/>
    <d v="2021-08-02T00:00:00"/>
    <m/>
    <n v="100"/>
    <s v="&lt;5%"/>
    <s v="CPC"/>
    <n v="574186"/>
    <n v="148"/>
    <n v="2.9999999999999997E-4"/>
    <n v="1131.56"/>
    <n v="7.65"/>
    <n v="39"/>
    <n v="5134.72"/>
    <n v="0.22040000000000001"/>
    <n v="4.5377000000000001"/>
    <n v="0"/>
    <n v="0"/>
    <n v="0"/>
    <n v="0"/>
    <n v="0"/>
    <n v="0"/>
    <n v="0"/>
    <n v="0"/>
    <n v="0"/>
    <n v="0"/>
    <n v="0"/>
  </r>
  <r>
    <x v="1"/>
    <s v="ENABLED"/>
    <x v="0"/>
    <x v="1"/>
    <x v="5"/>
    <s v="PT"/>
    <s v="Category 1_SP_PT_ASIN 3"/>
    <s v="CAMPAIGN_STATUS_ENABLED"/>
    <s v="MANUAL"/>
    <s v="Dynamic bids - down only"/>
    <d v="2022-09-17T00:00:00"/>
    <m/>
    <n v="200"/>
    <n v="0.14710652752700601"/>
    <s v="CPC"/>
    <n v="44471"/>
    <n v="79"/>
    <n v="1.8E-3"/>
    <n v="1120.04"/>
    <n v="14.18"/>
    <n v="10"/>
    <n v="6245.77"/>
    <n v="0.17929999999999999"/>
    <n v="5.5763999999999996"/>
    <n v="0"/>
    <n v="0"/>
    <n v="0"/>
    <n v="0"/>
    <n v="0"/>
    <n v="0"/>
    <n v="0"/>
    <n v="0"/>
    <n v="0"/>
    <n v="0"/>
    <n v="0"/>
  </r>
  <r>
    <x v="1"/>
    <s v="ENABLED"/>
    <x v="2"/>
    <x v="1"/>
    <x v="4"/>
    <s v="Auto"/>
    <s v="Category 3_SP_Auto_ASIN 16"/>
    <s v="CAMPAIGN_STATUS_ENABLED"/>
    <s v="AUTOMATIC"/>
    <s v="Dynamic bids - down only"/>
    <d v="2023-02-15T00:00:00"/>
    <m/>
    <n v="550"/>
    <s v="&lt;5%"/>
    <s v="CPC"/>
    <n v="115312"/>
    <n v="89"/>
    <n v="8.0000000000000004E-4"/>
    <n v="1113.58"/>
    <n v="12.51"/>
    <n v="15"/>
    <n v="8078.19"/>
    <n v="0.13789999999999999"/>
    <n v="7.2542999999999997"/>
    <n v="0"/>
    <n v="0"/>
    <n v="0"/>
    <n v="0"/>
    <n v="0"/>
    <n v="0"/>
    <n v="0"/>
    <n v="0"/>
    <n v="0"/>
    <n v="0"/>
    <n v="0"/>
  </r>
  <r>
    <x v="1"/>
    <s v="ENABLED"/>
    <x v="0"/>
    <x v="3"/>
    <x v="1"/>
    <s v="CT"/>
    <s v="Category 1_SD_CT_ASIN 1"/>
    <s v="CAMPAIGN_STATUS_ENABLED"/>
    <s v="MANUAL"/>
    <m/>
    <d v="2022-11-01T00:00:00"/>
    <m/>
    <n v="550"/>
    <m/>
    <s v="CPC"/>
    <n v="16584"/>
    <n v="52"/>
    <n v="3.0999999999999999E-3"/>
    <n v="1101.22"/>
    <n v="21.18"/>
    <n v="13"/>
    <n v="4403.43"/>
    <n v="0.25009999999999999"/>
    <n v="3.9986999999999999"/>
    <n v="5"/>
    <n v="0.3846"/>
    <n v="2033.92"/>
    <n v="0.46189999999999998"/>
    <n v="0"/>
    <n v="0"/>
    <n v="0"/>
    <n v="0"/>
    <n v="0"/>
    <n v="0"/>
    <n v="0"/>
  </r>
  <r>
    <x v="1"/>
    <s v="ENABLED"/>
    <x v="0"/>
    <x v="1"/>
    <x v="10"/>
    <s v="PT"/>
    <s v="Category 1_SP_PT_ASIN 6"/>
    <s v="CAMPAIGN_STATUS_ENABLED"/>
    <s v="MANUAL"/>
    <s v="Dynamic bids - down only"/>
    <d v="2022-10-29T00:00:00"/>
    <m/>
    <n v="550"/>
    <s v="&lt;5%"/>
    <s v="CPC"/>
    <n v="41065"/>
    <n v="84"/>
    <n v="2E-3"/>
    <n v="1095.26"/>
    <n v="13.04"/>
    <n v="27"/>
    <n v="10839.87"/>
    <n v="0.10100000000000001"/>
    <n v="9.8971"/>
    <n v="0"/>
    <n v="0"/>
    <n v="0"/>
    <n v="0"/>
    <n v="0"/>
    <n v="0"/>
    <n v="0"/>
    <n v="0"/>
    <n v="0"/>
    <n v="0"/>
    <n v="0"/>
  </r>
  <r>
    <x v="1"/>
    <s v="ENABLED"/>
    <x v="0"/>
    <x v="4"/>
    <x v="5"/>
    <s v="PT"/>
    <s v="Category 1_SBV_PT_ASIN 3"/>
    <s v="CAMPAIGN_STATUS_ENABLED"/>
    <s v="MANUAL"/>
    <m/>
    <d v="2022-12-12T00:00:00"/>
    <m/>
    <n v="550"/>
    <s v="&lt;5%"/>
    <s v="CPC"/>
    <n v="9209"/>
    <n v="48"/>
    <n v="5.1999999999999998E-3"/>
    <n v="1088.3399999999999"/>
    <n v="22.67"/>
    <n v="4"/>
    <n v="2420.36"/>
    <n v="0.44969999999999999"/>
    <n v="2.2239"/>
    <n v="1"/>
    <n v="0.25"/>
    <n v="894.92"/>
    <n v="0.36969999999999997"/>
    <n v="0"/>
    <n v="0"/>
    <n v="0"/>
    <n v="0"/>
    <n v="0"/>
    <n v="0"/>
    <n v="0"/>
  </r>
  <r>
    <x v="1"/>
    <s v="ENABLED"/>
    <x v="2"/>
    <x v="3"/>
    <x v="3"/>
    <s v="CT"/>
    <s v="Category 3_SD_CT_ASIN 14"/>
    <s v="CAMPAIGN_STATUS_ENABLED"/>
    <s v="MANUAL"/>
    <m/>
    <d v="2023-02-28T00:00:00"/>
    <m/>
    <n v="1000"/>
    <m/>
    <s v="VCPM"/>
    <n v="15203"/>
    <n v="28"/>
    <n v="1.8E-3"/>
    <n v="1065.82"/>
    <n v="38.07"/>
    <n v="18"/>
    <n v="6990.61"/>
    <n v="0.1525"/>
    <n v="6.5589000000000004"/>
    <n v="6"/>
    <n v="0.33329999999999999"/>
    <n v="1209.18"/>
    <n v="0.17299999999999999"/>
    <n v="8917"/>
    <n v="119.53"/>
    <n v="0"/>
    <n v="0"/>
    <n v="0"/>
    <n v="0"/>
    <n v="0"/>
  </r>
  <r>
    <x v="1"/>
    <s v="ENABLED"/>
    <x v="0"/>
    <x v="3"/>
    <x v="1"/>
    <s v="CT"/>
    <s v="Category 1_SD_CT_ASIN 1"/>
    <s v="CAMPAIGN_STATUS_ENABLED"/>
    <s v="MANUAL"/>
    <m/>
    <d v="2022-10-29T00:00:00"/>
    <m/>
    <n v="550"/>
    <m/>
    <s v="CPC"/>
    <n v="14462"/>
    <n v="34"/>
    <n v="2.3999999999999998E-3"/>
    <n v="941.83"/>
    <n v="27.7"/>
    <n v="25"/>
    <n v="8462.33"/>
    <n v="0.1113"/>
    <n v="8.9849999999999994"/>
    <n v="4"/>
    <n v="0.16"/>
    <n v="1016.96"/>
    <n v="0.1202"/>
    <n v="0"/>
    <n v="0"/>
    <n v="0"/>
    <n v="0"/>
    <n v="0"/>
    <n v="0"/>
    <n v="0"/>
  </r>
  <r>
    <x v="1"/>
    <s v="ENABLED"/>
    <x v="0"/>
    <x v="2"/>
    <x v="1"/>
    <s v="PT"/>
    <s v="Category 1_SB_PT_ASIN 1"/>
    <s v="CAMPAIGN_STATUS_ENABLED"/>
    <s v="MANUAL"/>
    <m/>
    <d v="2022-12-05T00:00:00"/>
    <m/>
    <n v="550"/>
    <s v="&lt;5%"/>
    <s v="CPC"/>
    <n v="74195"/>
    <n v="168"/>
    <n v="2.3E-3"/>
    <n v="907.09"/>
    <n v="5.4"/>
    <n v="6"/>
    <n v="1262.96"/>
    <n v="0.71819999999999995"/>
    <n v="1.3923000000000001"/>
    <n v="3"/>
    <n v="0.5"/>
    <n v="437.08"/>
    <n v="0.34610000000000002"/>
    <n v="0"/>
    <n v="0"/>
    <n v="0"/>
    <n v="0"/>
    <n v="0"/>
    <n v="0"/>
    <n v="0"/>
  </r>
  <r>
    <x v="1"/>
    <s v="ENABLED"/>
    <x v="0"/>
    <x v="1"/>
    <x v="1"/>
    <s v="KT"/>
    <s v="Category 1_SP_KT_ASIN 1"/>
    <s v="CAMPAIGN_STATUS_ENABLED"/>
    <s v="MANUAL"/>
    <s v="Dynamic bids - down only"/>
    <d v="2022-06-04T00:00:00"/>
    <m/>
    <n v="300"/>
    <s v="&lt;5%"/>
    <s v="CPC"/>
    <n v="91078"/>
    <n v="83"/>
    <n v="8.9999999999999998E-4"/>
    <n v="894.94"/>
    <n v="10.78"/>
    <n v="27"/>
    <n v="9526.68"/>
    <n v="9.3899999999999997E-2"/>
    <n v="10.645"/>
    <n v="0"/>
    <n v="0"/>
    <n v="0"/>
    <n v="0"/>
    <n v="0"/>
    <n v="0"/>
    <n v="0"/>
    <n v="0"/>
    <n v="0"/>
    <n v="0"/>
    <n v="0"/>
  </r>
  <r>
    <x v="1"/>
    <s v="ENABLED"/>
    <x v="0"/>
    <x v="1"/>
    <x v="1"/>
    <s v="PT"/>
    <s v="Category 1_SP_PT_ASIN 1"/>
    <s v="CAMPAIGN_STATUS_ENABLED"/>
    <s v="MANUAL"/>
    <s v="Dynamic bids - down only"/>
    <d v="2022-09-17T00:00:00"/>
    <m/>
    <n v="500"/>
    <n v="0.21088964511424399"/>
    <s v="CPC"/>
    <n v="29705"/>
    <n v="89"/>
    <n v="3.0000000000000001E-3"/>
    <n v="817.98"/>
    <n v="9.19"/>
    <n v="11"/>
    <n v="2418.25"/>
    <n v="0.33829999999999999"/>
    <n v="2.9563999999999999"/>
    <n v="0"/>
    <n v="0"/>
    <n v="0"/>
    <n v="0"/>
    <n v="0"/>
    <n v="0"/>
    <n v="0"/>
    <n v="0"/>
    <n v="0"/>
    <n v="0"/>
    <n v="0"/>
  </r>
  <r>
    <x v="1"/>
    <s v="ENABLED"/>
    <x v="2"/>
    <x v="2"/>
    <x v="4"/>
    <s v="KT"/>
    <s v="Category 3_SB_KT_ASIN 16"/>
    <s v="CAMPAIGN_STATUS_ENABLED"/>
    <s v="MANUAL"/>
    <m/>
    <d v="2023-02-22T00:00:00"/>
    <m/>
    <n v="1000"/>
    <n v="0.53441295546558698"/>
    <s v="CPC"/>
    <n v="6358"/>
    <n v="22"/>
    <n v="3.5000000000000001E-3"/>
    <n v="766.3"/>
    <n v="34.83"/>
    <n v="13"/>
    <n v="5140.67"/>
    <n v="0.14910000000000001"/>
    <n v="6.7084000000000001"/>
    <n v="2"/>
    <n v="0.15379999999999999"/>
    <n v="1220.3399999999999"/>
    <n v="0.2374"/>
    <n v="0"/>
    <n v="0"/>
    <n v="0"/>
    <n v="0"/>
    <n v="0"/>
    <n v="0"/>
    <n v="0"/>
  </r>
  <r>
    <x v="1"/>
    <s v="ENABLED"/>
    <x v="3"/>
    <x v="1"/>
    <x v="7"/>
    <s v="KT"/>
    <s v="Category 4_SP_KT_ASIN 5"/>
    <s v="CAMPAIGN_STATUS_ENABLED"/>
    <s v="MANUAL"/>
    <s v="Dynamic bids - down only"/>
    <d v="2022-08-13T00:00:00"/>
    <m/>
    <n v="600"/>
    <s v="&lt;5%"/>
    <s v="CPC"/>
    <n v="13482"/>
    <n v="30"/>
    <n v="2.2000000000000001E-3"/>
    <n v="738.17"/>
    <n v="24.61"/>
    <n v="12"/>
    <n v="7135.57"/>
    <n v="0.10340000000000001"/>
    <n v="9.6666000000000007"/>
    <n v="0"/>
    <n v="0"/>
    <n v="0"/>
    <n v="0"/>
    <n v="0"/>
    <n v="0"/>
    <n v="0"/>
    <n v="0"/>
    <n v="0"/>
    <n v="0"/>
    <n v="0"/>
  </r>
  <r>
    <x v="1"/>
    <s v="ENABLED"/>
    <x v="0"/>
    <x v="3"/>
    <x v="5"/>
    <s v="CT"/>
    <s v="Category 1_SD_CT_ASIN 3"/>
    <s v="CAMPAIGN_STATUS_ENABLED"/>
    <s v="MANUAL"/>
    <m/>
    <d v="2023-01-23T00:00:00"/>
    <m/>
    <n v="1000"/>
    <m/>
    <s v="VCPM"/>
    <n v="4965"/>
    <n v="10"/>
    <n v="2E-3"/>
    <n v="647.58000000000004"/>
    <n v="64.760000000000005"/>
    <n v="6"/>
    <n v="2817.94"/>
    <n v="0.2298"/>
    <n v="4.3514999999999997"/>
    <n v="0"/>
    <n v="0"/>
    <n v="0"/>
    <n v="0"/>
    <n v="2962"/>
    <n v="218.63"/>
    <n v="3670"/>
    <n v="3402"/>
    <n v="3179"/>
    <n v="2907"/>
    <n v="2"/>
  </r>
  <r>
    <x v="1"/>
    <s v="ENABLED"/>
    <x v="0"/>
    <x v="3"/>
    <x v="5"/>
    <s v="CT"/>
    <s v="Category 1_SD_CT_ASIN 3"/>
    <s v="CAMPAIGN_STATUS_ENABLED"/>
    <s v="MANUAL"/>
    <m/>
    <d v="2022-11-01T00:00:00"/>
    <m/>
    <n v="550"/>
    <m/>
    <s v="CPC"/>
    <n v="9998"/>
    <n v="28"/>
    <n v="2.8E-3"/>
    <n v="572.62"/>
    <n v="20.45"/>
    <n v="1"/>
    <n v="228.82"/>
    <n v="2.5024999999999999"/>
    <n v="0.39960000000000001"/>
    <n v="1"/>
    <n v="1"/>
    <n v="228.82"/>
    <n v="1"/>
    <n v="0"/>
    <n v="0"/>
    <n v="0"/>
    <n v="0"/>
    <n v="0"/>
    <n v="0"/>
    <n v="0"/>
  </r>
  <r>
    <x v="1"/>
    <s v="ENABLED"/>
    <x v="1"/>
    <x v="3"/>
    <x v="2"/>
    <s v="CT"/>
    <s v="Category 2_SD_CT_ASIN 2"/>
    <s v="CAMPAIGN_STATUS_ENABLED"/>
    <s v="MANUAL"/>
    <m/>
    <d v="2022-11-01T00:00:00"/>
    <m/>
    <n v="550"/>
    <m/>
    <s v="CPC"/>
    <n v="16625"/>
    <n v="36"/>
    <n v="2.2000000000000001E-3"/>
    <n v="569.28"/>
    <n v="15.81"/>
    <n v="4"/>
    <n v="1477.68"/>
    <n v="0.38529999999999998"/>
    <n v="2.5956999999999999"/>
    <n v="2"/>
    <n v="0.5"/>
    <n v="1037.5"/>
    <n v="0.70209999999999995"/>
    <n v="0"/>
    <n v="0"/>
    <n v="0"/>
    <n v="0"/>
    <n v="0"/>
    <n v="0"/>
    <n v="0"/>
  </r>
  <r>
    <x v="1"/>
    <s v="ENABLED"/>
    <x v="1"/>
    <x v="1"/>
    <x v="2"/>
    <s v="Auto"/>
    <s v="Category 2_SP_Auto_ASIN 2"/>
    <s v="CAMPAIGN_STATUS_ENABLED"/>
    <s v="AUTOMATIC"/>
    <s v="Dynamic bids - down only"/>
    <d v="2020-11-16T00:00:00"/>
    <m/>
    <n v="200"/>
    <s v="&lt;5%"/>
    <s v="CPC"/>
    <n v="136893"/>
    <n v="77"/>
    <n v="5.9999999999999995E-4"/>
    <n v="567.52"/>
    <n v="7.37"/>
    <n v="7"/>
    <n v="2414.12"/>
    <n v="0.2351"/>
    <n v="4.2538"/>
    <n v="0"/>
    <n v="0"/>
    <n v="0"/>
    <n v="0"/>
    <n v="0"/>
    <n v="0"/>
    <n v="0"/>
    <n v="0"/>
    <n v="0"/>
    <n v="0"/>
    <n v="0"/>
  </r>
  <r>
    <x v="1"/>
    <s v="ENABLED"/>
    <x v="0"/>
    <x v="1"/>
    <x v="1"/>
    <s v="KT"/>
    <s v="Category 1_SP_KT_ASIN 1"/>
    <s v="CAMPAIGN_STATUS_ENABLED"/>
    <s v="MANUAL"/>
    <s v="Dynamic bids - down only"/>
    <d v="2022-06-06T00:00:00"/>
    <m/>
    <n v="300"/>
    <n v="0.14563106796116501"/>
    <s v="CPC"/>
    <n v="49414"/>
    <n v="44"/>
    <n v="8.9999999999999998E-4"/>
    <n v="541.78"/>
    <n v="12.31"/>
    <n v="4"/>
    <n v="828.82"/>
    <n v="0.65369999999999995"/>
    <n v="1.5298"/>
    <n v="0"/>
    <n v="0"/>
    <n v="0"/>
    <n v="0"/>
    <n v="0"/>
    <n v="0"/>
    <n v="0"/>
    <n v="0"/>
    <n v="0"/>
    <n v="0"/>
    <n v="0"/>
  </r>
  <r>
    <x v="1"/>
    <s v="ENABLED"/>
    <x v="0"/>
    <x v="1"/>
    <x v="12"/>
    <s v="PT"/>
    <s v="Category 1_SP_PT_ASIN 7"/>
    <s v="CAMPAIGN_STATUS_ENABLED"/>
    <s v="MANUAL"/>
    <s v="Dynamic bids - down only"/>
    <d v="2022-09-17T00:00:00"/>
    <m/>
    <n v="200"/>
    <s v="&lt;5%"/>
    <s v="CPC"/>
    <n v="24276"/>
    <n v="52"/>
    <n v="2.0999999999999999E-3"/>
    <n v="512.77"/>
    <n v="9.86"/>
    <n v="11"/>
    <n v="4202.59"/>
    <n v="0.122"/>
    <n v="8.1959"/>
    <n v="0"/>
    <n v="0"/>
    <n v="0"/>
    <n v="0"/>
    <n v="0"/>
    <n v="0"/>
    <n v="0"/>
    <n v="0"/>
    <n v="0"/>
    <n v="0"/>
    <n v="0"/>
  </r>
  <r>
    <x v="1"/>
    <s v="ENABLED"/>
    <x v="0"/>
    <x v="4"/>
    <x v="5"/>
    <s v="PT"/>
    <s v="Category 1_SBV_PT_ASIN 3"/>
    <s v="CAMPAIGN_STATUS_ENABLED"/>
    <s v="MANUAL"/>
    <m/>
    <d v="2022-12-12T00:00:00"/>
    <m/>
    <n v="550"/>
    <s v="&lt;5%"/>
    <s v="CPC"/>
    <n v="3883"/>
    <n v="20"/>
    <n v="5.1999999999999998E-3"/>
    <n v="506.72"/>
    <n v="25.34"/>
    <n v="0"/>
    <n v="0"/>
    <n v="0"/>
    <n v="0"/>
    <n v="0"/>
    <n v="0"/>
    <n v="0"/>
    <n v="0"/>
    <n v="0"/>
    <n v="0"/>
    <n v="0"/>
    <n v="0"/>
    <n v="0"/>
    <n v="0"/>
    <n v="0"/>
  </r>
  <r>
    <x v="1"/>
    <s v="ENABLED"/>
    <x v="0"/>
    <x v="1"/>
    <x v="15"/>
    <s v="PT"/>
    <s v="Category 1_SP_PT_ASIN 10"/>
    <s v="CAMPAIGN_STATUS_ENABLED"/>
    <s v="MANUAL"/>
    <s v="Dynamic bids - down only"/>
    <d v="2022-09-17T00:00:00"/>
    <m/>
    <n v="200"/>
    <s v="&lt;5%"/>
    <s v="CPC"/>
    <n v="40206"/>
    <n v="66"/>
    <n v="1.6000000000000001E-3"/>
    <n v="487.21"/>
    <n v="7.38"/>
    <n v="18"/>
    <n v="4583.08"/>
    <n v="0.10630000000000001"/>
    <n v="9.4068000000000005"/>
    <n v="0"/>
    <n v="0"/>
    <n v="0"/>
    <n v="0"/>
    <n v="0"/>
    <n v="0"/>
    <n v="0"/>
    <n v="0"/>
    <n v="0"/>
    <n v="0"/>
    <n v="0"/>
  </r>
  <r>
    <x v="1"/>
    <s v="ENABLED"/>
    <x v="1"/>
    <x v="4"/>
    <x v="2"/>
    <s v="KT"/>
    <s v="Category 2_SBV_KT_ASIN 2"/>
    <s v="CAMPAIGN_STATUS_ENABLED"/>
    <s v="MANUAL"/>
    <s v="Dynamic bids - down only"/>
    <d v="2022-06-13T00:00:00"/>
    <m/>
    <n v="200"/>
    <s v="&lt;5%"/>
    <s v="CPC"/>
    <n v="1294"/>
    <n v="37"/>
    <n v="2.86E-2"/>
    <n v="444.15"/>
    <n v="12"/>
    <n v="6"/>
    <n v="2075.89"/>
    <n v="0.214"/>
    <n v="4.6738"/>
    <n v="4"/>
    <n v="0.66669999999999996"/>
    <n v="1169.6400000000001"/>
    <n v="0.56340000000000001"/>
    <n v="385"/>
    <n v="1153.6400000000001"/>
    <n v="0"/>
    <n v="0"/>
    <n v="0"/>
    <n v="0"/>
    <n v="0"/>
  </r>
  <r>
    <x v="1"/>
    <s v="ENABLED"/>
    <x v="0"/>
    <x v="4"/>
    <x v="5"/>
    <s v="PT"/>
    <s v="Category 1_SBV_PT_ASIN 3"/>
    <s v="CAMPAIGN_STATUS_ENABLED"/>
    <s v="MANUAL"/>
    <m/>
    <d v="2022-12-12T00:00:00"/>
    <m/>
    <n v="550"/>
    <s v="&lt;5%"/>
    <s v="CPC"/>
    <n v="4683"/>
    <n v="19"/>
    <n v="4.1000000000000003E-3"/>
    <n v="439.85"/>
    <n v="23.15"/>
    <n v="0"/>
    <n v="0"/>
    <n v="0"/>
    <n v="0"/>
    <n v="0"/>
    <n v="0"/>
    <n v="0"/>
    <n v="0"/>
    <n v="0"/>
    <n v="0"/>
    <n v="0"/>
    <n v="0"/>
    <n v="0"/>
    <n v="0"/>
    <n v="0"/>
  </r>
  <r>
    <x v="1"/>
    <s v="ENABLED"/>
    <x v="0"/>
    <x v="1"/>
    <x v="15"/>
    <s v="KT"/>
    <s v="Category 1_SP_KT_ASIN 10"/>
    <s v="CAMPAIGN_STATUS_ENABLED"/>
    <s v="MANUAL"/>
    <s v="Dynamic bids - down only"/>
    <d v="2022-08-13T00:00:00"/>
    <m/>
    <n v="200"/>
    <s v="&lt;5%"/>
    <s v="CPC"/>
    <n v="20964"/>
    <n v="25"/>
    <n v="1.1999999999999999E-3"/>
    <n v="419.05"/>
    <n v="16.760000000000002"/>
    <n v="7"/>
    <n v="3627.15"/>
    <n v="0.11550000000000001"/>
    <n v="8.6555999999999997"/>
    <n v="0"/>
    <n v="0"/>
    <n v="0"/>
    <n v="0"/>
    <n v="0"/>
    <n v="0"/>
    <n v="0"/>
    <n v="0"/>
    <n v="0"/>
    <n v="0"/>
    <n v="0"/>
  </r>
  <r>
    <x v="1"/>
    <s v="ENABLED"/>
    <x v="0"/>
    <x v="1"/>
    <x v="5"/>
    <s v="CT"/>
    <s v="Category 1_SP_CT_ASIN 3"/>
    <s v="CAMPAIGN_STATUS_ENABLED"/>
    <s v="MANUAL"/>
    <s v="Dynamic bids - down only"/>
    <d v="2022-11-01T00:00:00"/>
    <m/>
    <n v="550"/>
    <n v="0.117771568876471"/>
    <s v="CPC"/>
    <n v="14873"/>
    <n v="23"/>
    <n v="1.5E-3"/>
    <n v="414.98"/>
    <n v="18.04"/>
    <n v="0"/>
    <n v="0"/>
    <n v="0"/>
    <n v="0"/>
    <n v="0"/>
    <n v="0"/>
    <n v="0"/>
    <n v="0"/>
    <n v="0"/>
    <n v="0"/>
    <n v="0"/>
    <n v="0"/>
    <n v="0"/>
    <n v="0"/>
    <n v="0"/>
  </r>
  <r>
    <x v="1"/>
    <s v="ENABLED"/>
    <x v="0"/>
    <x v="1"/>
    <x v="15"/>
    <s v="KT"/>
    <s v="Category 1_SP_KT_ASIN 10"/>
    <s v="CAMPAIGN_STATUS_ENABLED"/>
    <s v="MANUAL"/>
    <s v="Dynamic bids - down only"/>
    <d v="2022-08-13T00:00:00"/>
    <m/>
    <n v="200"/>
    <s v="&lt;5%"/>
    <s v="CPC"/>
    <n v="6882"/>
    <n v="28"/>
    <n v="4.1000000000000003E-3"/>
    <n v="392.45"/>
    <n v="14.02"/>
    <n v="13"/>
    <n v="4983.08"/>
    <n v="7.8799999999999995E-2"/>
    <n v="12.6974"/>
    <n v="0"/>
    <n v="0"/>
    <n v="0"/>
    <n v="0"/>
    <n v="0"/>
    <n v="0"/>
    <n v="0"/>
    <n v="0"/>
    <n v="0"/>
    <n v="0"/>
    <n v="0"/>
  </r>
  <r>
    <x v="1"/>
    <s v="ENABLED"/>
    <x v="0"/>
    <x v="1"/>
    <x v="8"/>
    <s v="KT"/>
    <s v="Category 1_SP_KT_ASIN 12"/>
    <s v="CAMPAIGN_STATUS_ENABLED"/>
    <s v="MANUAL"/>
    <s v="Dynamic bids - down only"/>
    <d v="2022-08-13T00:00:00"/>
    <m/>
    <n v="200"/>
    <s v="&lt;5%"/>
    <s v="CPC"/>
    <n v="63230"/>
    <n v="29"/>
    <n v="5.0000000000000001E-4"/>
    <n v="383.9"/>
    <n v="13.24"/>
    <n v="8"/>
    <n v="5563.57"/>
    <n v="6.9000000000000006E-2"/>
    <n v="14.4922"/>
    <n v="0"/>
    <n v="0"/>
    <n v="0"/>
    <n v="0"/>
    <n v="0"/>
    <n v="0"/>
    <n v="0"/>
    <n v="0"/>
    <n v="0"/>
    <n v="0"/>
    <n v="0"/>
  </r>
  <r>
    <x v="1"/>
    <s v="ENABLED"/>
    <x v="2"/>
    <x v="3"/>
    <x v="3"/>
    <s v="CT"/>
    <s v="Category 3_SD_CT_ASIN 14"/>
    <s v="CAMPAIGN_STATUS_ENABLED"/>
    <s v="MANUAL"/>
    <m/>
    <d v="2023-03-29T00:00:00"/>
    <m/>
    <n v="1000"/>
    <m/>
    <s v="CPC"/>
    <n v="4247"/>
    <n v="6"/>
    <n v="1.4E-3"/>
    <n v="377.92"/>
    <n v="62.99"/>
    <n v="7"/>
    <n v="1459.3"/>
    <n v="0.25900000000000001"/>
    <n v="3.8614000000000002"/>
    <n v="1"/>
    <n v="0.1429"/>
    <n v="203.39"/>
    <n v="0.1394"/>
    <n v="0"/>
    <n v="0"/>
    <n v="0"/>
    <n v="0"/>
    <n v="0"/>
    <n v="0"/>
    <n v="0"/>
  </r>
  <r>
    <x v="1"/>
    <s v="ENABLED"/>
    <x v="4"/>
    <x v="1"/>
    <x v="9"/>
    <s v="KT"/>
    <s v="Category 5_SP_KT_ASIN 9"/>
    <s v="CAMPAIGN_STATUS_ENABLED"/>
    <s v="MANUAL"/>
    <s v="Dynamic bids - down only"/>
    <d v="2022-08-13T00:00:00"/>
    <m/>
    <n v="400"/>
    <s v="&lt;5%"/>
    <s v="CPC"/>
    <n v="3382"/>
    <n v="28"/>
    <n v="8.3000000000000001E-3"/>
    <n v="365.11"/>
    <n v="13.04"/>
    <n v="13"/>
    <n v="3882.38"/>
    <n v="9.4E-2"/>
    <n v="10.6335"/>
    <n v="0"/>
    <n v="0"/>
    <n v="0"/>
    <n v="0"/>
    <n v="0"/>
    <n v="0"/>
    <n v="0"/>
    <n v="0"/>
    <n v="0"/>
    <n v="0"/>
    <n v="0"/>
  </r>
  <r>
    <x v="1"/>
    <s v="ENABLED"/>
    <x v="0"/>
    <x v="3"/>
    <x v="5"/>
    <s v="CT"/>
    <s v="Category 1_SD_CT_ASIN 3"/>
    <s v="CAMPAIGN_STATUS_ENABLED"/>
    <s v="MANUAL"/>
    <m/>
    <d v="2022-12-05T00:00:00"/>
    <m/>
    <n v="550"/>
    <m/>
    <s v="CPC"/>
    <n v="8352"/>
    <n v="15"/>
    <n v="1.8E-3"/>
    <n v="348.14"/>
    <n v="23.21"/>
    <n v="0"/>
    <n v="0"/>
    <n v="0"/>
    <n v="0"/>
    <n v="0"/>
    <n v="0"/>
    <n v="0"/>
    <n v="0"/>
    <n v="0"/>
    <n v="0"/>
    <n v="0"/>
    <n v="0"/>
    <n v="0"/>
    <n v="0"/>
    <n v="0"/>
  </r>
  <r>
    <x v="1"/>
    <s v="ENABLED"/>
    <x v="4"/>
    <x v="1"/>
    <x v="9"/>
    <s v="PT"/>
    <s v="Category 5_SP_PT_ASIN 9"/>
    <s v="CAMPAIGN_STATUS_ENABLED"/>
    <s v="MANUAL"/>
    <s v="Dynamic bids - down only"/>
    <d v="2021-08-25T00:00:00"/>
    <m/>
    <n v="300"/>
    <s v="&lt;5%"/>
    <s v="CPC"/>
    <n v="8774"/>
    <n v="23"/>
    <n v="2.5999999999999999E-3"/>
    <n v="339.95"/>
    <n v="14.78"/>
    <n v="2"/>
    <n v="589.84"/>
    <n v="0.57630000000000003"/>
    <n v="1.7351000000000001"/>
    <n v="0"/>
    <n v="0"/>
    <n v="0"/>
    <n v="0"/>
    <n v="0"/>
    <n v="0"/>
    <n v="0"/>
    <n v="0"/>
    <n v="0"/>
    <n v="0"/>
    <n v="0"/>
  </r>
  <r>
    <x v="1"/>
    <s v="ENABLED"/>
    <x v="0"/>
    <x v="1"/>
    <x v="5"/>
    <s v="KT"/>
    <s v="Category 1_SP_KT_ASIN 3"/>
    <s v="CAMPAIGN_STATUS_ENABLED"/>
    <s v="MANUAL"/>
    <s v="Dynamic bids - down only"/>
    <d v="2022-08-12T00:00:00"/>
    <m/>
    <n v="200"/>
    <s v="&lt;5%"/>
    <s v="CPC"/>
    <n v="6433"/>
    <n v="33"/>
    <n v="5.1000000000000004E-3"/>
    <n v="332.12"/>
    <n v="10.06"/>
    <n v="0"/>
    <n v="0"/>
    <n v="0"/>
    <n v="0"/>
    <n v="0"/>
    <n v="0"/>
    <n v="0"/>
    <n v="0"/>
    <n v="0"/>
    <n v="0"/>
    <n v="0"/>
    <n v="0"/>
    <n v="0"/>
    <n v="0"/>
    <n v="0"/>
  </r>
  <r>
    <x v="1"/>
    <s v="ENABLED"/>
    <x v="0"/>
    <x v="1"/>
    <x v="16"/>
    <s v="Auto"/>
    <s v="Category 1_SP_Auto_ASIN 13"/>
    <s v="CAMPAIGN_STATUS_ENABLED"/>
    <s v="AUTOMATIC"/>
    <s v="Dynamic bids - down only"/>
    <d v="2023-01-03T00:00:00"/>
    <m/>
    <n v="550"/>
    <s v="&lt;5%"/>
    <s v="CPC"/>
    <n v="61813"/>
    <n v="55"/>
    <n v="8.9999999999999998E-4"/>
    <n v="307.55"/>
    <n v="5.59"/>
    <n v="9"/>
    <n v="2262.73"/>
    <n v="0.13589999999999999"/>
    <n v="7.3573000000000004"/>
    <n v="0"/>
    <n v="0"/>
    <n v="0"/>
    <n v="0"/>
    <n v="0"/>
    <n v="0"/>
    <n v="0"/>
    <n v="0"/>
    <n v="0"/>
    <n v="0"/>
    <n v="0"/>
  </r>
  <r>
    <x v="1"/>
    <s v="ENABLED"/>
    <x v="1"/>
    <x v="3"/>
    <x v="2"/>
    <s v="PT"/>
    <s v="Category 2_SD_PT_ASIN 2"/>
    <s v="CAMPAIGN_STATUS_ENABLED"/>
    <s v="MANUAL"/>
    <m/>
    <d v="2022-12-12T00:00:00"/>
    <m/>
    <n v="550"/>
    <m/>
    <s v="CPC"/>
    <n v="3516"/>
    <n v="12"/>
    <n v="3.3999999999999998E-3"/>
    <n v="284.86"/>
    <n v="23.74"/>
    <n v="1"/>
    <n v="932.14"/>
    <n v="0.30559999999999998"/>
    <n v="3.2723"/>
    <n v="0"/>
    <n v="0"/>
    <n v="0"/>
    <n v="0"/>
    <n v="0"/>
    <n v="0"/>
    <n v="0"/>
    <n v="0"/>
    <n v="0"/>
    <n v="0"/>
    <n v="0"/>
  </r>
  <r>
    <x v="1"/>
    <s v="ENABLED"/>
    <x v="0"/>
    <x v="1"/>
    <x v="5"/>
    <s v="KT"/>
    <s v="Category 1_SP_KT_ASIN 3"/>
    <s v="CAMPAIGN_STATUS_ENABLED"/>
    <s v="MANUAL"/>
    <s v="Dynamic bids - down only"/>
    <d v="2022-05-27T00:00:00"/>
    <m/>
    <n v="5000"/>
    <s v="&lt;5%"/>
    <s v="CPC"/>
    <n v="11518"/>
    <n v="18"/>
    <n v="1.6000000000000001E-3"/>
    <n v="282.36"/>
    <n v="15.69"/>
    <n v="8"/>
    <n v="3621.94"/>
    <n v="7.8E-2"/>
    <n v="12.827400000000001"/>
    <n v="0"/>
    <n v="0"/>
    <n v="0"/>
    <n v="0"/>
    <n v="0"/>
    <n v="0"/>
    <n v="0"/>
    <n v="0"/>
    <n v="0"/>
    <n v="0"/>
    <n v="0"/>
  </r>
  <r>
    <x v="1"/>
    <s v="ENABLED"/>
    <x v="0"/>
    <x v="1"/>
    <x v="13"/>
    <s v="PT"/>
    <s v="Category 1_SP_PT_ASIN 11"/>
    <s v="CAMPAIGN_STATUS_ENABLED"/>
    <s v="MANUAL"/>
    <s v="Dynamic bids - down only"/>
    <d v="2022-09-17T00:00:00"/>
    <m/>
    <n v="550"/>
    <s v="&lt;5%"/>
    <s v="CPC"/>
    <n v="28187"/>
    <n v="28"/>
    <n v="1E-3"/>
    <n v="268.02999999999997"/>
    <n v="9.57"/>
    <n v="3"/>
    <n v="2203.39"/>
    <n v="0.1216"/>
    <n v="8.2207000000000008"/>
    <n v="0"/>
    <n v="0"/>
    <n v="0"/>
    <n v="0"/>
    <n v="0"/>
    <n v="0"/>
    <n v="0"/>
    <n v="0"/>
    <n v="0"/>
    <n v="0"/>
    <n v="0"/>
  </r>
  <r>
    <x v="1"/>
    <s v="ENABLED"/>
    <x v="0"/>
    <x v="1"/>
    <x v="8"/>
    <s v="PT"/>
    <s v="Category 1_SP_PT_ASIN 12"/>
    <s v="CAMPAIGN_STATUS_ENABLED"/>
    <s v="MANUAL"/>
    <s v="Dynamic bids - down only"/>
    <d v="2022-09-17T00:00:00"/>
    <m/>
    <n v="200"/>
    <s v="&lt;5%"/>
    <s v="CPC"/>
    <n v="28302"/>
    <n v="32"/>
    <n v="1.1000000000000001E-3"/>
    <n v="266.45"/>
    <n v="8.33"/>
    <n v="1"/>
    <n v="320.33999999999997"/>
    <n v="0.83179999999999998"/>
    <n v="1.2022999999999999"/>
    <n v="0"/>
    <n v="0"/>
    <n v="0"/>
    <n v="0"/>
    <n v="0"/>
    <n v="0"/>
    <n v="0"/>
    <n v="0"/>
    <n v="0"/>
    <n v="0"/>
    <n v="0"/>
  </r>
  <r>
    <x v="1"/>
    <s v="ENABLED"/>
    <x v="0"/>
    <x v="3"/>
    <x v="5"/>
    <s v="CT"/>
    <s v="Category 1_SD_CT_ASIN 3"/>
    <s v="CAMPAIGN_STATUS_ENABLED"/>
    <s v="MANUAL"/>
    <m/>
    <d v="2023-01-21T00:00:00"/>
    <m/>
    <n v="1000"/>
    <m/>
    <s v="VCPM"/>
    <n v="15665"/>
    <n v="4"/>
    <n v="2.9999999999999997E-4"/>
    <n v="259"/>
    <n v="64.75"/>
    <n v="19"/>
    <n v="7489.03"/>
    <n v="3.4599999999999999E-2"/>
    <n v="28.915299999999998"/>
    <n v="13"/>
    <n v="0.68420000000000003"/>
    <n v="4436.3"/>
    <n v="0.59240000000000004"/>
    <n v="1446"/>
    <n v="179.11"/>
    <n v="956"/>
    <n v="646"/>
    <n v="457"/>
    <n v="366"/>
    <n v="1"/>
  </r>
  <r>
    <x v="1"/>
    <s v="ENABLED"/>
    <x v="3"/>
    <x v="1"/>
    <x v="7"/>
    <s v="Auto"/>
    <s v="Category 4_SP_Auto_ASIN 5"/>
    <s v="CAMPAIGN_STATUS_ENABLED"/>
    <s v="AUTOMATIC"/>
    <s v="Dynamic bids - down only"/>
    <d v="2021-08-25T00:00:00"/>
    <m/>
    <n v="300"/>
    <s v="&lt;5%"/>
    <s v="CPC"/>
    <n v="69442"/>
    <n v="43"/>
    <n v="5.9999999999999995E-4"/>
    <n v="242.26"/>
    <n v="5.63"/>
    <n v="1"/>
    <n v="502.86"/>
    <n v="0.48180000000000001"/>
    <n v="2.0756999999999999"/>
    <n v="0"/>
    <n v="0"/>
    <n v="0"/>
    <n v="0"/>
    <n v="0"/>
    <n v="0"/>
    <n v="0"/>
    <n v="0"/>
    <n v="0"/>
    <n v="0"/>
    <n v="0"/>
  </r>
  <r>
    <x v="1"/>
    <s v="ENABLED"/>
    <x v="3"/>
    <x v="3"/>
    <x v="7"/>
    <s v="CT"/>
    <s v="Category 4_SD_CT_ASIN 5"/>
    <s v="CAMPAIGN_STATUS_ENABLED"/>
    <s v="MANUAL"/>
    <m/>
    <d v="2023-01-23T00:00:00"/>
    <m/>
    <n v="1000"/>
    <m/>
    <s v="VCPM"/>
    <n v="1800"/>
    <n v="3"/>
    <n v="1.6999999999999999E-3"/>
    <n v="237.84"/>
    <n v="79.28"/>
    <n v="1"/>
    <n v="129.46"/>
    <n v="1.8371"/>
    <n v="0.54430000000000001"/>
    <n v="0"/>
    <n v="0"/>
    <n v="0"/>
    <n v="0"/>
    <n v="1056"/>
    <n v="225.22"/>
    <n v="1264"/>
    <n v="1125"/>
    <n v="1045"/>
    <n v="948"/>
    <n v="15"/>
  </r>
  <r>
    <x v="1"/>
    <s v="ENABLED"/>
    <x v="0"/>
    <x v="1"/>
    <x v="16"/>
    <s v="KT"/>
    <s v="Category 1_SP_KT_ASIN 13"/>
    <s v="CAMPAIGN_STATUS_ENABLED"/>
    <s v="MANUAL"/>
    <s v="Dynamic bids - down only"/>
    <d v="2022-12-03T00:00:00"/>
    <m/>
    <n v="550"/>
    <s v="&lt;5%"/>
    <s v="CPC"/>
    <n v="32832"/>
    <n v="15"/>
    <n v="5.0000000000000001E-4"/>
    <n v="232.54"/>
    <n v="15.5"/>
    <n v="3"/>
    <n v="762.72"/>
    <n v="0.3049"/>
    <n v="3.28"/>
    <n v="0"/>
    <n v="0"/>
    <n v="0"/>
    <n v="0"/>
    <n v="0"/>
    <n v="0"/>
    <n v="0"/>
    <n v="0"/>
    <n v="0"/>
    <n v="0"/>
    <n v="0"/>
  </r>
  <r>
    <x v="1"/>
    <s v="ENABLED"/>
    <x v="1"/>
    <x v="2"/>
    <x v="2"/>
    <s v="KT"/>
    <s v="Category 2_SB_KT_ASIN 2"/>
    <s v="RUNNING"/>
    <s v="MANUAL"/>
    <m/>
    <d v="2022-06-13T00:00:00"/>
    <m/>
    <n v="200"/>
    <n v="0.18555436282778701"/>
    <m/>
    <n v="11938"/>
    <n v="25"/>
    <n v="2.0999999999999999E-3"/>
    <n v="205.4"/>
    <n v="8.2200000000000006"/>
    <n v="4"/>
    <n v="1243.98"/>
    <n v="0.1651"/>
    <n v="6.0564"/>
    <n v="2"/>
    <n v="0.5"/>
    <n v="497.32"/>
    <n v="0.39979999999999999"/>
    <n v="0"/>
    <n v="0"/>
    <n v="0"/>
    <n v="0"/>
    <n v="0"/>
    <n v="0"/>
    <n v="0"/>
  </r>
  <r>
    <x v="1"/>
    <s v="ENABLED"/>
    <x v="1"/>
    <x v="2"/>
    <x v="2"/>
    <s v="KT"/>
    <s v="Category 2_SB_KT_ASIN 2"/>
    <s v="RUNNING"/>
    <s v="MANUAL"/>
    <m/>
    <d v="2022-06-13T00:00:00"/>
    <m/>
    <n v="200"/>
    <n v="6.2737553376190705E-2"/>
    <m/>
    <n v="17466"/>
    <n v="53"/>
    <n v="3.0000000000000001E-3"/>
    <n v="204.86"/>
    <n v="3.87"/>
    <n v="2"/>
    <n v="941.96"/>
    <n v="0.2175"/>
    <n v="4.5980999999999996"/>
    <n v="2"/>
    <n v="1"/>
    <n v="941.96"/>
    <n v="1"/>
    <n v="0"/>
    <n v="0"/>
    <n v="0"/>
    <n v="0"/>
    <n v="0"/>
    <n v="0"/>
    <n v="0"/>
  </r>
  <r>
    <x v="1"/>
    <s v="ENABLED"/>
    <x v="0"/>
    <x v="1"/>
    <x v="16"/>
    <s v="KT"/>
    <s v="Category 1_SP_KT_ASIN 13"/>
    <s v="CAMPAIGN_STATUS_ENABLED"/>
    <s v="MANUAL"/>
    <s v="Dynamic bids - down only"/>
    <d v="2022-12-03T00:00:00"/>
    <m/>
    <n v="550"/>
    <s v="&lt;5%"/>
    <s v="CPC"/>
    <n v="12228"/>
    <n v="12"/>
    <n v="1E-3"/>
    <n v="198.18"/>
    <n v="16.52"/>
    <n v="4"/>
    <n v="457.62"/>
    <n v="0.43309999999999998"/>
    <n v="2.3090999999999999"/>
    <n v="0"/>
    <n v="0"/>
    <n v="0"/>
    <n v="0"/>
    <n v="0"/>
    <n v="0"/>
    <n v="0"/>
    <n v="0"/>
    <n v="0"/>
    <n v="0"/>
    <n v="0"/>
  </r>
  <r>
    <x v="1"/>
    <s v="ENABLED"/>
    <x v="4"/>
    <x v="1"/>
    <x v="9"/>
    <s v="Auto"/>
    <s v="Category 5_SP_Auto_ASIN 9"/>
    <s v="CAMPAIGN_STATUS_ENABLED"/>
    <s v="AUTOMATIC"/>
    <s v="Dynamic bids - down only"/>
    <d v="2021-08-25T00:00:00"/>
    <m/>
    <n v="200"/>
    <s v="&lt;5%"/>
    <s v="CPC"/>
    <n v="19092"/>
    <n v="17"/>
    <n v="8.9999999999999998E-4"/>
    <n v="196.62"/>
    <n v="11.57"/>
    <n v="0"/>
    <n v="0"/>
    <n v="0"/>
    <n v="0"/>
    <n v="0"/>
    <n v="0"/>
    <n v="0"/>
    <n v="0"/>
    <n v="0"/>
    <n v="0"/>
    <n v="0"/>
    <n v="0"/>
    <n v="0"/>
    <n v="0"/>
    <n v="0"/>
  </r>
  <r>
    <x v="1"/>
    <s v="ENABLED"/>
    <x v="0"/>
    <x v="1"/>
    <x v="15"/>
    <s v="Auto"/>
    <s v="Category 1_SP_Auto_ASIN 10"/>
    <s v="CAMPAIGN_STATUS_ENABLED"/>
    <s v="AUTOMATIC"/>
    <s v="Dynamic bids - down only"/>
    <d v="2022-10-25T00:00:00"/>
    <m/>
    <n v="200"/>
    <s v="&lt;5%"/>
    <s v="CPC"/>
    <n v="95144"/>
    <n v="76"/>
    <n v="8.0000000000000004E-4"/>
    <n v="179.29"/>
    <n v="2.36"/>
    <n v="12"/>
    <n v="2057.19"/>
    <n v="8.72E-2"/>
    <n v="11.4741"/>
    <n v="0"/>
    <n v="0"/>
    <n v="0"/>
    <n v="0"/>
    <n v="0"/>
    <n v="0"/>
    <n v="0"/>
    <n v="0"/>
    <n v="0"/>
    <n v="0"/>
    <n v="0"/>
  </r>
  <r>
    <x v="1"/>
    <s v="ENABLED"/>
    <x v="0"/>
    <x v="1"/>
    <x v="13"/>
    <s v="KT"/>
    <s v="Category 1_SP_KT_ASIN 11"/>
    <s v="CAMPAIGN_STATUS_ENABLED"/>
    <s v="MANUAL"/>
    <s v="Dynamic bids - down only"/>
    <d v="2022-06-04T00:00:00"/>
    <m/>
    <n v="550"/>
    <s v="&lt;5%"/>
    <s v="CPC"/>
    <n v="33966"/>
    <n v="10"/>
    <n v="2.9999999999999997E-4"/>
    <n v="168.16"/>
    <n v="16.82"/>
    <n v="0"/>
    <n v="0"/>
    <n v="0"/>
    <n v="0"/>
    <n v="0"/>
    <n v="0"/>
    <n v="0"/>
    <n v="0"/>
    <n v="0"/>
    <n v="0"/>
    <n v="0"/>
    <n v="0"/>
    <n v="0"/>
    <n v="0"/>
    <n v="0"/>
  </r>
  <r>
    <x v="1"/>
    <s v="ENABLED"/>
    <x v="0"/>
    <x v="2"/>
    <x v="1"/>
    <s v="KT"/>
    <s v="Category 1_SB_KT_ASIN 1"/>
    <s v="RUNNING"/>
    <s v="MANUAL"/>
    <m/>
    <d v="2022-06-13T00:00:00"/>
    <m/>
    <n v="200"/>
    <n v="0.17327766179540699"/>
    <m/>
    <n v="8526"/>
    <n v="5"/>
    <n v="5.9999999999999995E-4"/>
    <n v="154.22"/>
    <n v="30.84"/>
    <n v="0"/>
    <n v="0"/>
    <n v="0"/>
    <n v="0"/>
    <n v="0"/>
    <n v="0"/>
    <n v="0"/>
    <n v="0"/>
    <n v="0"/>
    <n v="0"/>
    <n v="0"/>
    <n v="0"/>
    <n v="0"/>
    <n v="0"/>
    <n v="0"/>
  </r>
  <r>
    <x v="1"/>
    <s v="ENABLED"/>
    <x v="0"/>
    <x v="1"/>
    <x v="5"/>
    <s v="Auto"/>
    <s v="Category 1_SP_Auto_ASIN 3"/>
    <s v="CAMPAIGN_STATUS_ENABLED"/>
    <s v="AUTOMATIC"/>
    <s v="Dynamic bids - down only"/>
    <d v="2022-10-25T00:00:00"/>
    <m/>
    <n v="200"/>
    <s v="&lt;5%"/>
    <s v="CPC"/>
    <n v="102468"/>
    <n v="70"/>
    <n v="6.9999999999999999E-4"/>
    <n v="152.37"/>
    <n v="2.1800000000000002"/>
    <n v="2"/>
    <n v="1700"/>
    <n v="8.9599999999999999E-2"/>
    <n v="11.1571"/>
    <n v="0"/>
    <n v="0"/>
    <n v="0"/>
    <n v="0"/>
    <n v="0"/>
    <n v="0"/>
    <n v="0"/>
    <n v="0"/>
    <n v="0"/>
    <n v="0"/>
    <n v="0"/>
  </r>
  <r>
    <x v="1"/>
    <s v="ENABLED"/>
    <x v="2"/>
    <x v="3"/>
    <x v="4"/>
    <s v="CT"/>
    <s v="Category 3_SD_CT_ASIN 16"/>
    <s v="CAMPAIGN_STATUS_ENABLED"/>
    <s v="MANUAL"/>
    <m/>
    <d v="2023-03-29T00:00:00"/>
    <m/>
    <n v="1000"/>
    <m/>
    <s v="CPC"/>
    <n v="1362"/>
    <n v="2"/>
    <n v="1.5E-3"/>
    <n v="139.86000000000001"/>
    <n v="69.930000000000007"/>
    <n v="1"/>
    <n v="762.71"/>
    <n v="0.18340000000000001"/>
    <n v="5.4534000000000002"/>
    <n v="0"/>
    <n v="0"/>
    <n v="0"/>
    <n v="0"/>
    <n v="0"/>
    <n v="0"/>
    <n v="0"/>
    <n v="0"/>
    <n v="0"/>
    <n v="0"/>
    <n v="0"/>
  </r>
  <r>
    <x v="1"/>
    <s v="ENABLED"/>
    <x v="0"/>
    <x v="2"/>
    <x v="1"/>
    <s v="KT"/>
    <s v="Category 1_SB_KT_ASIN 1"/>
    <s v="RUNNING"/>
    <s v="MANUAL"/>
    <m/>
    <d v="2022-08-31T00:00:00"/>
    <m/>
    <n v="200"/>
    <n v="0.17362184441009701"/>
    <m/>
    <n v="1737"/>
    <n v="32"/>
    <n v="1.84E-2"/>
    <n v="137.37"/>
    <n v="4.29"/>
    <n v="4"/>
    <n v="2078.8200000000002"/>
    <n v="6.6100000000000006E-2"/>
    <n v="15.132999999999999"/>
    <n v="1"/>
    <n v="0.25"/>
    <n v="508.48"/>
    <n v="0.24460000000000001"/>
    <n v="0"/>
    <n v="0"/>
    <n v="0"/>
    <n v="0"/>
    <n v="0"/>
    <n v="0"/>
    <n v="0"/>
  </r>
  <r>
    <x v="1"/>
    <s v="ENABLED"/>
    <x v="0"/>
    <x v="4"/>
    <x v="5"/>
    <s v="KT"/>
    <s v="Category 1_SBV_KT_ASIN 3"/>
    <s v="CAMPAIGN_STATUS_ENABLED"/>
    <s v="MANUAL"/>
    <m/>
    <d v="2023-02-04T00:00:00"/>
    <m/>
    <n v="1000"/>
    <s v="&lt;5%"/>
    <s v="CPC"/>
    <n v="787"/>
    <n v="3"/>
    <n v="3.8E-3"/>
    <n v="136.68"/>
    <n v="45.56"/>
    <n v="0"/>
    <n v="0"/>
    <n v="0"/>
    <n v="0"/>
    <n v="0"/>
    <n v="0"/>
    <n v="0"/>
    <n v="0"/>
    <n v="0"/>
    <n v="0"/>
    <n v="0"/>
    <n v="0"/>
    <n v="0"/>
    <n v="0"/>
    <n v="0"/>
  </r>
  <r>
    <x v="1"/>
    <s v="ENABLED"/>
    <x v="0"/>
    <x v="1"/>
    <x v="1"/>
    <s v="KT"/>
    <s v="Category 1_SP_KT_ASIN 1"/>
    <s v="CAMPAIGN_STATUS_ENABLED"/>
    <s v="MANUAL"/>
    <s v="Dynamic bids - down only"/>
    <d v="2022-08-12T00:00:00"/>
    <m/>
    <n v="200"/>
    <s v="&lt;5%"/>
    <s v="CPC"/>
    <n v="21282"/>
    <n v="38"/>
    <n v="1.8E-3"/>
    <n v="130.35"/>
    <n v="3.43"/>
    <n v="20"/>
    <n v="8252.68"/>
    <n v="1.5800000000000002E-2"/>
    <n v="63.311700000000002"/>
    <n v="0"/>
    <n v="0"/>
    <n v="0"/>
    <n v="0"/>
    <n v="0"/>
    <n v="0"/>
    <n v="0"/>
    <n v="0"/>
    <n v="0"/>
    <n v="0"/>
    <n v="0"/>
  </r>
  <r>
    <x v="1"/>
    <s v="ENABLED"/>
    <x v="1"/>
    <x v="4"/>
    <x v="2"/>
    <s v="KT"/>
    <s v="Category 2_SBV_KT_ASIN 2"/>
    <s v="CAMPAIGN_STATUS_ENABLED"/>
    <s v="MANUAL"/>
    <s v="Dynamic bids - down only"/>
    <d v="2022-06-13T00:00:00"/>
    <m/>
    <n v="300"/>
    <s v="&lt;5%"/>
    <s v="CPC"/>
    <n v="1746"/>
    <n v="20"/>
    <n v="1.15E-2"/>
    <n v="125.7"/>
    <n v="6.29"/>
    <n v="2"/>
    <n v="880.36"/>
    <n v="0.14280000000000001"/>
    <n v="7.0037000000000003"/>
    <n v="1"/>
    <n v="0.5"/>
    <n v="440.18"/>
    <n v="0.5"/>
    <n v="224"/>
    <n v="561.16"/>
    <n v="0"/>
    <n v="0"/>
    <n v="0"/>
    <n v="0"/>
    <n v="0"/>
  </r>
  <r>
    <x v="1"/>
    <s v="ENABLED"/>
    <x v="0"/>
    <x v="1"/>
    <x v="10"/>
    <s v="KT"/>
    <s v="Category 1_SP_KT_ASIN 6"/>
    <s v="CAMPAIGN_STATUS_ENABLED"/>
    <s v="MANUAL"/>
    <s v="Dynamic bids - down only"/>
    <d v="2022-08-13T00:00:00"/>
    <m/>
    <n v="300"/>
    <n v="0.32291666666666602"/>
    <s v="CPC"/>
    <n v="297"/>
    <n v="6"/>
    <n v="2.0199999999999999E-2"/>
    <n v="124.65"/>
    <n v="20.78"/>
    <n v="0"/>
    <n v="0"/>
    <n v="0"/>
    <n v="0"/>
    <n v="0"/>
    <n v="0"/>
    <n v="0"/>
    <n v="0"/>
    <n v="0"/>
    <n v="0"/>
    <n v="0"/>
    <n v="0"/>
    <n v="0"/>
    <n v="0"/>
    <n v="0"/>
  </r>
  <r>
    <x v="1"/>
    <s v="ENABLED"/>
    <x v="0"/>
    <x v="1"/>
    <x v="1"/>
    <s v="KT"/>
    <s v="Category 1_SP_KT_ASIN 1"/>
    <s v="CAMPAIGN_STATUS_ENABLED"/>
    <s v="MANUAL"/>
    <s v="Dynamic bids - down only"/>
    <d v="2022-06-06T00:00:00"/>
    <m/>
    <n v="300"/>
    <s v="&lt;5%"/>
    <s v="CPC"/>
    <n v="22254"/>
    <n v="7"/>
    <n v="2.9999999999999997E-4"/>
    <n v="119.08"/>
    <n v="17.010000000000002"/>
    <n v="0"/>
    <n v="0"/>
    <n v="0"/>
    <n v="0"/>
    <n v="0"/>
    <n v="0"/>
    <n v="0"/>
    <n v="0"/>
    <n v="0"/>
    <n v="0"/>
    <n v="0"/>
    <n v="0"/>
    <n v="0"/>
    <n v="0"/>
    <n v="0"/>
  </r>
  <r>
    <x v="1"/>
    <s v="ENABLED"/>
    <x v="0"/>
    <x v="1"/>
    <x v="8"/>
    <s v="KT"/>
    <s v="Category 1_SP_KT_ASIN 12"/>
    <s v="CAMPAIGN_STATUS_ENABLED"/>
    <s v="MANUAL"/>
    <s v="Dynamic bids - down only"/>
    <d v="2022-08-13T00:00:00"/>
    <m/>
    <n v="200"/>
    <s v="&lt;5%"/>
    <s v="CPC"/>
    <n v="14427"/>
    <n v="13"/>
    <n v="8.9999999999999998E-4"/>
    <n v="111"/>
    <n v="8.5399999999999991"/>
    <n v="0"/>
    <n v="0"/>
    <n v="0"/>
    <n v="0"/>
    <n v="0"/>
    <n v="0"/>
    <n v="0"/>
    <n v="0"/>
    <n v="0"/>
    <n v="0"/>
    <n v="0"/>
    <n v="0"/>
    <n v="0"/>
    <n v="0"/>
    <n v="0"/>
  </r>
  <r>
    <x v="1"/>
    <s v="ENABLED"/>
    <x v="0"/>
    <x v="1"/>
    <x v="8"/>
    <s v="Auto"/>
    <s v="Category 1_SP_Auto_ASIN 12"/>
    <s v="CAMPAIGN_STATUS_ENABLED"/>
    <s v="AUTOMATIC"/>
    <s v="Dynamic bids - down only"/>
    <d v="2022-10-25T00:00:00"/>
    <m/>
    <n v="200"/>
    <s v="&lt;5%"/>
    <s v="CPC"/>
    <n v="26863"/>
    <n v="45"/>
    <n v="1.6999999999999999E-3"/>
    <n v="106.67"/>
    <n v="2.37"/>
    <n v="2"/>
    <n v="620.46"/>
    <n v="0.1719"/>
    <n v="5.8166000000000002"/>
    <n v="0"/>
    <n v="0"/>
    <n v="0"/>
    <n v="0"/>
    <n v="0"/>
    <n v="0"/>
    <n v="0"/>
    <n v="0"/>
    <n v="0"/>
    <n v="0"/>
    <n v="0"/>
  </r>
  <r>
    <x v="1"/>
    <s v="ENABLED"/>
    <x v="0"/>
    <x v="1"/>
    <x v="12"/>
    <s v="KT"/>
    <s v="Category 1_SP_KT_ASIN 7"/>
    <s v="CAMPAIGN_STATUS_ENABLED"/>
    <s v="MANUAL"/>
    <s v="Dynamic bids - down only"/>
    <d v="2022-08-13T00:00:00"/>
    <m/>
    <n v="200"/>
    <s v="&lt;5%"/>
    <s v="CPC"/>
    <n v="37802"/>
    <n v="16"/>
    <n v="4.0000000000000002E-4"/>
    <n v="90.4"/>
    <n v="5.65"/>
    <n v="0"/>
    <n v="0"/>
    <n v="0"/>
    <n v="0"/>
    <n v="0"/>
    <n v="0"/>
    <n v="0"/>
    <n v="0"/>
    <n v="0"/>
    <n v="0"/>
    <n v="0"/>
    <n v="0"/>
    <n v="0"/>
    <n v="0"/>
    <n v="0"/>
  </r>
  <r>
    <x v="1"/>
    <s v="ENABLED"/>
    <x v="1"/>
    <x v="2"/>
    <x v="2"/>
    <s v="PT"/>
    <s v="Category 2_SB_PT_ASIN 2"/>
    <s v="CAMPAIGN_STATUS_ENABLED"/>
    <s v="MANUAL"/>
    <m/>
    <d v="2022-12-05T00:00:00"/>
    <m/>
    <n v="550"/>
    <s v="&lt;5%"/>
    <s v="CPC"/>
    <n v="14187"/>
    <n v="24"/>
    <n v="1.6999999999999999E-3"/>
    <n v="89.74"/>
    <n v="3.74"/>
    <n v="12"/>
    <n v="2768.76"/>
    <n v="3.2399999999999998E-2"/>
    <n v="30.853100000000001"/>
    <n v="0"/>
    <n v="0"/>
    <n v="0"/>
    <n v="0"/>
    <n v="0"/>
    <n v="0"/>
    <n v="0"/>
    <n v="0"/>
    <n v="0"/>
    <n v="0"/>
    <n v="0"/>
  </r>
  <r>
    <x v="1"/>
    <s v="ENABLED"/>
    <x v="1"/>
    <x v="1"/>
    <x v="2"/>
    <s v="CT"/>
    <s v="Category 2_SP_CT_ASIN 2"/>
    <s v="CAMPAIGN_STATUS_ENABLED"/>
    <s v="MANUAL"/>
    <s v="Dynamic bids - down only"/>
    <d v="2022-11-01T00:00:00"/>
    <m/>
    <n v="550"/>
    <n v="5.01952035694367E-2"/>
    <s v="CPC"/>
    <n v="6620"/>
    <n v="12"/>
    <n v="1.8E-3"/>
    <n v="76.989999999999995"/>
    <n v="6.42"/>
    <n v="1"/>
    <n v="42.37"/>
    <n v="1.8170999999999999"/>
    <n v="0.55030000000000001"/>
    <n v="0"/>
    <n v="0"/>
    <n v="0"/>
    <n v="0"/>
    <n v="0"/>
    <n v="0"/>
    <n v="0"/>
    <n v="0"/>
    <n v="0"/>
    <n v="0"/>
    <n v="0"/>
  </r>
  <r>
    <x v="1"/>
    <s v="ENABLED"/>
    <x v="0"/>
    <x v="1"/>
    <x v="13"/>
    <s v="KT"/>
    <s v="Category 1_SP_KT_ASIN 11"/>
    <s v="CAMPAIGN_STATUS_ENABLED"/>
    <s v="MANUAL"/>
    <s v="Dynamic bids - down only"/>
    <d v="2022-08-13T00:00:00"/>
    <m/>
    <n v="550"/>
    <s v="&lt;5%"/>
    <s v="CPC"/>
    <n v="414"/>
    <n v="2"/>
    <n v="4.7999999999999996E-3"/>
    <n v="68.44"/>
    <n v="34.22"/>
    <n v="0"/>
    <n v="0"/>
    <n v="0"/>
    <n v="0"/>
    <n v="0"/>
    <n v="0"/>
    <n v="0"/>
    <n v="0"/>
    <n v="0"/>
    <n v="0"/>
    <n v="0"/>
    <n v="0"/>
    <n v="0"/>
    <n v="0"/>
    <n v="0"/>
  </r>
  <r>
    <x v="1"/>
    <s v="ENABLED"/>
    <x v="0"/>
    <x v="1"/>
    <x v="10"/>
    <s v="Auto"/>
    <s v="Category 1_SP_Auto_ASIN 6"/>
    <s v="CAMPAIGN_STATUS_ENABLED"/>
    <s v="AUTOMATIC"/>
    <s v="Dynamic bids - down only"/>
    <d v="2022-10-25T00:00:00"/>
    <m/>
    <n v="200"/>
    <s v="&lt;5%"/>
    <s v="CPC"/>
    <n v="34621"/>
    <n v="33"/>
    <n v="1E-3"/>
    <n v="67.040000000000006"/>
    <n v="2.0299999999999998"/>
    <n v="0"/>
    <n v="0"/>
    <n v="0"/>
    <n v="0"/>
    <n v="0"/>
    <n v="0"/>
    <n v="0"/>
    <n v="0"/>
    <n v="0"/>
    <n v="0"/>
    <n v="0"/>
    <n v="0"/>
    <n v="0"/>
    <n v="0"/>
    <n v="0"/>
  </r>
  <r>
    <x v="1"/>
    <s v="ENABLED"/>
    <x v="0"/>
    <x v="3"/>
    <x v="5"/>
    <s v="PT"/>
    <s v="Category 1_SD_PT_ASIN 3"/>
    <s v="CAMPAIGN_STATUS_ENABLED"/>
    <s v="MANUAL"/>
    <m/>
    <d v="2023-01-21T00:00:00"/>
    <m/>
    <n v="550"/>
    <m/>
    <s v="CPC"/>
    <n v="2420"/>
    <n v="3"/>
    <n v="1.1999999999999999E-3"/>
    <n v="56.39"/>
    <n v="18.8"/>
    <n v="0"/>
    <n v="0"/>
    <n v="0"/>
    <n v="0"/>
    <n v="0"/>
    <n v="0"/>
    <n v="0"/>
    <n v="0"/>
    <n v="0"/>
    <n v="0"/>
    <n v="0"/>
    <n v="0"/>
    <n v="0"/>
    <n v="0"/>
    <n v="0"/>
  </r>
  <r>
    <x v="1"/>
    <s v="ENABLED"/>
    <x v="0"/>
    <x v="1"/>
    <x v="13"/>
    <s v="Auto"/>
    <s v="Category 1_SP_Auto_ASIN 11"/>
    <s v="CAMPAIGN_STATUS_ENABLED"/>
    <s v="AUTOMATIC"/>
    <s v="Dynamic bids - down only"/>
    <d v="2022-10-25T00:00:00"/>
    <m/>
    <n v="550"/>
    <s v="&lt;5%"/>
    <s v="CPC"/>
    <n v="30477"/>
    <n v="26"/>
    <n v="8.9999999999999998E-4"/>
    <n v="51.47"/>
    <n v="1.98"/>
    <n v="0"/>
    <n v="0"/>
    <n v="0"/>
    <n v="0"/>
    <n v="0"/>
    <n v="0"/>
    <n v="0"/>
    <n v="0"/>
    <n v="0"/>
    <n v="0"/>
    <n v="0"/>
    <n v="0"/>
    <n v="0"/>
    <n v="0"/>
    <n v="0"/>
  </r>
  <r>
    <x v="1"/>
    <s v="ENABLED"/>
    <x v="0"/>
    <x v="3"/>
    <x v="5"/>
    <s v="PT"/>
    <s v="Category 1_SD_PT_ASIN 3"/>
    <s v="CAMPAIGN_STATUS_ENABLED"/>
    <s v="MANUAL"/>
    <m/>
    <d v="2022-12-12T00:00:00"/>
    <m/>
    <n v="550"/>
    <m/>
    <s v="CPC"/>
    <n v="384"/>
    <n v="1"/>
    <n v="2.5999999999999999E-3"/>
    <n v="45.92"/>
    <n v="45.92"/>
    <n v="0"/>
    <n v="0"/>
    <n v="0"/>
    <n v="0"/>
    <n v="0"/>
    <n v="0"/>
    <n v="0"/>
    <n v="0"/>
    <n v="0"/>
    <n v="0"/>
    <n v="0"/>
    <n v="0"/>
    <n v="0"/>
    <n v="0"/>
    <n v="0"/>
  </r>
  <r>
    <x v="1"/>
    <s v="ENABLED"/>
    <x v="0"/>
    <x v="2"/>
    <x v="1"/>
    <s v="KT"/>
    <s v="Category 1_SB_KT_ASIN 1"/>
    <s v="RUNNING"/>
    <s v="MANUAL"/>
    <m/>
    <d v="2022-06-13T00:00:00"/>
    <m/>
    <n v="200"/>
    <n v="0.12614578786555999"/>
    <m/>
    <n v="4003"/>
    <n v="4"/>
    <n v="1E-3"/>
    <n v="42.66"/>
    <n v="10.67"/>
    <n v="1"/>
    <n v="203.39"/>
    <n v="0.2097"/>
    <n v="4.7676999999999996"/>
    <n v="0"/>
    <n v="0"/>
    <n v="0"/>
    <n v="0"/>
    <n v="0"/>
    <n v="0"/>
    <n v="0"/>
    <n v="0"/>
    <n v="0"/>
    <n v="0"/>
    <n v="0"/>
  </r>
  <r>
    <x v="1"/>
    <s v="ENABLED"/>
    <x v="0"/>
    <x v="4"/>
    <x v="1"/>
    <s v="KT"/>
    <s v="Category 1_SBV_KT_ASIN 1"/>
    <s v="CAMPAIGN_STATUS_ENABLED"/>
    <s v="MANUAL"/>
    <s v="Dynamic bids - down only"/>
    <d v="2022-06-13T00:00:00"/>
    <m/>
    <n v="200"/>
    <s v="&lt;5%"/>
    <s v="CPC"/>
    <n v="1560"/>
    <n v="7"/>
    <n v="4.4999999999999997E-3"/>
    <n v="32"/>
    <n v="4.57"/>
    <n v="2"/>
    <n v="327.12"/>
    <n v="9.7799999999999998E-2"/>
    <n v="10.2225"/>
    <n v="1"/>
    <n v="0.5"/>
    <n v="200"/>
    <n v="0.61140000000000005"/>
    <n v="201"/>
    <n v="159.19999999999999"/>
    <n v="0"/>
    <n v="0"/>
    <n v="0"/>
    <n v="0"/>
    <n v="0"/>
  </r>
  <r>
    <x v="1"/>
    <s v="ENABLED"/>
    <x v="1"/>
    <x v="1"/>
    <x v="2"/>
    <s v="KT"/>
    <s v="Category 2_SP_KT_ASIN 2"/>
    <s v="CAMPAIGN_STATUS_ENABLED"/>
    <s v="MANUAL"/>
    <s v="Dynamic bids - down only"/>
    <d v="2022-08-13T00:00:00"/>
    <m/>
    <n v="300"/>
    <n v="7.9710144927536197E-2"/>
    <s v="CPC"/>
    <n v="2293"/>
    <n v="7"/>
    <n v="3.0999999999999999E-3"/>
    <n v="27.73"/>
    <n v="3.96"/>
    <n v="0"/>
    <n v="0"/>
    <n v="0"/>
    <n v="0"/>
    <n v="0"/>
    <n v="0"/>
    <n v="0"/>
    <n v="0"/>
    <n v="0"/>
    <n v="0"/>
    <n v="0"/>
    <n v="0"/>
    <n v="0"/>
    <n v="0"/>
    <n v="0"/>
  </r>
  <r>
    <x v="1"/>
    <s v="ENABLED"/>
    <x v="0"/>
    <x v="1"/>
    <x v="1"/>
    <s v="KT"/>
    <s v="Category 1_SP_KT_ASIN 1"/>
    <s v="CAMPAIGN_STATUS_ENABLED"/>
    <s v="MANUAL"/>
    <s v="Dynamic bids - down only"/>
    <d v="2022-06-06T00:00:00"/>
    <m/>
    <n v="300"/>
    <s v="&lt;5%"/>
    <s v="CPC"/>
    <n v="515"/>
    <n v="2"/>
    <n v="3.8999999999999998E-3"/>
    <n v="27.7"/>
    <n v="13.85"/>
    <n v="2"/>
    <n v="2033.91"/>
    <n v="1.3599999999999999E-2"/>
    <n v="73.426400000000001"/>
    <n v="0"/>
    <n v="0"/>
    <n v="0"/>
    <n v="0"/>
    <n v="0"/>
    <n v="0"/>
    <n v="0"/>
    <n v="0"/>
    <n v="0"/>
    <n v="0"/>
    <n v="0"/>
  </r>
  <r>
    <x v="1"/>
    <s v="ENABLED"/>
    <x v="1"/>
    <x v="2"/>
    <x v="2"/>
    <s v="KT"/>
    <s v="Category 2_SB_KT_ASIN 2"/>
    <s v="RUNNING"/>
    <s v="MANUAL"/>
    <m/>
    <d v="2022-08-31T00:00:00"/>
    <m/>
    <n v="200"/>
    <n v="0.14797951052931099"/>
    <m/>
    <n v="511"/>
    <n v="6"/>
    <n v="1.17E-2"/>
    <n v="20.2"/>
    <n v="3.37"/>
    <n v="0"/>
    <n v="0"/>
    <n v="0"/>
    <n v="0"/>
    <n v="0"/>
    <n v="0"/>
    <n v="0"/>
    <n v="0"/>
    <n v="0"/>
    <n v="0"/>
    <n v="0"/>
    <n v="0"/>
    <n v="0"/>
    <n v="0"/>
    <n v="0"/>
  </r>
  <r>
    <x v="1"/>
    <s v="ENABLED"/>
    <x v="0"/>
    <x v="3"/>
    <x v="5"/>
    <s v="PT"/>
    <s v="Category 1_SD_PT_ASIN 3"/>
    <s v="CAMPAIGN_STATUS_ENABLED"/>
    <s v="MANUAL"/>
    <m/>
    <d v="2023-01-07T00:00:00"/>
    <m/>
    <n v="1000"/>
    <m/>
    <s v="VCPM"/>
    <n v="1233"/>
    <n v="0"/>
    <n v="0"/>
    <n v="18.61"/>
    <n v="0"/>
    <n v="6"/>
    <n v="2194.09"/>
    <n v="8.5000000000000006E-3"/>
    <n v="117.89190000000001"/>
    <n v="6"/>
    <n v="1"/>
    <n v="2194.09"/>
    <n v="1"/>
    <n v="111"/>
    <n v="167.67"/>
    <n v="79"/>
    <n v="48"/>
    <n v="31"/>
    <n v="30"/>
    <n v="0"/>
  </r>
  <r>
    <x v="1"/>
    <s v="ENABLED"/>
    <x v="0"/>
    <x v="1"/>
    <x v="1"/>
    <s v="KT"/>
    <s v="Category 1_SP_KT_ASIN 1"/>
    <s v="CAMPAIGN_STATUS_ENABLED"/>
    <s v="MANUAL"/>
    <s v="Dynamic bids - down only"/>
    <d v="2022-08-12T00:00:00"/>
    <m/>
    <n v="200"/>
    <s v="&lt;5%"/>
    <s v="CPC"/>
    <n v="217"/>
    <n v="2"/>
    <n v="9.1999999999999998E-3"/>
    <n v="14.24"/>
    <n v="7.12"/>
    <n v="1"/>
    <n v="371.2"/>
    <n v="3.8399999999999997E-2"/>
    <n v="26.067399999999999"/>
    <n v="0"/>
    <n v="0"/>
    <n v="0"/>
    <n v="0"/>
    <n v="0"/>
    <n v="0"/>
    <n v="0"/>
    <n v="0"/>
    <n v="0"/>
    <n v="0"/>
    <n v="0"/>
  </r>
  <r>
    <x v="1"/>
    <s v="ENABLED"/>
    <x v="3"/>
    <x v="3"/>
    <x v="7"/>
    <s v="PT"/>
    <s v="Category 4_SD_PT_ASIN 5"/>
    <s v="CAMPAIGN_STATUS_ENABLED"/>
    <s v="MANUAL"/>
    <m/>
    <d v="2022-12-12T00:00:00"/>
    <m/>
    <n v="550"/>
    <m/>
    <s v="CPC"/>
    <n v="433"/>
    <n v="1"/>
    <n v="2.3E-3"/>
    <n v="12.45"/>
    <n v="12.45"/>
    <n v="0"/>
    <n v="0"/>
    <n v="0"/>
    <n v="0"/>
    <n v="0"/>
    <n v="0"/>
    <n v="0"/>
    <n v="0"/>
    <n v="0"/>
    <n v="0"/>
    <n v="0"/>
    <n v="0"/>
    <n v="0"/>
    <n v="0"/>
    <n v="0"/>
  </r>
  <r>
    <x v="1"/>
    <s v="ENABLED"/>
    <x v="1"/>
    <x v="1"/>
    <x v="2"/>
    <s v="KT"/>
    <s v="Category 2_SP_KT_ASIN 2"/>
    <s v="CAMPAIGN_STATUS_ENABLED"/>
    <s v="MANUAL"/>
    <s v="Dynamic bids - down only"/>
    <d v="2022-08-13T00:00:00"/>
    <m/>
    <n v="300"/>
    <s v="&lt;5%"/>
    <s v="CPC"/>
    <n v="485"/>
    <n v="1"/>
    <n v="2.0999999999999999E-3"/>
    <n v="10.56"/>
    <n v="10.56"/>
    <n v="0"/>
    <n v="0"/>
    <n v="0"/>
    <n v="0"/>
    <n v="0"/>
    <n v="0"/>
    <n v="0"/>
    <n v="0"/>
    <n v="0"/>
    <n v="0"/>
    <n v="0"/>
    <n v="0"/>
    <n v="0"/>
    <n v="0"/>
    <n v="0"/>
  </r>
  <r>
    <x v="1"/>
    <s v="ENABLED"/>
    <x v="1"/>
    <x v="2"/>
    <x v="2"/>
    <s v="KT"/>
    <s v="Category 2_SB_KT_ASIN 2"/>
    <s v="RUNNING"/>
    <s v="MANUAL"/>
    <m/>
    <d v="2022-06-13T00:00:00"/>
    <m/>
    <n v="200"/>
    <n v="9.34579439252336E-2"/>
    <m/>
    <n v="200"/>
    <n v="3"/>
    <n v="1.4999999999999999E-2"/>
    <n v="8.57"/>
    <n v="2.86"/>
    <n v="0"/>
    <n v="0"/>
    <n v="0"/>
    <n v="0"/>
    <n v="0"/>
    <n v="0"/>
    <n v="0"/>
    <n v="0"/>
    <n v="0"/>
    <n v="0"/>
    <n v="0"/>
    <n v="0"/>
    <n v="0"/>
    <n v="0"/>
    <n v="0"/>
  </r>
  <r>
    <x v="1"/>
    <s v="ENABLED"/>
    <x v="0"/>
    <x v="1"/>
    <x v="1"/>
    <s v="KT"/>
    <s v="Category 1_SP_KT_ASIN 1"/>
    <s v="CAMPAIGN_STATUS_ENABLED"/>
    <s v="MANUAL"/>
    <s v="Dynamic bids - down only"/>
    <d v="2022-06-04T00:00:00"/>
    <m/>
    <n v="500"/>
    <s v="&lt;5%"/>
    <s v="CPC"/>
    <n v="663"/>
    <n v="2"/>
    <n v="3.0000000000000001E-3"/>
    <n v="7.73"/>
    <n v="3.87"/>
    <n v="0"/>
    <n v="0"/>
    <n v="0"/>
    <n v="0"/>
    <n v="0"/>
    <n v="0"/>
    <n v="0"/>
    <n v="0"/>
    <n v="0"/>
    <n v="0"/>
    <n v="0"/>
    <n v="0"/>
    <n v="0"/>
    <n v="0"/>
    <n v="0"/>
  </r>
  <r>
    <x v="1"/>
    <s v="ENABLED"/>
    <x v="1"/>
    <x v="2"/>
    <x v="2"/>
    <s v="KT"/>
    <s v="Category 2_SB_KT_ASIN 2"/>
    <s v="RUNNING"/>
    <s v="MANUAL"/>
    <m/>
    <d v="2022-08-31T00:00:00"/>
    <m/>
    <n v="200"/>
    <s v="&lt;5%"/>
    <m/>
    <n v="987"/>
    <n v="3"/>
    <n v="3.0000000000000001E-3"/>
    <n v="5.94"/>
    <n v="1.98"/>
    <n v="0"/>
    <n v="0"/>
    <n v="0"/>
    <n v="0"/>
    <n v="0"/>
    <n v="0"/>
    <n v="0"/>
    <n v="0"/>
    <n v="0"/>
    <n v="0"/>
    <n v="0"/>
    <n v="0"/>
    <n v="0"/>
    <n v="0"/>
    <n v="0"/>
  </r>
  <r>
    <x v="1"/>
    <s v="ENABLED"/>
    <x v="0"/>
    <x v="2"/>
    <x v="1"/>
    <s v="KT"/>
    <s v="Category 1_SB_KT_ASIN 1"/>
    <s v="RUNNING"/>
    <s v="MANUAL"/>
    <m/>
    <d v="2022-06-13T00:00:00"/>
    <m/>
    <n v="200"/>
    <n v="6.9088811995386301E-2"/>
    <m/>
    <n v="1030"/>
    <n v="2"/>
    <n v="1.9E-3"/>
    <n v="5.8"/>
    <n v="2.9"/>
    <n v="0"/>
    <n v="0"/>
    <n v="0"/>
    <n v="0"/>
    <n v="0"/>
    <n v="0"/>
    <n v="0"/>
    <n v="0"/>
    <n v="0"/>
    <n v="0"/>
    <n v="0"/>
    <n v="0"/>
    <n v="0"/>
    <n v="0"/>
    <n v="0"/>
  </r>
  <r>
    <x v="1"/>
    <s v="ENABLED"/>
    <x v="0"/>
    <x v="1"/>
    <x v="5"/>
    <s v="KT"/>
    <s v="Category 1_SP_KT_ASIN 3"/>
    <s v="CAMPAIGN_STATUS_ENABLED"/>
    <s v="MANUAL"/>
    <s v="Dynamic bids - down only"/>
    <d v="2022-08-12T00:00:00"/>
    <m/>
    <n v="200"/>
    <s v="&lt;5%"/>
    <s v="CPC"/>
    <n v="822"/>
    <n v="1"/>
    <n v="1.1999999999999999E-3"/>
    <n v="5.32"/>
    <n v="5.32"/>
    <n v="0"/>
    <n v="0"/>
    <n v="0"/>
    <n v="0"/>
    <n v="0"/>
    <n v="0"/>
    <n v="0"/>
    <n v="0"/>
    <n v="0"/>
    <n v="0"/>
    <n v="0"/>
    <n v="0"/>
    <n v="0"/>
    <n v="0"/>
    <n v="0"/>
  </r>
  <r>
    <x v="1"/>
    <s v="ENABLED"/>
    <x v="1"/>
    <x v="4"/>
    <x v="2"/>
    <s v="KT"/>
    <s v="Category 2_SBV_KT_ASIN 2"/>
    <s v="CAMPAIGN_STATUS_ENABLED"/>
    <s v="MANUAL"/>
    <m/>
    <d v="2022-10-25T00:00:00"/>
    <m/>
    <n v="200"/>
    <s v="&lt;5%"/>
    <s v="CPC"/>
    <n v="292"/>
    <n v="1"/>
    <n v="3.3999999999999998E-3"/>
    <n v="4.4000000000000004"/>
    <n v="4.4000000000000004"/>
    <n v="0"/>
    <n v="0"/>
    <n v="0"/>
    <n v="0"/>
    <n v="0"/>
    <n v="0"/>
    <n v="0"/>
    <n v="0"/>
    <n v="0"/>
    <n v="0"/>
    <n v="0"/>
    <n v="0"/>
    <n v="0"/>
    <n v="0"/>
    <n v="0"/>
  </r>
  <r>
    <x v="1"/>
    <s v="ENABLED"/>
    <x v="0"/>
    <x v="1"/>
    <x v="10"/>
    <s v="KT"/>
    <s v="Category 1_SP_KT_ASIN 6"/>
    <s v="CAMPAIGN_STATUS_ENABLED"/>
    <s v="MANUAL"/>
    <s v="Dynamic bids - down only"/>
    <d v="2022-06-04T00:00:00"/>
    <m/>
    <n v="300"/>
    <s v="&lt;5%"/>
    <s v="CPC"/>
    <n v="309"/>
    <n v="0"/>
    <n v="0"/>
    <n v="0"/>
    <n v="0"/>
    <n v="0"/>
    <n v="0"/>
    <n v="0"/>
    <n v="0"/>
    <n v="0"/>
    <n v="0"/>
    <n v="0"/>
    <n v="0"/>
    <n v="0"/>
    <n v="0"/>
    <n v="0"/>
    <n v="0"/>
    <n v="0"/>
    <n v="0"/>
    <n v="0"/>
  </r>
  <r>
    <x v="1"/>
    <s v="ENABLED"/>
    <x v="0"/>
    <x v="1"/>
    <x v="5"/>
    <s v="KT"/>
    <s v="Category 1_SP_KT_ASIN 3"/>
    <s v="CAMPAIGN_STATUS_ENABLED"/>
    <s v="MANUAL"/>
    <s v="Dynamic bids - down only"/>
    <d v="2022-06-06T00:00:00"/>
    <m/>
    <n v="550"/>
    <n v="0.18114602587800299"/>
    <s v="CPC"/>
    <n v="792"/>
    <n v="0"/>
    <n v="0"/>
    <n v="0"/>
    <n v="0"/>
    <n v="0"/>
    <n v="0"/>
    <n v="0"/>
    <n v="0"/>
    <n v="0"/>
    <n v="0"/>
    <n v="0"/>
    <n v="0"/>
    <n v="0"/>
    <n v="0"/>
    <n v="0"/>
    <n v="0"/>
    <n v="0"/>
    <n v="0"/>
    <n v="0"/>
  </r>
  <r>
    <x v="1"/>
    <s v="ENABLED"/>
    <x v="0"/>
    <x v="1"/>
    <x v="13"/>
    <s v="KT"/>
    <s v="Category 1_SP_KT_ASIN 11"/>
    <s v="CAMPAIGN_STATUS_ENABLED"/>
    <s v="MANUAL"/>
    <s v="Dynamic bids - down only"/>
    <d v="2022-08-12T00:00:00"/>
    <m/>
    <n v="550"/>
    <s v="&lt;5%"/>
    <s v="CPC"/>
    <n v="10"/>
    <n v="0"/>
    <n v="0"/>
    <n v="0"/>
    <n v="0"/>
    <n v="0"/>
    <n v="0"/>
    <n v="0"/>
    <n v="0"/>
    <n v="0"/>
    <n v="0"/>
    <n v="0"/>
    <n v="0"/>
    <n v="0"/>
    <n v="0"/>
    <n v="0"/>
    <n v="0"/>
    <n v="0"/>
    <n v="0"/>
    <n v="0"/>
  </r>
  <r>
    <x v="1"/>
    <s v="ENABLED"/>
    <x v="0"/>
    <x v="1"/>
    <x v="1"/>
    <s v="KT"/>
    <s v="Category 1_SP_KT_ASIN 1"/>
    <s v="CAMPAIGN_STATUS_ENABLED"/>
    <s v="MANUAL"/>
    <s v="Dynamic bids - down only"/>
    <d v="2022-08-12T00:00:00"/>
    <m/>
    <n v="200"/>
    <s v="&lt;5%"/>
    <s v="CPC"/>
    <n v="13"/>
    <n v="0"/>
    <n v="0"/>
    <n v="0"/>
    <n v="0"/>
    <n v="0"/>
    <n v="0"/>
    <n v="0"/>
    <n v="0"/>
    <n v="0"/>
    <n v="0"/>
    <n v="0"/>
    <n v="0"/>
    <n v="0"/>
    <n v="0"/>
    <n v="0"/>
    <n v="0"/>
    <n v="0"/>
    <n v="0"/>
    <n v="0"/>
  </r>
  <r>
    <x v="1"/>
    <s v="ENABLED"/>
    <x v="0"/>
    <x v="1"/>
    <x v="5"/>
    <s v="KT"/>
    <s v="Category 1_SP_KT_ASIN 3"/>
    <s v="CAMPAIGN_STATUS_ENABLED"/>
    <s v="MANUAL"/>
    <s v="Dynamic bids - down only"/>
    <d v="2022-08-12T00:00:00"/>
    <m/>
    <n v="200"/>
    <s v="&lt;5%"/>
    <s v="CPC"/>
    <n v="564"/>
    <n v="0"/>
    <n v="0"/>
    <n v="0"/>
    <n v="0"/>
    <n v="0"/>
    <n v="0"/>
    <n v="0"/>
    <n v="0"/>
    <n v="0"/>
    <n v="0"/>
    <n v="0"/>
    <n v="0"/>
    <n v="0"/>
    <n v="0"/>
    <n v="0"/>
    <n v="0"/>
    <n v="0"/>
    <n v="0"/>
    <n v="0"/>
  </r>
  <r>
    <x v="1"/>
    <s v="ENABLED"/>
    <x v="0"/>
    <x v="1"/>
    <x v="10"/>
    <s v="KT"/>
    <s v="Category 1_SP_KT_ASIN 6"/>
    <s v="CAMPAIGN_STATUS_ENABLED"/>
    <s v="MANUAL"/>
    <s v="Dynamic bids - down only"/>
    <d v="2022-08-12T00:00:00"/>
    <m/>
    <n v="300"/>
    <s v="&lt;5%"/>
    <s v="CPC"/>
    <n v="35"/>
    <n v="0"/>
    <n v="0"/>
    <n v="0"/>
    <n v="0"/>
    <n v="0"/>
    <n v="0"/>
    <n v="0"/>
    <n v="0"/>
    <n v="0"/>
    <n v="0"/>
    <n v="0"/>
    <n v="0"/>
    <n v="0"/>
    <n v="0"/>
    <n v="0"/>
    <n v="0"/>
    <n v="0"/>
    <n v="0"/>
    <n v="0"/>
  </r>
  <r>
    <x v="1"/>
    <s v="ARCHIVED"/>
    <x v="0"/>
    <x v="1"/>
    <x v="1"/>
    <s v="KT"/>
    <s v="Category 1_SP_KT_ASIN 1"/>
    <s v="CAMPAIGN_ARCHIVED"/>
    <s v="MANUAL"/>
    <s v="Dynamic bids - down only"/>
    <d v="2022-08-12T00:00:00"/>
    <m/>
    <n v="150"/>
    <m/>
    <s v="CPC"/>
    <n v="0"/>
    <n v="0"/>
    <n v="0"/>
    <n v="0"/>
    <n v="0"/>
    <n v="0"/>
    <n v="0"/>
    <n v="0"/>
    <n v="0"/>
    <n v="0"/>
    <n v="0"/>
    <n v="0"/>
    <n v="0"/>
    <n v="0"/>
    <n v="0"/>
    <n v="0"/>
    <n v="0"/>
    <n v="0"/>
    <n v="0"/>
    <n v="0"/>
  </r>
  <r>
    <x v="1"/>
    <s v="ARCHIVED"/>
    <x v="0"/>
    <x v="1"/>
    <x v="1"/>
    <s v="KT"/>
    <s v="Category 1_SP_KT_ASIN 1"/>
    <s v="CAMPAIGN_ARCHIVED"/>
    <s v="MANUAL"/>
    <s v="Dynamic bids - down only"/>
    <d v="2022-08-12T00:00:00"/>
    <m/>
    <n v="200"/>
    <m/>
    <s v="CPC"/>
    <n v="0"/>
    <n v="0"/>
    <n v="0"/>
    <n v="0"/>
    <n v="0"/>
    <n v="0"/>
    <n v="0"/>
    <n v="0"/>
    <n v="0"/>
    <n v="0"/>
    <n v="0"/>
    <n v="0"/>
    <n v="0"/>
    <n v="0"/>
    <n v="0"/>
    <n v="0"/>
    <n v="0"/>
    <n v="0"/>
    <n v="0"/>
    <n v="0"/>
  </r>
  <r>
    <x v="1"/>
    <s v="ENABLED"/>
    <x v="0"/>
    <x v="1"/>
    <x v="13"/>
    <s v="KT"/>
    <s v="Category 1_SP_KT_ASIN 11"/>
    <s v="CAMPAIGN_STATUS_ENABLED"/>
    <s v="MANUAL"/>
    <s v="Dynamic bids - down only"/>
    <d v="2022-08-13T00:00:00"/>
    <m/>
    <n v="550"/>
    <m/>
    <s v="CPC"/>
    <n v="0"/>
    <n v="0"/>
    <n v="0"/>
    <n v="0"/>
    <n v="0"/>
    <n v="0"/>
    <n v="0"/>
    <n v="0"/>
    <n v="0"/>
    <n v="0"/>
    <n v="0"/>
    <n v="0"/>
    <n v="0"/>
    <n v="0"/>
    <n v="0"/>
    <n v="0"/>
    <n v="0"/>
    <n v="0"/>
    <n v="0"/>
    <n v="0"/>
  </r>
  <r>
    <x v="1"/>
    <s v="ENABLED"/>
    <x v="3"/>
    <x v="1"/>
    <x v="7"/>
    <s v="KT"/>
    <s v="Category 4_SP_KT_ASIN 5"/>
    <s v="CAMPAIGN_STATUS_ENABLED"/>
    <s v="MANUAL"/>
    <s v="Dynamic bids - down only"/>
    <d v="2022-08-13T00:00:00"/>
    <m/>
    <n v="300"/>
    <m/>
    <s v="CPC"/>
    <n v="0"/>
    <n v="0"/>
    <n v="0"/>
    <n v="0"/>
    <n v="0"/>
    <n v="0"/>
    <n v="0"/>
    <n v="0"/>
    <n v="0"/>
    <n v="0"/>
    <n v="0"/>
    <n v="0"/>
    <n v="0"/>
    <n v="0"/>
    <n v="0"/>
    <n v="0"/>
    <n v="0"/>
    <n v="0"/>
    <n v="0"/>
    <n v="0"/>
  </r>
  <r>
    <x v="1"/>
    <s v="ENABLED"/>
    <x v="3"/>
    <x v="1"/>
    <x v="7"/>
    <s v="KT"/>
    <s v="Category 4_SP_KT_ASIN 5"/>
    <s v="CAMPAIGN_STATUS_ENABLED"/>
    <s v="MANUAL"/>
    <s v="Dynamic bids - down only"/>
    <d v="2022-08-13T00:00:00"/>
    <m/>
    <n v="200"/>
    <s v="&lt;5%"/>
    <s v="CPC"/>
    <n v="67"/>
    <n v="0"/>
    <n v="0"/>
    <n v="0"/>
    <n v="0"/>
    <n v="0"/>
    <n v="0"/>
    <n v="0"/>
    <n v="0"/>
    <n v="0"/>
    <n v="0"/>
    <n v="0"/>
    <n v="0"/>
    <n v="0"/>
    <n v="0"/>
    <n v="0"/>
    <n v="0"/>
    <n v="0"/>
    <n v="0"/>
    <n v="0"/>
  </r>
  <r>
    <x v="1"/>
    <s v="ENABLED"/>
    <x v="0"/>
    <x v="1"/>
    <x v="8"/>
    <s v="KT"/>
    <s v="Category 1_SP_KT_ASIN 12"/>
    <s v="CAMPAIGN_STATUS_ENABLED"/>
    <s v="MANUAL"/>
    <s v="Dynamic bids - down only"/>
    <d v="2022-08-13T00:00:00"/>
    <m/>
    <n v="200"/>
    <m/>
    <s v="CPC"/>
    <n v="0"/>
    <n v="0"/>
    <n v="0"/>
    <n v="0"/>
    <n v="0"/>
    <n v="0"/>
    <n v="0"/>
    <n v="0"/>
    <n v="0"/>
    <n v="0"/>
    <n v="0"/>
    <n v="0"/>
    <n v="0"/>
    <n v="0"/>
    <n v="0"/>
    <n v="0"/>
    <n v="0"/>
    <n v="0"/>
    <n v="0"/>
    <n v="0"/>
  </r>
  <r>
    <x v="1"/>
    <s v="ENABLED"/>
    <x v="0"/>
    <x v="1"/>
    <x v="6"/>
    <s v="KT"/>
    <s v="Category 1_SP_KT_ASIN 4"/>
    <s v="CAMPAIGN_STATUS_ENABLED"/>
    <s v="MANUAL"/>
    <s v="Dynamic bids - down only"/>
    <d v="2022-08-13T00:00:00"/>
    <m/>
    <n v="300"/>
    <m/>
    <s v="CPC"/>
    <n v="0"/>
    <n v="0"/>
    <n v="0"/>
    <n v="0"/>
    <n v="0"/>
    <n v="0"/>
    <n v="0"/>
    <n v="0"/>
    <n v="0"/>
    <n v="0"/>
    <n v="0"/>
    <n v="0"/>
    <n v="0"/>
    <n v="0"/>
    <n v="0"/>
    <n v="0"/>
    <n v="0"/>
    <n v="0"/>
    <n v="0"/>
    <n v="0"/>
  </r>
  <r>
    <x v="1"/>
    <s v="ENABLED"/>
    <x v="0"/>
    <x v="1"/>
    <x v="12"/>
    <s v="KT"/>
    <s v="Category 1_SP_KT_ASIN 7"/>
    <s v="CAMPAIGN_STATUS_ENABLED"/>
    <s v="MANUAL"/>
    <s v="Dynamic bids - down only"/>
    <d v="2022-08-13T00:00:00"/>
    <m/>
    <n v="200"/>
    <m/>
    <s v="CPC"/>
    <n v="0"/>
    <n v="0"/>
    <n v="0"/>
    <n v="0"/>
    <n v="0"/>
    <n v="0"/>
    <n v="0"/>
    <n v="0"/>
    <n v="0"/>
    <n v="0"/>
    <n v="0"/>
    <n v="0"/>
    <n v="0"/>
    <n v="0"/>
    <n v="0"/>
    <n v="0"/>
    <n v="0"/>
    <n v="0"/>
    <n v="0"/>
    <n v="0"/>
  </r>
  <r>
    <x v="1"/>
    <s v="ENABLED"/>
    <x v="1"/>
    <x v="1"/>
    <x v="2"/>
    <s v="KT"/>
    <s v="Category 2_SP_KT_ASIN 2"/>
    <s v="CAMPAIGN_STATUS_ENABLED"/>
    <s v="MANUAL"/>
    <s v="Dynamic bids - down only"/>
    <d v="2022-08-13T00:00:00"/>
    <m/>
    <n v="200"/>
    <n v="0.2"/>
    <s v="CPC"/>
    <n v="11"/>
    <n v="0"/>
    <n v="0"/>
    <n v="0"/>
    <n v="0"/>
    <n v="0"/>
    <n v="0"/>
    <n v="0"/>
    <n v="0"/>
    <n v="0"/>
    <n v="0"/>
    <n v="0"/>
    <n v="0"/>
    <n v="0"/>
    <n v="0"/>
    <n v="0"/>
    <n v="0"/>
    <n v="0"/>
    <n v="0"/>
    <n v="0"/>
  </r>
  <r>
    <x v="1"/>
    <s v="ENABLED"/>
    <x v="1"/>
    <x v="1"/>
    <x v="2"/>
    <s v="KT"/>
    <s v="Category 2_SP_KT_ASIN 2"/>
    <s v="CAMPAIGN_STATUS_ENABLED"/>
    <s v="MANUAL"/>
    <s v="Dynamic bids - down only"/>
    <d v="2022-08-13T00:00:00"/>
    <m/>
    <n v="1000"/>
    <s v="&lt;5%"/>
    <s v="CPC"/>
    <n v="1758"/>
    <n v="0"/>
    <n v="0"/>
    <n v="0"/>
    <n v="0"/>
    <n v="0"/>
    <n v="0"/>
    <n v="0"/>
    <n v="0"/>
    <n v="0"/>
    <n v="0"/>
    <n v="0"/>
    <n v="0"/>
    <n v="0"/>
    <n v="0"/>
    <n v="0"/>
    <n v="0"/>
    <n v="0"/>
    <n v="0"/>
    <n v="0"/>
  </r>
  <r>
    <x v="1"/>
    <s v="ENABLED"/>
    <x v="0"/>
    <x v="1"/>
    <x v="6"/>
    <s v="KT"/>
    <s v="Category 1_SP_KT_ASIN 4"/>
    <s v="CAMPAIGN_STATUS_ENABLED"/>
    <s v="MANUAL"/>
    <s v="Dynamic bids - down only"/>
    <d v="2022-08-13T00:00:00"/>
    <m/>
    <n v="200"/>
    <m/>
    <s v="CPC"/>
    <n v="0"/>
    <n v="0"/>
    <n v="0"/>
    <n v="0"/>
    <n v="0"/>
    <n v="0"/>
    <n v="0"/>
    <n v="0"/>
    <n v="0"/>
    <n v="0"/>
    <n v="0"/>
    <n v="0"/>
    <n v="0"/>
    <n v="0"/>
    <n v="0"/>
    <n v="0"/>
    <n v="0"/>
    <n v="0"/>
    <n v="0"/>
    <n v="0"/>
  </r>
  <r>
    <x v="1"/>
    <s v="ENABLED"/>
    <x v="0"/>
    <x v="1"/>
    <x v="12"/>
    <s v="KT"/>
    <s v="Category 1_SP_KT_ASIN 7"/>
    <s v="CAMPAIGN_STATUS_ENABLED"/>
    <s v="MANUAL"/>
    <s v="Dynamic bids - down only"/>
    <d v="2022-08-13T00:00:00"/>
    <m/>
    <n v="200"/>
    <n v="8.3333333333333301E-2"/>
    <s v="CPC"/>
    <n v="33"/>
    <n v="0"/>
    <n v="0"/>
    <n v="0"/>
    <n v="0"/>
    <n v="0"/>
    <n v="0"/>
    <n v="0"/>
    <n v="0"/>
    <n v="0"/>
    <n v="0"/>
    <n v="0"/>
    <n v="0"/>
    <n v="0"/>
    <n v="0"/>
    <n v="0"/>
    <n v="0"/>
    <n v="0"/>
    <n v="0"/>
    <n v="0"/>
  </r>
  <r>
    <x v="1"/>
    <s v="ENABLED"/>
    <x v="0"/>
    <x v="1"/>
    <x v="6"/>
    <s v="KT"/>
    <s v="Category 1_SP_KT_ASIN 4"/>
    <s v="CAMPAIGN_STATUS_ENABLED"/>
    <s v="MANUAL"/>
    <s v="Dynamic bids - down only"/>
    <d v="2022-08-13T00:00:00"/>
    <m/>
    <n v="200"/>
    <m/>
    <s v="CPC"/>
    <n v="0"/>
    <n v="0"/>
    <n v="0"/>
    <n v="0"/>
    <n v="0"/>
    <n v="0"/>
    <n v="0"/>
    <n v="0"/>
    <n v="0"/>
    <n v="0"/>
    <n v="0"/>
    <n v="0"/>
    <n v="0"/>
    <n v="0"/>
    <n v="0"/>
    <n v="0"/>
    <n v="0"/>
    <n v="0"/>
    <n v="0"/>
    <n v="0"/>
  </r>
  <r>
    <x v="1"/>
    <s v="ENABLED"/>
    <x v="4"/>
    <x v="1"/>
    <x v="9"/>
    <s v="KT"/>
    <s v="Category 5_SP_KT_ASIN 9"/>
    <s v="CAMPAIGN_STATUS_ENABLED"/>
    <s v="MANUAL"/>
    <s v="Dynamic bids - down only"/>
    <d v="2022-08-13T00:00:00"/>
    <m/>
    <n v="300"/>
    <s v="&lt;5%"/>
    <s v="CPC"/>
    <n v="137"/>
    <n v="0"/>
    <n v="0"/>
    <n v="0"/>
    <n v="0"/>
    <n v="0"/>
    <n v="0"/>
    <n v="0"/>
    <n v="0"/>
    <n v="0"/>
    <n v="0"/>
    <n v="0"/>
    <n v="0"/>
    <n v="0"/>
    <n v="0"/>
    <n v="0"/>
    <n v="0"/>
    <n v="0"/>
    <n v="0"/>
    <n v="0"/>
  </r>
  <r>
    <x v="1"/>
    <s v="ENABLED"/>
    <x v="0"/>
    <x v="1"/>
    <x v="10"/>
    <s v="KT"/>
    <s v="Category 1_SP_KT_ASIN 6"/>
    <s v="CAMPAIGN_STATUS_ENABLED"/>
    <s v="MANUAL"/>
    <s v="Dynamic bids - down only"/>
    <d v="2022-08-13T00:00:00"/>
    <m/>
    <n v="200"/>
    <s v="&lt;5%"/>
    <s v="CPC"/>
    <n v="1"/>
    <n v="0"/>
    <n v="0"/>
    <n v="0"/>
    <n v="0"/>
    <n v="0"/>
    <n v="0"/>
    <n v="0"/>
    <n v="0"/>
    <n v="0"/>
    <n v="0"/>
    <n v="0"/>
    <n v="0"/>
    <n v="0"/>
    <n v="0"/>
    <n v="0"/>
    <n v="0"/>
    <n v="0"/>
    <n v="0"/>
    <n v="0"/>
  </r>
  <r>
    <x v="1"/>
    <s v="ENABLED"/>
    <x v="0"/>
    <x v="1"/>
    <x v="15"/>
    <s v="KT"/>
    <s v="Category 1_SP_KT_ASIN 10"/>
    <s v="CAMPAIGN_STATUS_ENABLED"/>
    <s v="MANUAL"/>
    <s v="Dynamic bids - down only"/>
    <d v="2022-08-13T00:00:00"/>
    <m/>
    <n v="200"/>
    <n v="0.33333333333333298"/>
    <s v="CPC"/>
    <n v="10"/>
    <n v="0"/>
    <n v="0"/>
    <n v="0"/>
    <n v="0"/>
    <n v="0"/>
    <n v="0"/>
    <n v="0"/>
    <n v="0"/>
    <n v="0"/>
    <n v="0"/>
    <n v="0"/>
    <n v="0"/>
    <n v="0"/>
    <n v="0"/>
    <n v="0"/>
    <n v="0"/>
    <n v="0"/>
    <n v="0"/>
    <n v="0"/>
  </r>
  <r>
    <x v="1"/>
    <s v="ENABLED"/>
    <x v="4"/>
    <x v="1"/>
    <x v="9"/>
    <s v="KT"/>
    <s v="Category 5_SP_KT_ASIN 9"/>
    <s v="CAMPAIGN_STATUS_ENABLED"/>
    <s v="MANUAL"/>
    <s v="Dynamic bids - down only"/>
    <d v="2022-08-13T00:00:00"/>
    <m/>
    <n v="200"/>
    <m/>
    <s v="CPC"/>
    <n v="0"/>
    <n v="0"/>
    <n v="0"/>
    <n v="0"/>
    <n v="0"/>
    <n v="0"/>
    <n v="0"/>
    <n v="0"/>
    <n v="0"/>
    <n v="0"/>
    <n v="0"/>
    <n v="0"/>
    <n v="0"/>
    <n v="0"/>
    <n v="0"/>
    <n v="0"/>
    <n v="0"/>
    <n v="0"/>
    <n v="0"/>
    <n v="0"/>
  </r>
  <r>
    <x v="1"/>
    <s v="ENABLED"/>
    <x v="3"/>
    <x v="1"/>
    <x v="7"/>
    <s v="PT"/>
    <s v="Category 4_SP_PT_ASIN 5"/>
    <s v="CAMPAIGN_STATUS_ENABLED"/>
    <s v="MANUAL"/>
    <s v="Dynamic bids - down only"/>
    <d v="2022-08-31T00:00:00"/>
    <m/>
    <n v="200"/>
    <s v="&lt;5%"/>
    <s v="CPC"/>
    <n v="20"/>
    <n v="0"/>
    <n v="0"/>
    <n v="0"/>
    <n v="0"/>
    <n v="0"/>
    <n v="0"/>
    <n v="0"/>
    <n v="0"/>
    <n v="0"/>
    <n v="0"/>
    <n v="0"/>
    <n v="0"/>
    <n v="0"/>
    <n v="0"/>
    <n v="0"/>
    <n v="0"/>
    <n v="0"/>
    <n v="0"/>
    <n v="0"/>
  </r>
  <r>
    <x v="1"/>
    <s v="ENABLED"/>
    <x v="4"/>
    <x v="1"/>
    <x v="9"/>
    <s v="PT"/>
    <s v="Category 5_SP_PT_ASIN 9"/>
    <s v="CAMPAIGN_STATUS_ENABLED"/>
    <s v="MANUAL"/>
    <s v="Dynamic bids - down only"/>
    <d v="2022-08-31T00:00:00"/>
    <m/>
    <n v="200"/>
    <s v="&lt;5%"/>
    <s v="CPC"/>
    <n v="15"/>
    <n v="0"/>
    <n v="0"/>
    <n v="0"/>
    <n v="0"/>
    <n v="0"/>
    <n v="0"/>
    <n v="0"/>
    <n v="0"/>
    <n v="0"/>
    <n v="0"/>
    <n v="0"/>
    <n v="0"/>
    <n v="0"/>
    <n v="0"/>
    <n v="0"/>
    <n v="0"/>
    <n v="0"/>
    <n v="0"/>
    <n v="0"/>
  </r>
  <r>
    <x v="1"/>
    <s v="ENABLED"/>
    <x v="6"/>
    <x v="1"/>
    <x v="14"/>
    <s v="Auto"/>
    <s v="Category 7_SP_Auto_ASIN 15"/>
    <s v="CAMPAIGN_STATUS_ENABLED"/>
    <s v="AUTOMATIC"/>
    <s v="Dynamic bids - down only"/>
    <d v="2023-05-01T00:00:00"/>
    <m/>
    <n v="500"/>
    <m/>
    <s v="CPC"/>
    <n v="0"/>
    <n v="0"/>
    <n v="0"/>
    <n v="0"/>
    <n v="0"/>
    <n v="0"/>
    <n v="0"/>
    <n v="0"/>
    <n v="0"/>
    <n v="0"/>
    <n v="0"/>
    <n v="0"/>
    <n v="0"/>
    <n v="0"/>
    <n v="0"/>
    <n v="0"/>
    <n v="0"/>
    <n v="0"/>
    <n v="0"/>
    <n v="0"/>
  </r>
  <r>
    <x v="1"/>
    <s v="PAUSED"/>
    <x v="0"/>
    <x v="2"/>
    <x v="1"/>
    <s v="KT"/>
    <s v="Category 1_SB_KT_ASIN 1"/>
    <s v="PAUSED"/>
    <s v="MANUAL"/>
    <m/>
    <d v="2022-06-13T00:00:00"/>
    <m/>
    <n v="1000"/>
    <m/>
    <m/>
    <n v="0"/>
    <n v="0"/>
    <n v="0"/>
    <n v="0"/>
    <n v="0"/>
    <n v="0"/>
    <n v="0"/>
    <n v="0"/>
    <n v="0"/>
    <n v="0"/>
    <n v="0"/>
    <n v="0"/>
    <n v="0"/>
    <n v="0"/>
    <n v="0"/>
    <n v="0"/>
    <n v="0"/>
    <n v="0"/>
    <n v="0"/>
    <n v="0"/>
  </r>
  <r>
    <x v="1"/>
    <s v="PAUSED"/>
    <x v="0"/>
    <x v="2"/>
    <x v="1"/>
    <s v="KT"/>
    <s v="Category 1_SB_KT_ASIN 1"/>
    <s v="PAUSED"/>
    <s v="MANUAL"/>
    <m/>
    <d v="2022-06-13T00:00:00"/>
    <m/>
    <n v="1000"/>
    <m/>
    <m/>
    <n v="0"/>
    <n v="0"/>
    <n v="0"/>
    <n v="0"/>
    <n v="0"/>
    <n v="0"/>
    <n v="0"/>
    <n v="0"/>
    <n v="0"/>
    <n v="0"/>
    <n v="0"/>
    <n v="0"/>
    <n v="0"/>
    <n v="0"/>
    <n v="0"/>
    <n v="0"/>
    <n v="0"/>
    <n v="0"/>
    <n v="0"/>
    <n v="0"/>
  </r>
  <r>
    <x v="1"/>
    <s v="ENABLED"/>
    <x v="0"/>
    <x v="2"/>
    <x v="1"/>
    <s v="KT"/>
    <s v="Category 1_SB_KT_ASIN 1"/>
    <s v="RUNNING"/>
    <s v="MANUAL"/>
    <m/>
    <d v="2022-06-13T00:00:00"/>
    <m/>
    <n v="200"/>
    <n v="0.23076923076923"/>
    <m/>
    <n v="21"/>
    <n v="0"/>
    <n v="0"/>
    <n v="0"/>
    <n v="0"/>
    <n v="0"/>
    <n v="0"/>
    <n v="0"/>
    <n v="0"/>
    <n v="0"/>
    <n v="0"/>
    <n v="0"/>
    <n v="0"/>
    <n v="0"/>
    <n v="0"/>
    <n v="0"/>
    <n v="0"/>
    <n v="0"/>
    <n v="0"/>
    <n v="0"/>
  </r>
  <r>
    <x v="1"/>
    <s v="PAUSED"/>
    <x v="0"/>
    <x v="2"/>
    <x v="1"/>
    <s v="KT"/>
    <s v="Category 1_SB_KT_ASIN 1"/>
    <s v="PAUSED"/>
    <s v="MANUAL"/>
    <m/>
    <d v="2022-08-31T00:00:00"/>
    <m/>
    <n v="200"/>
    <m/>
    <m/>
    <n v="0"/>
    <n v="0"/>
    <n v="0"/>
    <n v="0"/>
    <n v="0"/>
    <n v="0"/>
    <n v="0"/>
    <n v="0"/>
    <n v="0"/>
    <n v="0"/>
    <n v="0"/>
    <n v="0"/>
    <n v="0"/>
    <n v="0"/>
    <n v="0"/>
    <n v="0"/>
    <n v="0"/>
    <n v="0"/>
    <n v="0"/>
    <n v="0"/>
  </r>
  <r>
    <x v="1"/>
    <s v="PAUSED"/>
    <x v="0"/>
    <x v="2"/>
    <x v="1"/>
    <s v="KT"/>
    <s v="Category 1_SB_KT_ASIN 1"/>
    <s v="PAUSED"/>
    <s v="MANUAL"/>
    <m/>
    <d v="2022-09-02T00:00:00"/>
    <m/>
    <n v="200"/>
    <m/>
    <m/>
    <n v="0"/>
    <n v="0"/>
    <n v="0"/>
    <n v="0"/>
    <n v="0"/>
    <n v="0"/>
    <n v="0"/>
    <n v="0"/>
    <n v="0"/>
    <n v="0"/>
    <n v="0"/>
    <n v="0"/>
    <n v="0"/>
    <n v="0"/>
    <n v="0"/>
    <n v="0"/>
    <n v="0"/>
    <n v="0"/>
    <n v="0"/>
    <n v="0"/>
  </r>
  <r>
    <x v="1"/>
    <s v="PAUSED"/>
    <x v="0"/>
    <x v="2"/>
    <x v="1"/>
    <s v="KT"/>
    <s v="Category 1_SB_KT_ASIN 1"/>
    <s v="PAUSED"/>
    <s v="MANUAL"/>
    <m/>
    <d v="2022-08-31T00:00:00"/>
    <m/>
    <n v="200"/>
    <m/>
    <m/>
    <n v="0"/>
    <n v="0"/>
    <n v="0"/>
    <n v="0"/>
    <n v="0"/>
    <n v="0"/>
    <n v="0"/>
    <n v="0"/>
    <n v="0"/>
    <n v="0"/>
    <n v="0"/>
    <n v="0"/>
    <n v="0"/>
    <n v="0"/>
    <n v="0"/>
    <n v="0"/>
    <n v="0"/>
    <n v="0"/>
    <n v="0"/>
    <n v="0"/>
  </r>
  <r>
    <x v="1"/>
    <s v="PAUSED"/>
    <x v="0"/>
    <x v="2"/>
    <x v="1"/>
    <s v="KT"/>
    <s v="Category 1_SB_KT_ASIN 1"/>
    <s v="PAUSED"/>
    <s v="MANUAL"/>
    <m/>
    <d v="2022-08-31T00:00:00"/>
    <m/>
    <n v="200"/>
    <m/>
    <m/>
    <n v="0"/>
    <n v="0"/>
    <n v="0"/>
    <n v="0"/>
    <n v="0"/>
    <n v="0"/>
    <n v="0"/>
    <n v="0"/>
    <n v="0"/>
    <n v="0"/>
    <n v="0"/>
    <n v="0"/>
    <n v="0"/>
    <n v="0"/>
    <n v="0"/>
    <n v="0"/>
    <n v="0"/>
    <n v="0"/>
    <n v="0"/>
    <n v="0"/>
  </r>
  <r>
    <x v="1"/>
    <s v="ENABLED"/>
    <x v="0"/>
    <x v="3"/>
    <x v="1"/>
    <s v="PT"/>
    <s v="Category 1_SD_PT_ASIN 1"/>
    <s v="CAMPAIGN_STATUS_ENABLED"/>
    <s v="MANUAL"/>
    <m/>
    <d v="2022-11-09T00:00:00"/>
    <m/>
    <n v="550"/>
    <m/>
    <s v="CPC"/>
    <n v="0"/>
    <n v="0"/>
    <n v="0"/>
    <n v="0"/>
    <n v="0"/>
    <n v="0"/>
    <n v="0"/>
    <n v="0"/>
    <n v="0"/>
    <n v="0"/>
    <n v="0"/>
    <n v="0"/>
    <n v="0"/>
    <n v="0"/>
    <n v="0"/>
    <n v="0"/>
    <n v="0"/>
    <n v="0"/>
    <n v="0"/>
    <n v="0"/>
  </r>
  <r>
    <x v="1"/>
    <s v="ENABLED"/>
    <x v="0"/>
    <x v="3"/>
    <x v="5"/>
    <s v="PT"/>
    <s v="Category 1_SD_PT_ASIN 3"/>
    <s v="CAMPAIGN_STATUS_ENABLED"/>
    <s v="MANUAL"/>
    <m/>
    <d v="2022-11-09T00:00:00"/>
    <m/>
    <n v="550"/>
    <m/>
    <s v="CPC"/>
    <n v="159"/>
    <n v="0"/>
    <n v="0"/>
    <n v="0"/>
    <n v="0"/>
    <n v="0"/>
    <n v="0"/>
    <n v="0"/>
    <n v="0"/>
    <n v="0"/>
    <n v="0"/>
    <n v="0"/>
    <n v="0"/>
    <n v="0"/>
    <n v="0"/>
    <n v="0"/>
    <n v="0"/>
    <n v="0"/>
    <n v="0"/>
    <n v="0"/>
  </r>
  <r>
    <x v="1"/>
    <s v="PAUSED"/>
    <x v="1"/>
    <x v="3"/>
    <x v="2"/>
    <s v="PT"/>
    <s v="Category 2_SD_PT_ASIN 2"/>
    <s v="CAMPAIGN_PAUSED"/>
    <s v="MANUAL"/>
    <m/>
    <d v="2022-11-09T00:00:00"/>
    <m/>
    <n v="550"/>
    <m/>
    <s v="CPC"/>
    <n v="0"/>
    <n v="0"/>
    <n v="0"/>
    <n v="0"/>
    <n v="0"/>
    <n v="0"/>
    <n v="0"/>
    <n v="0"/>
    <n v="0"/>
    <n v="0"/>
    <n v="0"/>
    <n v="0"/>
    <n v="0"/>
    <n v="0"/>
    <n v="0"/>
    <n v="0"/>
    <n v="0"/>
    <n v="0"/>
    <n v="0"/>
    <n v="0"/>
  </r>
  <r>
    <x v="1"/>
    <s v="PAUSED"/>
    <x v="0"/>
    <x v="3"/>
    <x v="1"/>
    <s v="CT"/>
    <s v="Category 1_SD_CT_ASIN 1"/>
    <s v="CAMPAIGN_PAUSED"/>
    <s v="MANUAL"/>
    <m/>
    <d v="2022-12-05T00:00:00"/>
    <m/>
    <n v="550"/>
    <m/>
    <s v="CPC"/>
    <n v="0"/>
    <n v="0"/>
    <n v="0"/>
    <n v="0"/>
    <n v="0"/>
    <n v="0"/>
    <n v="0"/>
    <n v="0"/>
    <n v="0"/>
    <n v="0"/>
    <n v="0"/>
    <n v="0"/>
    <n v="0"/>
    <n v="0"/>
    <n v="0"/>
    <n v="0"/>
    <n v="0"/>
    <n v="0"/>
    <n v="0"/>
    <n v="0"/>
  </r>
  <r>
    <x v="1"/>
    <s v="PAUSED"/>
    <x v="3"/>
    <x v="3"/>
    <x v="7"/>
    <s v="CT"/>
    <s v="Category 4_SD_CT_ASIN 5"/>
    <s v="CAMPAIGN_PAUSED"/>
    <s v="MANUAL"/>
    <m/>
    <d v="2022-12-05T00:00:00"/>
    <m/>
    <n v="550"/>
    <m/>
    <s v="CPC"/>
    <n v="0"/>
    <n v="0"/>
    <n v="0"/>
    <n v="0"/>
    <n v="0"/>
    <n v="0"/>
    <n v="0"/>
    <n v="0"/>
    <n v="0"/>
    <n v="0"/>
    <n v="0"/>
    <n v="0"/>
    <n v="0"/>
    <n v="0"/>
    <n v="0"/>
    <n v="0"/>
    <n v="0"/>
    <n v="0"/>
    <n v="0"/>
    <n v="0"/>
  </r>
  <r>
    <x v="1"/>
    <s v="PAUSED"/>
    <x v="1"/>
    <x v="3"/>
    <x v="2"/>
    <s v="CT"/>
    <s v="Category 2_SD_CT_ASIN 2"/>
    <s v="CAMPAIGN_PAUSED"/>
    <s v="MANUAL"/>
    <m/>
    <d v="2022-12-05T00:00:00"/>
    <m/>
    <n v="550"/>
    <m/>
    <s v="CPC"/>
    <n v="0"/>
    <n v="0"/>
    <n v="0"/>
    <n v="0"/>
    <n v="0"/>
    <n v="0"/>
    <n v="0"/>
    <n v="0"/>
    <n v="0"/>
    <n v="0"/>
    <n v="0"/>
    <n v="0"/>
    <n v="0"/>
    <n v="0"/>
    <n v="0"/>
    <n v="0"/>
    <n v="0"/>
    <n v="0"/>
    <n v="0"/>
    <n v="0"/>
  </r>
  <r>
    <x v="1"/>
    <s v="PAUSED"/>
    <x v="1"/>
    <x v="3"/>
    <x v="2"/>
    <s v="PT"/>
    <s v="Category 2_SD_PT_ASIN 2"/>
    <s v="CAMPAIGN_PAUSED"/>
    <s v="MANUAL"/>
    <m/>
    <d v="2022-12-12T00:00:00"/>
    <m/>
    <n v="550"/>
    <m/>
    <s v="CPC"/>
    <n v="0"/>
    <n v="0"/>
    <n v="0"/>
    <n v="0"/>
    <n v="0"/>
    <n v="0"/>
    <n v="0"/>
    <n v="0"/>
    <n v="0"/>
    <n v="0"/>
    <n v="0"/>
    <n v="0"/>
    <n v="0"/>
    <n v="0"/>
    <n v="0"/>
    <n v="0"/>
    <n v="0"/>
    <n v="0"/>
    <n v="0"/>
    <n v="0"/>
  </r>
  <r>
    <x v="1"/>
    <s v="ENABLED"/>
    <x v="0"/>
    <x v="3"/>
    <x v="1"/>
    <s v="PT"/>
    <s v="Category 1_SD_PT_ASIN 1"/>
    <s v="CAMPAIGN_STATUS_ENABLED"/>
    <s v="MANUAL"/>
    <m/>
    <d v="2022-12-12T00:00:00"/>
    <m/>
    <n v="550"/>
    <m/>
    <s v="CPC"/>
    <n v="4"/>
    <n v="0"/>
    <n v="0"/>
    <n v="0"/>
    <n v="0"/>
    <n v="0"/>
    <n v="0"/>
    <n v="0"/>
    <n v="0"/>
    <n v="0"/>
    <n v="0"/>
    <n v="0"/>
    <n v="0"/>
    <n v="0"/>
    <n v="0"/>
    <n v="0"/>
    <n v="0"/>
    <n v="0"/>
    <n v="0"/>
    <n v="0"/>
  </r>
  <r>
    <x v="1"/>
    <s v="ENABLED"/>
    <x v="0"/>
    <x v="3"/>
    <x v="1"/>
    <s v="PT"/>
    <s v="Category 1_SD_PT_ASIN 1"/>
    <s v="CAMPAIGN_STATUS_ENABLED"/>
    <s v="MANUAL"/>
    <m/>
    <d v="2022-12-12T00:00:00"/>
    <m/>
    <n v="550"/>
    <m/>
    <s v="CPC"/>
    <n v="3"/>
    <n v="0"/>
    <n v="0"/>
    <n v="0"/>
    <n v="0"/>
    <n v="0"/>
    <n v="0"/>
    <n v="0"/>
    <n v="0"/>
    <n v="0"/>
    <n v="0"/>
    <n v="0"/>
    <n v="0"/>
    <n v="0"/>
    <n v="0"/>
    <n v="0"/>
    <n v="0"/>
    <n v="0"/>
    <n v="0"/>
    <n v="0"/>
  </r>
  <r>
    <x v="1"/>
    <s v="PAUSED"/>
    <x v="3"/>
    <x v="3"/>
    <x v="7"/>
    <s v="PT"/>
    <s v="Category 4_SD_PT_ASIN 5"/>
    <s v="CAMPAIGN_PAUSED"/>
    <s v="MANUAL"/>
    <m/>
    <d v="2022-12-12T00:00:00"/>
    <m/>
    <n v="550"/>
    <m/>
    <s v="CPC"/>
    <n v="0"/>
    <n v="0"/>
    <n v="0"/>
    <n v="0"/>
    <n v="0"/>
    <n v="0"/>
    <n v="0"/>
    <n v="0"/>
    <n v="0"/>
    <n v="0"/>
    <n v="0"/>
    <n v="0"/>
    <n v="0"/>
    <n v="0"/>
    <n v="0"/>
    <n v="0"/>
    <n v="0"/>
    <n v="0"/>
    <n v="0"/>
    <n v="0"/>
  </r>
  <r>
    <x v="1"/>
    <s v="ENABLED"/>
    <x v="0"/>
    <x v="3"/>
    <x v="5"/>
    <s v="PT"/>
    <s v="Category 1_SD_PT_ASIN 3"/>
    <s v="CAMPAIGN_STATUS_ENABLED"/>
    <s v="MANUAL"/>
    <m/>
    <d v="2022-12-12T00:00:00"/>
    <m/>
    <n v="550"/>
    <m/>
    <s v="CPC"/>
    <n v="1221"/>
    <n v="0"/>
    <n v="0"/>
    <n v="0"/>
    <n v="0"/>
    <n v="0"/>
    <n v="0"/>
    <n v="0"/>
    <n v="0"/>
    <n v="0"/>
    <n v="0"/>
    <n v="0"/>
    <n v="0"/>
    <n v="0"/>
    <n v="0"/>
    <n v="0"/>
    <n v="0"/>
    <n v="0"/>
    <n v="0"/>
    <n v="0"/>
  </r>
  <r>
    <x v="1"/>
    <s v="ENABLED"/>
    <x v="1"/>
    <x v="3"/>
    <x v="2"/>
    <s v="CT"/>
    <s v="Category 2_SD_CT_ASIN 2"/>
    <s v="CAMPAIGN_STATUS_ENABLED"/>
    <s v="MANUAL"/>
    <m/>
    <d v="2023-01-23T00:00:00"/>
    <m/>
    <n v="1000"/>
    <m/>
    <s v="VCPM"/>
    <n v="0"/>
    <n v="0"/>
    <n v="0"/>
    <n v="0"/>
    <n v="0"/>
    <n v="0"/>
    <n v="0"/>
    <n v="0"/>
    <n v="0"/>
    <n v="0"/>
    <n v="0"/>
    <n v="0"/>
    <n v="0"/>
    <n v="0"/>
    <n v="0"/>
    <n v="0"/>
    <n v="0"/>
    <n v="0"/>
    <n v="0"/>
    <n v="0"/>
  </r>
  <r>
    <x v="1"/>
    <s v="PAUSED"/>
    <x v="0"/>
    <x v="3"/>
    <x v="13"/>
    <s v="CT"/>
    <s v="Category 1_SD_CT_ASIN 11"/>
    <s v="CAMPAIGN_PAUSED"/>
    <s v="MANUAL"/>
    <m/>
    <d v="2023-01-23T00:00:00"/>
    <m/>
    <n v="1000"/>
    <m/>
    <s v="VCPM"/>
    <n v="0"/>
    <n v="0"/>
    <n v="0"/>
    <n v="0"/>
    <n v="0"/>
    <n v="0"/>
    <n v="0"/>
    <n v="0"/>
    <n v="0"/>
    <n v="0"/>
    <n v="0"/>
    <n v="0"/>
    <n v="0"/>
    <n v="0"/>
    <n v="0"/>
    <n v="0"/>
    <n v="0"/>
    <n v="0"/>
    <n v="0"/>
    <n v="0"/>
  </r>
  <r>
    <x v="1"/>
    <s v="ENABLED"/>
    <x v="1"/>
    <x v="3"/>
    <x v="2"/>
    <s v="CT"/>
    <s v="Category 2_SD_CT_ASIN 2"/>
    <s v="CAMPAIGN_STATUS_ENABLED"/>
    <s v="MANUAL"/>
    <m/>
    <d v="2023-01-23T00:00:00"/>
    <m/>
    <n v="1000"/>
    <m/>
    <s v="VCPM"/>
    <n v="0"/>
    <n v="0"/>
    <n v="0"/>
    <n v="0"/>
    <n v="0"/>
    <n v="0"/>
    <n v="0"/>
    <n v="0"/>
    <n v="0"/>
    <n v="0"/>
    <n v="0"/>
    <n v="0"/>
    <n v="0"/>
    <n v="0"/>
    <n v="0"/>
    <n v="0"/>
    <n v="0"/>
    <n v="0"/>
    <n v="0"/>
    <n v="0"/>
  </r>
  <r>
    <x v="1"/>
    <s v="PAUSED"/>
    <x v="0"/>
    <x v="3"/>
    <x v="5"/>
    <s v="PT"/>
    <s v="Category 1_SD_PT_ASIN 3"/>
    <s v="CAMPAIGN_PAUSED"/>
    <s v="MANUAL"/>
    <m/>
    <d v="2023-01-21T00:00:00"/>
    <m/>
    <n v="550"/>
    <m/>
    <s v="CPC"/>
    <n v="0"/>
    <n v="0"/>
    <n v="0"/>
    <n v="0"/>
    <n v="0"/>
    <n v="0"/>
    <n v="0"/>
    <n v="0"/>
    <n v="0"/>
    <n v="0"/>
    <n v="0"/>
    <n v="0"/>
    <n v="0"/>
    <n v="0"/>
    <n v="0"/>
    <n v="0"/>
    <n v="0"/>
    <n v="0"/>
    <n v="0"/>
    <n v="0"/>
  </r>
  <r>
    <x v="1"/>
    <s v="PAUSED"/>
    <x v="0"/>
    <x v="3"/>
    <x v="1"/>
    <s v="CT"/>
    <s v="Category 1_SD_CT_ASIN 1"/>
    <s v="CAMPAIGN_PAUSED"/>
    <s v="MANUAL"/>
    <m/>
    <d v="2023-01-23T00:00:00"/>
    <m/>
    <n v="1000"/>
    <m/>
    <s v="VCPM"/>
    <n v="0"/>
    <n v="0"/>
    <n v="0"/>
    <n v="0"/>
    <n v="0"/>
    <n v="0"/>
    <n v="0"/>
    <n v="0"/>
    <n v="0"/>
    <n v="0"/>
    <n v="0"/>
    <n v="0"/>
    <n v="0"/>
    <n v="0"/>
    <n v="0"/>
    <n v="0"/>
    <n v="0"/>
    <n v="0"/>
    <n v="0"/>
    <n v="0"/>
  </r>
  <r>
    <x v="1"/>
    <s v="ENABLED"/>
    <x v="1"/>
    <x v="3"/>
    <x v="2"/>
    <s v="CT"/>
    <s v="Category 2_SD_CT_ASIN 2"/>
    <s v="CAMPAIGN_STATUS_ENABLED"/>
    <s v="MANUAL"/>
    <m/>
    <d v="2023-01-21T00:00:00"/>
    <m/>
    <n v="1000"/>
    <m/>
    <s v="VCPM"/>
    <n v="0"/>
    <n v="0"/>
    <n v="0"/>
    <n v="0"/>
    <n v="0"/>
    <n v="0"/>
    <n v="0"/>
    <n v="0"/>
    <n v="0"/>
    <n v="0"/>
    <n v="0"/>
    <n v="0"/>
    <n v="0"/>
    <n v="0"/>
    <n v="0"/>
    <n v="0"/>
    <n v="0"/>
    <n v="0"/>
    <n v="0"/>
    <n v="0"/>
  </r>
  <r>
    <x v="1"/>
    <s v="PAUSED"/>
    <x v="3"/>
    <x v="3"/>
    <x v="7"/>
    <s v="CT"/>
    <s v="Category 4_SD_CT_ASIN 5"/>
    <s v="CAMPAIGN_PAUSED"/>
    <s v="MANUAL"/>
    <m/>
    <d v="2023-01-23T00:00:00"/>
    <m/>
    <n v="1000"/>
    <m/>
    <s v="VCPM"/>
    <n v="0"/>
    <n v="0"/>
    <n v="0"/>
    <n v="0"/>
    <n v="0"/>
    <n v="0"/>
    <n v="0"/>
    <n v="0"/>
    <n v="0"/>
    <n v="0"/>
    <n v="0"/>
    <n v="0"/>
    <n v="0"/>
    <n v="0"/>
    <n v="0"/>
    <n v="0"/>
    <n v="0"/>
    <n v="0"/>
    <n v="0"/>
    <n v="0"/>
  </r>
  <r>
    <x v="1"/>
    <s v="PAUSED"/>
    <x v="0"/>
    <x v="3"/>
    <x v="5"/>
    <s v="CT"/>
    <s v="Category 1_SD_CT_ASIN 3"/>
    <s v="CAMPAIGN_PAUSED"/>
    <s v="MANUAL"/>
    <m/>
    <d v="2023-01-24T00:00:00"/>
    <m/>
    <n v="1000"/>
    <m/>
    <s v="VCPM"/>
    <n v="0"/>
    <n v="0"/>
    <n v="0"/>
    <n v="0"/>
    <n v="0"/>
    <n v="0"/>
    <n v="0"/>
    <n v="0"/>
    <n v="0"/>
    <n v="0"/>
    <n v="0"/>
    <n v="0"/>
    <n v="0"/>
    <n v="0"/>
    <n v="0"/>
    <n v="0"/>
    <n v="0"/>
    <n v="0"/>
    <n v="0"/>
    <n v="0"/>
  </r>
  <r>
    <x v="1"/>
    <s v="PAUSED"/>
    <x v="0"/>
    <x v="3"/>
    <x v="5"/>
    <s v="CT"/>
    <s v="Category 1_SD_CT_ASIN 3"/>
    <s v="CAMPAIGN_PAUSED"/>
    <s v="MANUAL"/>
    <m/>
    <d v="2023-02-20T00:00:00"/>
    <m/>
    <n v="1000"/>
    <m/>
    <s v="VCPM"/>
    <n v="0"/>
    <n v="0"/>
    <n v="0"/>
    <n v="0"/>
    <n v="0"/>
    <n v="0"/>
    <n v="0"/>
    <n v="0"/>
    <n v="0"/>
    <n v="0"/>
    <n v="0"/>
    <n v="0"/>
    <n v="0"/>
    <n v="0"/>
    <n v="0"/>
    <n v="0"/>
    <n v="0"/>
    <n v="0"/>
    <n v="0"/>
    <n v="0"/>
  </r>
  <r>
    <x v="1"/>
    <s v="PAUSED"/>
    <x v="1"/>
    <x v="3"/>
    <x v="2"/>
    <s v="CT"/>
    <s v="Category 2_SD_CT_ASIN 2"/>
    <s v="CAMPAIGN_PAUSED"/>
    <s v="MANUAL"/>
    <m/>
    <d v="2023-02-20T00:00:00"/>
    <m/>
    <n v="1000"/>
    <m/>
    <s v="VCPM"/>
    <n v="0"/>
    <n v="0"/>
    <n v="0"/>
    <n v="0"/>
    <n v="0"/>
    <n v="0"/>
    <n v="0"/>
    <n v="0"/>
    <n v="0"/>
    <n v="0"/>
    <n v="0"/>
    <n v="0"/>
    <n v="0"/>
    <n v="0"/>
    <n v="0"/>
    <n v="0"/>
    <n v="0"/>
    <n v="0"/>
    <n v="0"/>
    <n v="0"/>
  </r>
  <r>
    <x v="1"/>
    <s v="PAUSED"/>
    <x v="0"/>
    <x v="3"/>
    <x v="1"/>
    <s v="CT"/>
    <s v="Category 1_SD_CT_ASIN 1"/>
    <s v="CAMPAIGN_PAUSED"/>
    <s v="MANUAL"/>
    <m/>
    <d v="2023-02-20T00:00:00"/>
    <m/>
    <n v="1000"/>
    <m/>
    <s v="VCPM"/>
    <n v="0"/>
    <n v="0"/>
    <n v="0"/>
    <n v="0"/>
    <n v="0"/>
    <n v="0"/>
    <n v="0"/>
    <n v="0"/>
    <n v="0"/>
    <n v="0"/>
    <n v="0"/>
    <n v="0"/>
    <n v="0"/>
    <n v="0"/>
    <n v="0"/>
    <n v="0"/>
    <n v="0"/>
    <n v="0"/>
    <n v="0"/>
    <n v="0"/>
  </r>
  <r>
    <x v="1"/>
    <s v="PAUSED"/>
    <x v="3"/>
    <x v="3"/>
    <x v="7"/>
    <s v="PT"/>
    <s v="Category 4_SD_PT_ASIN 5"/>
    <s v="CAMPAIGN_PAUSED"/>
    <s v="MANUAL"/>
    <m/>
    <d v="2022-03-10T00:00:00"/>
    <m/>
    <n v="200"/>
    <m/>
    <s v="CPC"/>
    <n v="0"/>
    <n v="0"/>
    <n v="0"/>
    <n v="0"/>
    <n v="0"/>
    <n v="0"/>
    <n v="0"/>
    <n v="0"/>
    <n v="0"/>
    <n v="0"/>
    <n v="0"/>
    <n v="0"/>
    <n v="0"/>
    <n v="0"/>
    <n v="0"/>
    <n v="0"/>
    <n v="0"/>
    <n v="0"/>
    <n v="0"/>
    <n v="0"/>
  </r>
  <r>
    <x v="1"/>
    <s v="ENABLED"/>
    <x v="0"/>
    <x v="4"/>
    <x v="5"/>
    <s v="KT"/>
    <s v="Category 1_SBV_KT_ASIN 3"/>
    <s v="CAMPAIGN_STATUS_ENABLED"/>
    <s v="MANUAL"/>
    <s v="Dynamic bids - down only"/>
    <d v="2022-09-17T00:00:00"/>
    <m/>
    <n v="200"/>
    <s v="&lt;5%"/>
    <s v="CPC"/>
    <n v="317"/>
    <n v="0"/>
    <n v="0"/>
    <n v="0"/>
    <n v="0"/>
    <n v="0"/>
    <n v="0"/>
    <n v="0"/>
    <n v="0"/>
    <n v="0"/>
    <n v="0"/>
    <n v="0"/>
    <n v="0"/>
    <n v="31"/>
    <n v="0"/>
    <n v="0"/>
    <n v="0"/>
    <n v="0"/>
    <n v="0"/>
    <n v="0"/>
  </r>
  <r>
    <x v="1"/>
    <s v="ENABLED"/>
    <x v="0"/>
    <x v="4"/>
    <x v="7"/>
    <s v="KT"/>
    <s v="Category 1_SBV_KT_ASIN 5"/>
    <s v="CAMPAIGN_STATUS_ENABLED"/>
    <s v="MANUAL"/>
    <m/>
    <d v="2022-10-25T00:00:00"/>
    <m/>
    <n v="200"/>
    <s v="&lt;5%"/>
    <s v="CPC"/>
    <n v="336"/>
    <n v="0"/>
    <n v="0"/>
    <n v="0"/>
    <n v="0"/>
    <n v="0"/>
    <n v="0"/>
    <n v="0"/>
    <n v="0"/>
    <n v="0"/>
    <n v="0"/>
    <n v="0"/>
    <n v="0"/>
    <n v="0"/>
    <n v="0"/>
    <n v="0"/>
    <n v="0"/>
    <n v="0"/>
    <n v="0"/>
    <n v="0"/>
  </r>
  <r>
    <x v="1"/>
    <s v="PAUSED"/>
    <x v="3"/>
    <x v="4"/>
    <x v="7"/>
    <s v="KT"/>
    <s v="Category 4_SBV_KT_ASIN 5"/>
    <s v="CAMPAIGN_PAUSED"/>
    <s v="MANUAL"/>
    <m/>
    <d v="2022-10-25T00:00:00"/>
    <m/>
    <n v="200"/>
    <m/>
    <s v="CPC"/>
    <n v="0"/>
    <n v="0"/>
    <n v="0"/>
    <n v="0"/>
    <n v="0"/>
    <n v="0"/>
    <n v="0"/>
    <n v="0"/>
    <n v="0"/>
    <n v="0"/>
    <n v="0"/>
    <n v="0"/>
    <n v="0"/>
    <n v="0"/>
    <n v="0"/>
    <n v="0"/>
    <n v="0"/>
    <n v="0"/>
    <n v="0"/>
    <n v="0"/>
  </r>
  <r>
    <x v="1"/>
    <s v="ENABLED"/>
    <x v="0"/>
    <x v="4"/>
    <x v="1"/>
    <s v="KT"/>
    <s v="Category 1_SBV_KT_ASIN 1"/>
    <s v="CAMPAIGN_STATUS_ENABLED"/>
    <s v="MANUAL"/>
    <m/>
    <d v="2022-10-25T00:00:00"/>
    <m/>
    <n v="200"/>
    <s v="&lt;5%"/>
    <s v="CPC"/>
    <n v="116"/>
    <n v="0"/>
    <n v="0"/>
    <n v="0"/>
    <n v="0"/>
    <n v="0"/>
    <n v="0"/>
    <n v="0"/>
    <n v="0"/>
    <n v="0"/>
    <n v="0"/>
    <n v="0"/>
    <n v="0"/>
    <n v="0"/>
    <n v="0"/>
    <n v="0"/>
    <n v="0"/>
    <n v="0"/>
    <n v="0"/>
    <n v="0"/>
  </r>
  <r>
    <x v="1"/>
    <s v="ENABLED"/>
    <x v="1"/>
    <x v="4"/>
    <x v="2"/>
    <s v="KT"/>
    <s v="Category 2_SBV_KT_ASIN 2"/>
    <s v="CAMPAIGN_STATUS_ENABLED"/>
    <s v="MANUAL"/>
    <m/>
    <d v="2022-10-25T00:00:00"/>
    <m/>
    <n v="200"/>
    <m/>
    <s v="CPC"/>
    <n v="0"/>
    <n v="0"/>
    <n v="0"/>
    <n v="0"/>
    <n v="0"/>
    <n v="0"/>
    <n v="0"/>
    <n v="0"/>
    <n v="0"/>
    <n v="0"/>
    <n v="0"/>
    <n v="0"/>
    <n v="0"/>
    <n v="0"/>
    <n v="0"/>
    <n v="0"/>
    <n v="0"/>
    <n v="0"/>
    <n v="0"/>
    <n v="0"/>
  </r>
  <r>
    <x v="1"/>
    <s v="ENABLED"/>
    <x v="1"/>
    <x v="4"/>
    <x v="2"/>
    <s v="KT"/>
    <s v="Category 2_SBV_KT_ASIN 2"/>
    <s v="CAMPAIGN_STATUS_ENABLED"/>
    <s v="MANUAL"/>
    <m/>
    <d v="2022-10-25T00:00:00"/>
    <m/>
    <n v="200"/>
    <m/>
    <s v="CPC"/>
    <n v="0"/>
    <n v="0"/>
    <n v="0"/>
    <n v="0"/>
    <n v="0"/>
    <n v="0"/>
    <n v="0"/>
    <n v="0"/>
    <n v="0"/>
    <n v="0"/>
    <n v="0"/>
    <n v="0"/>
    <n v="0"/>
    <n v="0"/>
    <n v="0"/>
    <n v="0"/>
    <n v="0"/>
    <n v="0"/>
    <n v="0"/>
    <n v="0"/>
  </r>
  <r>
    <x v="1"/>
    <s v="PAUSED"/>
    <x v="1"/>
    <x v="4"/>
    <x v="2"/>
    <s v="PT"/>
    <s v="Category 2_SBV_PT_ASIN 2"/>
    <s v="CAMPAIGN_PAUSED"/>
    <s v="MANUAL"/>
    <m/>
    <d v="2022-12-03T00:00:00"/>
    <m/>
    <n v="550"/>
    <m/>
    <s v="CPC"/>
    <n v="0"/>
    <n v="0"/>
    <n v="0"/>
    <n v="0"/>
    <n v="0"/>
    <n v="0"/>
    <n v="0"/>
    <n v="0"/>
    <n v="0"/>
    <n v="0"/>
    <n v="0"/>
    <n v="0"/>
    <n v="0"/>
    <n v="0"/>
    <n v="0"/>
    <n v="0"/>
    <n v="0"/>
    <n v="0"/>
    <n v="0"/>
    <n v="0"/>
  </r>
  <r>
    <x v="1"/>
    <s v="PAUSED"/>
    <x v="3"/>
    <x v="4"/>
    <x v="7"/>
    <s v="KT"/>
    <s v="Category 4_SBV_KT_ASIN 5"/>
    <s v="CAMPAIGN_PAUSED"/>
    <s v="MANUAL"/>
    <m/>
    <d v="2022-12-05T00:00:00"/>
    <m/>
    <n v="550"/>
    <m/>
    <s v="CPC"/>
    <n v="0"/>
    <n v="0"/>
    <n v="0"/>
    <n v="0"/>
    <n v="0"/>
    <n v="0"/>
    <n v="0"/>
    <n v="0"/>
    <n v="0"/>
    <n v="0"/>
    <n v="0"/>
    <n v="0"/>
    <n v="0"/>
    <n v="0"/>
    <n v="0"/>
    <n v="0"/>
    <n v="0"/>
    <n v="0"/>
    <n v="0"/>
    <n v="0"/>
  </r>
  <r>
    <x v="1"/>
    <s v="PAUSED"/>
    <x v="3"/>
    <x v="4"/>
    <x v="7"/>
    <s v="PT"/>
    <s v="Category 4_SBV_PT_ASIN 5"/>
    <s v="CAMPAIGN_PAUSED"/>
    <s v="MANUAL"/>
    <m/>
    <d v="2022-12-05T00:00:00"/>
    <m/>
    <n v="550"/>
    <m/>
    <s v="CPC"/>
    <n v="0"/>
    <n v="0"/>
    <n v="0"/>
    <n v="0"/>
    <n v="0"/>
    <n v="0"/>
    <n v="0"/>
    <n v="0"/>
    <n v="0"/>
    <n v="0"/>
    <n v="0"/>
    <n v="0"/>
    <n v="0"/>
    <n v="0"/>
    <n v="0"/>
    <n v="0"/>
    <n v="0"/>
    <n v="0"/>
    <n v="0"/>
    <n v="0"/>
  </r>
  <r>
    <x v="1"/>
    <s v="PAUSED"/>
    <x v="0"/>
    <x v="4"/>
    <x v="1"/>
    <s v="PT"/>
    <s v="Category 1_SBV_PT_ASIN 1"/>
    <s v="CAMPAIGN_PAUSED"/>
    <s v="MANUAL"/>
    <m/>
    <d v="2022-12-03T00:00:00"/>
    <m/>
    <n v="550"/>
    <m/>
    <s v="CPC"/>
    <n v="0"/>
    <n v="0"/>
    <n v="0"/>
    <n v="0"/>
    <n v="0"/>
    <n v="0"/>
    <n v="0"/>
    <n v="0"/>
    <n v="0"/>
    <n v="0"/>
    <n v="0"/>
    <n v="0"/>
    <n v="0"/>
    <n v="0"/>
    <n v="0"/>
    <n v="0"/>
    <n v="0"/>
    <n v="0"/>
    <n v="0"/>
    <n v="0"/>
  </r>
  <r>
    <x v="1"/>
    <s v="PAUSED"/>
    <x v="0"/>
    <x v="4"/>
    <x v="5"/>
    <s v="PT"/>
    <s v="Category 1_SBV_PT_ASIN 3"/>
    <s v="CAMPAIGN_PAUSED"/>
    <s v="MANUAL"/>
    <m/>
    <d v="2022-12-12T00:00:00"/>
    <m/>
    <n v="550"/>
    <m/>
    <s v="CPC"/>
    <n v="0"/>
    <n v="0"/>
    <n v="0"/>
    <n v="0"/>
    <n v="0"/>
    <n v="0"/>
    <n v="0"/>
    <n v="0"/>
    <n v="0"/>
    <n v="0"/>
    <n v="0"/>
    <n v="0"/>
    <n v="0"/>
    <n v="0"/>
    <n v="0"/>
    <n v="0"/>
    <n v="0"/>
    <n v="0"/>
    <n v="0"/>
    <n v="0"/>
  </r>
  <r>
    <x v="1"/>
    <s v="ENABLED"/>
    <x v="0"/>
    <x v="4"/>
    <x v="8"/>
    <s v="KT"/>
    <s v="Category 1_SBV_KT_ASIN 12"/>
    <s v="CAMPAIGN_STATUS_ENABLED"/>
    <s v="MANUAL"/>
    <m/>
    <d v="2023-01-07T00:00:00"/>
    <m/>
    <n v="550"/>
    <m/>
    <s v="CPC"/>
    <n v="0"/>
    <n v="0"/>
    <n v="0"/>
    <n v="0"/>
    <n v="0"/>
    <n v="0"/>
    <n v="0"/>
    <n v="0"/>
    <n v="0"/>
    <n v="0"/>
    <n v="0"/>
    <n v="0"/>
    <n v="0"/>
    <n v="0"/>
    <n v="0"/>
    <n v="0"/>
    <n v="0"/>
    <n v="0"/>
    <n v="0"/>
    <n v="0"/>
  </r>
  <r>
    <x v="1"/>
    <s v="PAUSED"/>
    <x v="3"/>
    <x v="4"/>
    <x v="7"/>
    <s v="PT"/>
    <s v="Category 4_SBV_PT_ASIN 5"/>
    <s v="CAMPAIGN_PAUSED"/>
    <s v="MANUAL"/>
    <m/>
    <d v="2023-01-23T00:00:00"/>
    <m/>
    <n v="550"/>
    <m/>
    <s v="CPC"/>
    <n v="0"/>
    <n v="0"/>
    <n v="0"/>
    <n v="0"/>
    <n v="0"/>
    <n v="0"/>
    <n v="0"/>
    <n v="0"/>
    <n v="0"/>
    <n v="0"/>
    <n v="0"/>
    <n v="0"/>
    <n v="0"/>
    <n v="0"/>
    <n v="0"/>
    <n v="0"/>
    <n v="0"/>
    <n v="0"/>
    <n v="0"/>
    <n v="0"/>
  </r>
  <r>
    <x v="1"/>
    <s v="PAUSED"/>
    <x v="3"/>
    <x v="4"/>
    <x v="7"/>
    <s v="PT"/>
    <s v="Category 4_SBV_PT_ASIN 5"/>
    <s v="CAMPAIGN_PAUSED"/>
    <s v="MANUAL"/>
    <m/>
    <d v="2023-01-23T00:00:00"/>
    <m/>
    <n v="550"/>
    <m/>
    <s v="CPC"/>
    <n v="0"/>
    <n v="0"/>
    <n v="0"/>
    <n v="0"/>
    <n v="0"/>
    <n v="0"/>
    <n v="0"/>
    <n v="0"/>
    <n v="0"/>
    <n v="0"/>
    <n v="0"/>
    <n v="0"/>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0244F7-EB3F-4124-B206-8A1C33F0397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6" firstHeaderRow="0" firstDataRow="1" firstDataCol="1"/>
  <pivotFields count="35">
    <pivotField axis="axisRow" showAll="0">
      <items count="3">
        <item x="1"/>
        <item x="0"/>
        <item t="default"/>
      </items>
    </pivotField>
    <pivotField showAll="0"/>
    <pivotField showAll="0">
      <items count="8">
        <item x="0"/>
        <item x="1"/>
        <item x="2"/>
        <item x="3"/>
        <item h="1" x="4"/>
        <item h="1" x="5"/>
        <item h="1" x="6"/>
        <item t="default"/>
      </items>
    </pivotField>
    <pivotField showAll="0"/>
    <pivotField showAll="0">
      <items count="17">
        <item x="0"/>
        <item x="14"/>
        <item x="12"/>
        <item x="7"/>
        <item x="15"/>
        <item x="2"/>
        <item x="13"/>
        <item x="3"/>
        <item x="1"/>
        <item x="4"/>
        <item x="5"/>
        <item x="6"/>
        <item x="9"/>
        <item x="11"/>
        <item x="10"/>
        <item x="8"/>
        <item t="default"/>
      </items>
    </pivotField>
    <pivotField showAll="0"/>
    <pivotField showAll="0"/>
    <pivotField showAll="0"/>
    <pivotField showAll="0"/>
    <pivotField showAll="0"/>
    <pivotField numFmtId="14"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Fields count="1">
    <field x="-2"/>
  </colFields>
  <colItems count="2">
    <i>
      <x/>
    </i>
    <i i="1">
      <x v="1"/>
    </i>
  </colItems>
  <dataFields count="2">
    <dataField name="Sum of Impressions" fld="15" baseField="0" baseItem="0"/>
    <dataField name="Sum of Clicks" fld="16" baseField="0" baseItem="0"/>
  </dataFields>
  <formats count="2">
    <format dxfId="41">
      <pivotArea grandRow="1" outline="0" collapsedLevelsAreSubtotals="1" fieldPosition="0"/>
    </format>
    <format dxfId="40">
      <pivotArea collapsedLevelsAreSubtotals="1" fieldPosition="0">
        <references count="1">
          <reference field="0" count="0"/>
        </references>
      </pivotArea>
    </format>
  </formats>
  <chartFormats count="1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1"/>
          </reference>
          <reference field="0" count="1" selected="0">
            <x v="1"/>
          </reference>
        </references>
      </pivotArea>
    </chartFormat>
    <chartFormat chart="1" format="4">
      <pivotArea type="data" outline="0" fieldPosition="0">
        <references count="2">
          <reference field="4294967294" count="1" selected="0">
            <x v="1"/>
          </reference>
          <reference field="0" count="1" selected="0">
            <x v="0"/>
          </reference>
        </references>
      </pivotArea>
    </chartFormat>
    <chartFormat chart="1" format="5">
      <pivotArea type="data" outline="0" fieldPosition="0">
        <references count="2">
          <reference field="4294967294" count="1" selected="0">
            <x v="0"/>
          </reference>
          <reference field="0"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0" count="1" selected="0">
            <x v="0"/>
          </reference>
        </references>
      </pivotArea>
    </chartFormat>
    <chartFormat chart="3" format="14">
      <pivotArea type="data" outline="0" fieldPosition="0">
        <references count="2">
          <reference field="4294967294" count="1" selected="0">
            <x v="0"/>
          </reference>
          <reference field="0" count="1" selected="0">
            <x v="1"/>
          </reference>
        </references>
      </pivotArea>
    </chartFormat>
    <chartFormat chart="3" format="15" series="1">
      <pivotArea type="data" outline="0" fieldPosition="0">
        <references count="1">
          <reference field="4294967294" count="1" selected="0">
            <x v="1"/>
          </reference>
        </references>
      </pivotArea>
    </chartFormat>
    <chartFormat chart="3" format="16">
      <pivotArea type="data" outline="0" fieldPosition="0">
        <references count="2">
          <reference field="4294967294" count="1" selected="0">
            <x v="1"/>
          </reference>
          <reference field="0" count="1" selected="0">
            <x v="0"/>
          </reference>
        </references>
      </pivotArea>
    </chartFormat>
    <chartFormat chart="3" format="17">
      <pivotArea type="data" outline="0" fieldPosition="0">
        <references count="2">
          <reference field="4294967294" count="1" selected="0">
            <x v="1"/>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BCA50E1-9ED4-4542-89E7-0BD719E95A29}" name="PivotTable5"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57:B62" firstHeaderRow="1" firstDataRow="1" firstDataCol="1"/>
  <pivotFields count="35">
    <pivotField showAll="0">
      <items count="3">
        <item x="1"/>
        <item h="1" x="0"/>
        <item t="default"/>
      </items>
    </pivotField>
    <pivotField showAll="0"/>
    <pivotField axis="axisRow" showAll="0">
      <items count="8">
        <item x="0"/>
        <item x="1"/>
        <item x="2"/>
        <item x="3"/>
        <item h="1" x="4"/>
        <item h="1" x="5"/>
        <item h="1"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Sum of Spend(INR)" fld="18" baseField="0" baseItem="0"/>
  </dataFields>
  <formats count="7">
    <format dxfId="32">
      <pivotArea outline="0" collapsedLevelsAreSubtotals="1" fieldPosition="0"/>
    </format>
    <format dxfId="31">
      <pivotArea type="all" dataOnly="0" outline="0" fieldPosition="0"/>
    </format>
    <format dxfId="30">
      <pivotArea outline="0" collapsedLevelsAreSubtotals="1" fieldPosition="0"/>
    </format>
    <format dxfId="29">
      <pivotArea field="2" type="button" dataOnly="0" labelOnly="1" outline="0" axis="axisRow" fieldPosition="0"/>
    </format>
    <format dxfId="28">
      <pivotArea dataOnly="0" labelOnly="1" fieldPosition="0">
        <references count="1">
          <reference field="2" count="0"/>
        </references>
      </pivotArea>
    </format>
    <format dxfId="27">
      <pivotArea dataOnly="0" labelOnly="1" grandRow="1" outline="0" fieldPosition="0"/>
    </format>
    <format dxfId="26">
      <pivotArea dataOnly="0" labelOnly="1" outline="0" axis="axisValues" fieldPosition="0"/>
    </format>
  </formats>
  <chartFormats count="13">
    <chartFormat chart="13" format="24" series="1">
      <pivotArea type="data" outline="0" fieldPosition="0">
        <references count="1">
          <reference field="4294967294" count="1" selected="0">
            <x v="0"/>
          </reference>
        </references>
      </pivotArea>
    </chartFormat>
    <chartFormat chart="13" format="25">
      <pivotArea type="data" outline="0" fieldPosition="0">
        <references count="2">
          <reference field="4294967294" count="1" selected="0">
            <x v="0"/>
          </reference>
          <reference field="2" count="1" selected="0">
            <x v="0"/>
          </reference>
        </references>
      </pivotArea>
    </chartFormat>
    <chartFormat chart="13" format="26">
      <pivotArea type="data" outline="0" fieldPosition="0">
        <references count="2">
          <reference field="4294967294" count="1" selected="0">
            <x v="0"/>
          </reference>
          <reference field="2" count="1" selected="0">
            <x v="1"/>
          </reference>
        </references>
      </pivotArea>
    </chartFormat>
    <chartFormat chart="13" format="27">
      <pivotArea type="data" outline="0" fieldPosition="0">
        <references count="2">
          <reference field="4294967294" count="1" selected="0">
            <x v="0"/>
          </reference>
          <reference field="2" count="1" selected="0">
            <x v="2"/>
          </reference>
        </references>
      </pivotArea>
    </chartFormat>
    <chartFormat chart="13" format="28">
      <pivotArea type="data" outline="0" fieldPosition="0">
        <references count="2">
          <reference field="4294967294" count="1" selected="0">
            <x v="0"/>
          </reference>
          <reference field="2" count="1" selected="0">
            <x v="3"/>
          </reference>
        </references>
      </pivotArea>
    </chartFormat>
    <chartFormat chart="13" format="29">
      <pivotArea type="data" outline="0" fieldPosition="0">
        <references count="2">
          <reference field="4294967294" count="1" selected="0">
            <x v="0"/>
          </reference>
          <reference field="2" count="1" selected="0">
            <x v="4"/>
          </reference>
        </references>
      </pivotArea>
    </chartFormat>
    <chartFormat chart="13" format="30">
      <pivotArea type="data" outline="0" fieldPosition="0">
        <references count="2">
          <reference field="4294967294" count="1" selected="0">
            <x v="0"/>
          </reference>
          <reference field="2" count="1" selected="0">
            <x v="5"/>
          </reference>
        </references>
      </pivotArea>
    </chartFormat>
    <chartFormat chart="13" format="31">
      <pivotArea type="data" outline="0" fieldPosition="0">
        <references count="2">
          <reference field="4294967294" count="1" selected="0">
            <x v="0"/>
          </reference>
          <reference field="2" count="1" selected="0">
            <x v="6"/>
          </reference>
        </references>
      </pivotArea>
    </chartFormat>
    <chartFormat chart="15" format="37" series="1">
      <pivotArea type="data" outline="0" fieldPosition="0">
        <references count="1">
          <reference field="4294967294" count="1" selected="0">
            <x v="0"/>
          </reference>
        </references>
      </pivotArea>
    </chartFormat>
    <chartFormat chart="15" format="38">
      <pivotArea type="data" outline="0" fieldPosition="0">
        <references count="2">
          <reference field="4294967294" count="1" selected="0">
            <x v="0"/>
          </reference>
          <reference field="2" count="1" selected="0">
            <x v="0"/>
          </reference>
        </references>
      </pivotArea>
    </chartFormat>
    <chartFormat chart="15" format="39">
      <pivotArea type="data" outline="0" fieldPosition="0">
        <references count="2">
          <reference field="4294967294" count="1" selected="0">
            <x v="0"/>
          </reference>
          <reference field="2" count="1" selected="0">
            <x v="1"/>
          </reference>
        </references>
      </pivotArea>
    </chartFormat>
    <chartFormat chart="15" format="40">
      <pivotArea type="data" outline="0" fieldPosition="0">
        <references count="2">
          <reference field="4294967294" count="1" selected="0">
            <x v="0"/>
          </reference>
          <reference field="2" count="1" selected="0">
            <x v="2"/>
          </reference>
        </references>
      </pivotArea>
    </chartFormat>
    <chartFormat chart="15" format="4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7AD8A40-51D7-416C-8A4E-FA664B5D7AE0}" name="PivotTable4" cacheId="1" dataOnRows="1"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14">
  <location ref="A37:D43" firstHeaderRow="1" firstDataRow="2" firstDataCol="1"/>
  <pivotFields count="35">
    <pivotField axis="axisCol" showAll="0">
      <items count="3">
        <item x="1"/>
        <item x="0"/>
        <item t="default"/>
      </items>
    </pivotField>
    <pivotField showAll="0"/>
    <pivotField axis="axisRow" showAll="0" sortType="descending">
      <items count="8">
        <item h="1" x="6"/>
        <item h="1" x="5"/>
        <item h="1"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v="3"/>
    </i>
    <i>
      <x v="4"/>
    </i>
    <i>
      <x v="5"/>
    </i>
    <i>
      <x v="6"/>
    </i>
    <i t="grand">
      <x/>
    </i>
  </rowItems>
  <colFields count="1">
    <field x="0"/>
  </colFields>
  <colItems count="3">
    <i>
      <x/>
    </i>
    <i>
      <x v="1"/>
    </i>
    <i t="grand">
      <x/>
    </i>
  </colItems>
  <dataFields count="1">
    <dataField name="Sum of Sales(INR)" fld="21" baseField="0" baseItem="0" numFmtId="168"/>
  </dataFields>
  <formats count="7">
    <format dxfId="39">
      <pivotArea outline="0" collapsedLevelsAreSubtotals="1" fieldPosition="0"/>
    </format>
    <format dxfId="38">
      <pivotArea type="all" dataOnly="0" outline="0" fieldPosition="0"/>
    </format>
    <format dxfId="37">
      <pivotArea outline="0" collapsedLevelsAreSubtotals="1" fieldPosition="0"/>
    </format>
    <format dxfId="36">
      <pivotArea field="2" type="button" dataOnly="0" labelOnly="1" outline="0" axis="axisRow" fieldPosition="0"/>
    </format>
    <format dxfId="35">
      <pivotArea dataOnly="0" labelOnly="1" fieldPosition="0">
        <references count="1">
          <reference field="2" count="0"/>
        </references>
      </pivotArea>
    </format>
    <format dxfId="34">
      <pivotArea dataOnly="0" labelOnly="1" grandRow="1" outline="0" fieldPosition="0"/>
    </format>
    <format dxfId="33">
      <pivotArea dataOnly="0" labelOnly="1" outline="0" axis="axisValues" fieldPosition="0"/>
    </format>
  </formats>
  <chartFormats count="27">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2" count="1" selected="0">
            <x v="0"/>
          </reference>
        </references>
      </pivotArea>
    </chartFormat>
    <chartFormat chart="8" format="2">
      <pivotArea type="data" outline="0" fieldPosition="0">
        <references count="2">
          <reference field="4294967294" count="1" selected="0">
            <x v="0"/>
          </reference>
          <reference field="2" count="1" selected="0">
            <x v="4"/>
          </reference>
        </references>
      </pivotArea>
    </chartFormat>
    <chartFormat chart="8" format="3">
      <pivotArea type="data" outline="0" fieldPosition="0">
        <references count="2">
          <reference field="4294967294" count="1" selected="0">
            <x v="0"/>
          </reference>
          <reference field="2" count="1" selected="0">
            <x v="3"/>
          </reference>
        </references>
      </pivotArea>
    </chartFormat>
    <chartFormat chart="8" format="4">
      <pivotArea type="data" outline="0" fieldPosition="0">
        <references count="2">
          <reference field="4294967294" count="1" selected="0">
            <x v="0"/>
          </reference>
          <reference field="2" count="1" selected="0">
            <x v="1"/>
          </reference>
        </references>
      </pivotArea>
    </chartFormat>
    <chartFormat chart="8" format="5">
      <pivotArea type="data" outline="0" fieldPosition="0">
        <references count="2">
          <reference field="4294967294" count="1" selected="0">
            <x v="0"/>
          </reference>
          <reference field="2" count="1" selected="0">
            <x v="2"/>
          </reference>
        </references>
      </pivotArea>
    </chartFormat>
    <chartFormat chart="11" format="0" series="1">
      <pivotArea type="data" outline="0" fieldPosition="0">
        <references count="2">
          <reference field="4294967294" count="1" selected="0">
            <x v="0"/>
          </reference>
          <reference field="0" count="1" selected="0">
            <x v="0"/>
          </reference>
        </references>
      </pivotArea>
    </chartFormat>
    <chartFormat chart="11" format="1" series="1">
      <pivotArea type="data" outline="0" fieldPosition="0">
        <references count="2">
          <reference field="4294967294" count="1" selected="0">
            <x v="0"/>
          </reference>
          <reference field="0" count="1" selected="0">
            <x v="1"/>
          </reference>
        </references>
      </pivotArea>
    </chartFormat>
    <chartFormat chart="11" format="2">
      <pivotArea type="data" outline="0" fieldPosition="0">
        <references count="3">
          <reference field="4294967294" count="1" selected="0">
            <x v="0"/>
          </reference>
          <reference field="0" count="1" selected="0">
            <x v="1"/>
          </reference>
          <reference field="2" count="1" selected="0">
            <x v="6"/>
          </reference>
        </references>
      </pivotArea>
    </chartFormat>
    <chartFormat chart="11" format="3">
      <pivotArea type="data" outline="0" fieldPosition="0">
        <references count="3">
          <reference field="4294967294" count="1" selected="0">
            <x v="0"/>
          </reference>
          <reference field="0" count="1" selected="0">
            <x v="1"/>
          </reference>
          <reference field="2" count="1" selected="0">
            <x v="5"/>
          </reference>
        </references>
      </pivotArea>
    </chartFormat>
    <chartFormat chart="11" format="4">
      <pivotArea type="data" outline="0" fieldPosition="0">
        <references count="3">
          <reference field="4294967294" count="1" selected="0">
            <x v="0"/>
          </reference>
          <reference field="0" count="1" selected="0">
            <x v="0"/>
          </reference>
          <reference field="2" count="1" selected="0">
            <x v="5"/>
          </reference>
        </references>
      </pivotArea>
    </chartFormat>
    <chartFormat chart="11" format="5">
      <pivotArea type="data" outline="0" fieldPosition="0">
        <references count="3">
          <reference field="4294967294" count="1" selected="0">
            <x v="0"/>
          </reference>
          <reference field="0" count="1" selected="0">
            <x v="0"/>
          </reference>
          <reference field="2" count="1" selected="0">
            <x v="4"/>
          </reference>
        </references>
      </pivotArea>
    </chartFormat>
    <chartFormat chart="11" format="6">
      <pivotArea type="data" outline="0" fieldPosition="0">
        <references count="3">
          <reference field="4294967294" count="1" selected="0">
            <x v="0"/>
          </reference>
          <reference field="0" count="1" selected="0">
            <x v="0"/>
          </reference>
          <reference field="2" count="1" selected="0">
            <x v="3"/>
          </reference>
        </references>
      </pivotArea>
    </chartFormat>
    <chartFormat chart="11" format="7">
      <pivotArea type="data" outline="0" fieldPosition="0">
        <references count="3">
          <reference field="4294967294" count="1" selected="0">
            <x v="0"/>
          </reference>
          <reference field="0" count="1" selected="0">
            <x v="0"/>
          </reference>
          <reference field="2" count="1" selected="0">
            <x v="2"/>
          </reference>
        </references>
      </pivotArea>
    </chartFormat>
    <chartFormat chart="11" format="8">
      <pivotArea type="data" outline="0" fieldPosition="0">
        <references count="3">
          <reference field="4294967294" count="1" selected="0">
            <x v="0"/>
          </reference>
          <reference field="0" count="1" selected="0">
            <x v="0"/>
          </reference>
          <reference field="2" count="1" selected="0">
            <x v="1"/>
          </reference>
        </references>
      </pivotArea>
    </chartFormat>
    <chartFormat chart="11" format="9">
      <pivotArea type="data" outline="0" fieldPosition="0">
        <references count="3">
          <reference field="4294967294" count="1" selected="0">
            <x v="0"/>
          </reference>
          <reference field="0" count="1" selected="0">
            <x v="0"/>
          </reference>
          <reference field="2" count="1" selected="0">
            <x v="0"/>
          </reference>
        </references>
      </pivotArea>
    </chartFormat>
    <chartFormat chart="11" format="10">
      <pivotArea type="data" outline="0" fieldPosition="0">
        <references count="3">
          <reference field="4294967294" count="1" selected="0">
            <x v="0"/>
          </reference>
          <reference field="0" count="1" selected="0">
            <x v="1"/>
          </reference>
          <reference field="2" count="1" selected="0">
            <x v="4"/>
          </reference>
        </references>
      </pivotArea>
    </chartFormat>
    <chartFormat chart="11" format="11">
      <pivotArea type="data" outline="0" fieldPosition="0">
        <references count="3">
          <reference field="4294967294" count="1" selected="0">
            <x v="0"/>
          </reference>
          <reference field="0" count="1" selected="0">
            <x v="1"/>
          </reference>
          <reference field="2" count="1" selected="0">
            <x v="3"/>
          </reference>
        </references>
      </pivotArea>
    </chartFormat>
    <chartFormat chart="13" format="21" series="1">
      <pivotArea type="data" outline="0" fieldPosition="0">
        <references count="2">
          <reference field="4294967294" count="1" selected="0">
            <x v="0"/>
          </reference>
          <reference field="0" count="1" selected="0">
            <x v="0"/>
          </reference>
        </references>
      </pivotArea>
    </chartFormat>
    <chartFormat chart="13" format="22">
      <pivotArea type="data" outline="0" fieldPosition="0">
        <references count="3">
          <reference field="4294967294" count="1" selected="0">
            <x v="0"/>
          </reference>
          <reference field="0" count="1" selected="0">
            <x v="0"/>
          </reference>
          <reference field="2" count="1" selected="0">
            <x v="3"/>
          </reference>
        </references>
      </pivotArea>
    </chartFormat>
    <chartFormat chart="13" format="23">
      <pivotArea type="data" outline="0" fieldPosition="0">
        <references count="3">
          <reference field="4294967294" count="1" selected="0">
            <x v="0"/>
          </reference>
          <reference field="0" count="1" selected="0">
            <x v="0"/>
          </reference>
          <reference field="2" count="1" selected="0">
            <x v="4"/>
          </reference>
        </references>
      </pivotArea>
    </chartFormat>
    <chartFormat chart="13" format="24">
      <pivotArea type="data" outline="0" fieldPosition="0">
        <references count="3">
          <reference field="4294967294" count="1" selected="0">
            <x v="0"/>
          </reference>
          <reference field="0" count="1" selected="0">
            <x v="0"/>
          </reference>
          <reference field="2" count="1" selected="0">
            <x v="5"/>
          </reference>
        </references>
      </pivotArea>
    </chartFormat>
    <chartFormat chart="13" format="25" series="1">
      <pivotArea type="data" outline="0" fieldPosition="0">
        <references count="2">
          <reference field="4294967294" count="1" selected="0">
            <x v="0"/>
          </reference>
          <reference field="0" count="1" selected="0">
            <x v="1"/>
          </reference>
        </references>
      </pivotArea>
    </chartFormat>
    <chartFormat chart="13" format="26">
      <pivotArea type="data" outline="0" fieldPosition="0">
        <references count="3">
          <reference field="4294967294" count="1" selected="0">
            <x v="0"/>
          </reference>
          <reference field="0" count="1" selected="0">
            <x v="1"/>
          </reference>
          <reference field="2" count="1" selected="0">
            <x v="3"/>
          </reference>
        </references>
      </pivotArea>
    </chartFormat>
    <chartFormat chart="13" format="27">
      <pivotArea type="data" outline="0" fieldPosition="0">
        <references count="3">
          <reference field="4294967294" count="1" selected="0">
            <x v="0"/>
          </reference>
          <reference field="0" count="1" selected="0">
            <x v="1"/>
          </reference>
          <reference field="2" count="1" selected="0">
            <x v="4"/>
          </reference>
        </references>
      </pivotArea>
    </chartFormat>
    <chartFormat chart="13" format="28">
      <pivotArea type="data" outline="0" fieldPosition="0">
        <references count="3">
          <reference field="4294967294" count="1" selected="0">
            <x v="0"/>
          </reference>
          <reference field="0" count="1" selected="0">
            <x v="1"/>
          </reference>
          <reference field="2" count="1" selected="0">
            <x v="5"/>
          </reference>
        </references>
      </pivotArea>
    </chartFormat>
    <chartFormat chart="13" format="29">
      <pivotArea type="data" outline="0" fieldPosition="0">
        <references count="3">
          <reference field="4294967294" count="1" selected="0">
            <x v="0"/>
          </reference>
          <reference field="0" count="1" selected="0">
            <x v="1"/>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806911-D8F1-4611-9446-FC16BA79F204}" name="PivotTable1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9">
  <location ref="A72:C77" firstHeaderRow="1" firstDataRow="2" firstDataCol="1"/>
  <pivotFields count="35">
    <pivotField axis="axisCol" showAll="0">
      <items count="3">
        <item x="1"/>
        <item x="0"/>
        <item t="default"/>
      </items>
    </pivotField>
    <pivotField showAll="0"/>
    <pivotField showAll="0">
      <items count="8">
        <item x="0"/>
        <item x="1"/>
        <item x="2"/>
        <item x="3"/>
        <item h="1" x="4"/>
        <item h="1" x="5"/>
        <item h="1" x="6"/>
        <item t="default"/>
      </items>
    </pivotField>
    <pivotField showAll="0" sortType="descending"/>
    <pivotField showAll="0">
      <items count="17">
        <item x="0"/>
        <item x="14"/>
        <item x="12"/>
        <item x="7"/>
        <item x="15"/>
        <item x="2"/>
        <item x="13"/>
        <item x="3"/>
        <item x="1"/>
        <item x="4"/>
        <item x="5"/>
        <item x="6"/>
        <item x="9"/>
        <item x="11"/>
        <item x="10"/>
        <item x="8"/>
        <item t="default"/>
      </items>
    </pivotField>
    <pivotField axis="axisRow" showAll="0" sortType="descending">
      <items count="5">
        <item h="1" x="3"/>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v="2"/>
    </i>
    <i>
      <x v="1"/>
    </i>
    <i>
      <x v="3"/>
    </i>
    <i t="grand">
      <x/>
    </i>
  </rowItems>
  <colFields count="1">
    <field x="0"/>
  </colFields>
  <colItems count="2">
    <i>
      <x/>
    </i>
    <i>
      <x v="1"/>
    </i>
  </colItems>
  <dataFields count="1">
    <dataField name="Sum of Sales(INR)" fld="21" baseField="0" baseItem="0"/>
  </dataFields>
  <formats count="2">
    <format dxfId="43">
      <pivotArea grandRow="1" outline="0" collapsedLevelsAreSubtotals="1" fieldPosition="0"/>
    </format>
    <format dxfId="42">
      <pivotArea outline="0" collapsedLevelsAreSubtotals="1" fieldPosition="0"/>
    </format>
  </formats>
  <chartFormats count="29">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3" format="2">
      <pivotArea type="data" outline="0" fieldPosition="0">
        <references count="3">
          <reference field="4294967294" count="1" selected="0">
            <x v="0"/>
          </reference>
          <reference field="0" count="1" selected="0">
            <x v="0"/>
          </reference>
          <reference field="5" count="1" selected="0">
            <x v="2"/>
          </reference>
        </references>
      </pivotArea>
    </chartFormat>
    <chartFormat chart="3" format="3">
      <pivotArea type="data" outline="0" fieldPosition="0">
        <references count="3">
          <reference field="4294967294" count="1" selected="0">
            <x v="0"/>
          </reference>
          <reference field="0" count="1" selected="0">
            <x v="0"/>
          </reference>
          <reference field="5" count="1" selected="0">
            <x v="1"/>
          </reference>
        </references>
      </pivotArea>
    </chartFormat>
    <chartFormat chart="3" format="4">
      <pivotArea type="data" outline="0" fieldPosition="0">
        <references count="3">
          <reference field="4294967294" count="1" selected="0">
            <x v="0"/>
          </reference>
          <reference field="0" count="1" selected="0">
            <x v="1"/>
          </reference>
          <reference field="5" count="1" selected="0">
            <x v="3"/>
          </reference>
        </references>
      </pivotArea>
    </chartFormat>
    <chartFormat chart="3" format="5">
      <pivotArea type="data" outline="0" fieldPosition="0">
        <references count="3">
          <reference field="4294967294" count="1" selected="0">
            <x v="0"/>
          </reference>
          <reference field="0" count="1" selected="0">
            <x v="0"/>
          </reference>
          <reference field="5" count="1" selected="0">
            <x v="3"/>
          </reference>
        </references>
      </pivotArea>
    </chartFormat>
    <chartFormat chart="3" format="6">
      <pivotArea type="data" outline="0" fieldPosition="0">
        <references count="3">
          <reference field="4294967294" count="1" selected="0">
            <x v="0"/>
          </reference>
          <reference field="0" count="1" selected="0">
            <x v="0"/>
          </reference>
          <reference field="5" count="1" selected="0">
            <x v="0"/>
          </reference>
        </references>
      </pivotArea>
    </chartFormat>
    <chartFormat chart="3" format="7">
      <pivotArea type="data" outline="0" fieldPosition="0">
        <references count="3">
          <reference field="4294967294" count="1" selected="0">
            <x v="0"/>
          </reference>
          <reference field="0" count="1" selected="0">
            <x v="1"/>
          </reference>
          <reference field="5" count="1" selected="0">
            <x v="0"/>
          </reference>
        </references>
      </pivotArea>
    </chartFormat>
    <chartFormat chart="3" format="8">
      <pivotArea type="data" outline="0" fieldPosition="0">
        <references count="3">
          <reference field="4294967294" count="1" selected="0">
            <x v="0"/>
          </reference>
          <reference field="0" count="1" selected="0">
            <x v="1"/>
          </reference>
          <reference field="5" count="1" selected="0">
            <x v="1"/>
          </reference>
        </references>
      </pivotArea>
    </chartFormat>
    <chartFormat chart="3" format="9">
      <pivotArea type="data" outline="0" fieldPosition="0">
        <references count="3">
          <reference field="4294967294" count="1" selected="0">
            <x v="0"/>
          </reference>
          <reference field="0" count="1" selected="0">
            <x v="1"/>
          </reference>
          <reference field="5" count="1" selected="0">
            <x v="2"/>
          </reference>
        </references>
      </pivotArea>
    </chartFormat>
    <chartFormat chart="5" format="18" series="1">
      <pivotArea type="data" outline="0" fieldPosition="0">
        <references count="2">
          <reference field="4294967294" count="1" selected="0">
            <x v="0"/>
          </reference>
          <reference field="0" count="1" selected="0">
            <x v="0"/>
          </reference>
        </references>
      </pivotArea>
    </chartFormat>
    <chartFormat chart="5" format="19">
      <pivotArea type="data" outline="0" fieldPosition="0">
        <references count="3">
          <reference field="4294967294" count="1" selected="0">
            <x v="0"/>
          </reference>
          <reference field="0" count="1" selected="0">
            <x v="0"/>
          </reference>
          <reference field="5" count="1" selected="0">
            <x v="2"/>
          </reference>
        </references>
      </pivotArea>
    </chartFormat>
    <chartFormat chart="5" format="20">
      <pivotArea type="data" outline="0" fieldPosition="0">
        <references count="3">
          <reference field="4294967294" count="1" selected="0">
            <x v="0"/>
          </reference>
          <reference field="0" count="1" selected="0">
            <x v="0"/>
          </reference>
          <reference field="5" count="1" selected="0">
            <x v="1"/>
          </reference>
        </references>
      </pivotArea>
    </chartFormat>
    <chartFormat chart="5" format="21">
      <pivotArea type="data" outline="0" fieldPosition="0">
        <references count="3">
          <reference field="4294967294" count="1" selected="0">
            <x v="0"/>
          </reference>
          <reference field="0" count="1" selected="0">
            <x v="0"/>
          </reference>
          <reference field="5" count="1" selected="0">
            <x v="3"/>
          </reference>
        </references>
      </pivotArea>
    </chartFormat>
    <chartFormat chart="5" format="22" series="1">
      <pivotArea type="data" outline="0" fieldPosition="0">
        <references count="2">
          <reference field="4294967294" count="1" selected="0">
            <x v="0"/>
          </reference>
          <reference field="0" count="1" selected="0">
            <x v="1"/>
          </reference>
        </references>
      </pivotArea>
    </chartFormat>
    <chartFormat chart="5" format="23">
      <pivotArea type="data" outline="0" fieldPosition="0">
        <references count="3">
          <reference field="4294967294" count="1" selected="0">
            <x v="0"/>
          </reference>
          <reference field="0" count="1" selected="0">
            <x v="1"/>
          </reference>
          <reference field="5" count="1" selected="0">
            <x v="2"/>
          </reference>
        </references>
      </pivotArea>
    </chartFormat>
    <chartFormat chart="5" format="24">
      <pivotArea type="data" outline="0" fieldPosition="0">
        <references count="3">
          <reference field="4294967294" count="1" selected="0">
            <x v="0"/>
          </reference>
          <reference field="0" count="1" selected="0">
            <x v="1"/>
          </reference>
          <reference field="5" count="1" selected="0">
            <x v="1"/>
          </reference>
        </references>
      </pivotArea>
    </chartFormat>
    <chartFormat chart="5" format="25">
      <pivotArea type="data" outline="0" fieldPosition="0">
        <references count="3">
          <reference field="4294967294" count="1" selected="0">
            <x v="0"/>
          </reference>
          <reference field="0" count="1" selected="0">
            <x v="1"/>
          </reference>
          <reference field="5" count="1" selected="0">
            <x v="3"/>
          </reference>
        </references>
      </pivotArea>
    </chartFormat>
    <chartFormat chart="7" format="18" series="1">
      <pivotArea type="data" outline="0" fieldPosition="0">
        <references count="2">
          <reference field="4294967294" count="1" selected="0">
            <x v="0"/>
          </reference>
          <reference field="0" count="1" selected="0">
            <x v="0"/>
          </reference>
        </references>
      </pivotArea>
    </chartFormat>
    <chartFormat chart="7" format="19">
      <pivotArea type="data" outline="0" fieldPosition="0">
        <references count="3">
          <reference field="4294967294" count="1" selected="0">
            <x v="0"/>
          </reference>
          <reference field="0" count="1" selected="0">
            <x v="0"/>
          </reference>
          <reference field="5" count="1" selected="0">
            <x v="2"/>
          </reference>
        </references>
      </pivotArea>
    </chartFormat>
    <chartFormat chart="7" format="20">
      <pivotArea type="data" outline="0" fieldPosition="0">
        <references count="3">
          <reference field="4294967294" count="1" selected="0">
            <x v="0"/>
          </reference>
          <reference field="0" count="1" selected="0">
            <x v="0"/>
          </reference>
          <reference field="5" count="1" selected="0">
            <x v="1"/>
          </reference>
        </references>
      </pivotArea>
    </chartFormat>
    <chartFormat chart="7" format="21">
      <pivotArea type="data" outline="0" fieldPosition="0">
        <references count="3">
          <reference field="4294967294" count="1" selected="0">
            <x v="0"/>
          </reference>
          <reference field="0" count="1" selected="0">
            <x v="0"/>
          </reference>
          <reference field="5" count="1" selected="0">
            <x v="3"/>
          </reference>
        </references>
      </pivotArea>
    </chartFormat>
    <chartFormat chart="7" format="22" series="1">
      <pivotArea type="data" outline="0" fieldPosition="0">
        <references count="2">
          <reference field="4294967294" count="1" selected="0">
            <x v="0"/>
          </reference>
          <reference field="0" count="1" selected="0">
            <x v="1"/>
          </reference>
        </references>
      </pivotArea>
    </chartFormat>
    <chartFormat chart="7" format="23">
      <pivotArea type="data" outline="0" fieldPosition="0">
        <references count="3">
          <reference field="4294967294" count="1" selected="0">
            <x v="0"/>
          </reference>
          <reference field="0" count="1" selected="0">
            <x v="1"/>
          </reference>
          <reference field="5" count="1" selected="0">
            <x v="2"/>
          </reference>
        </references>
      </pivotArea>
    </chartFormat>
    <chartFormat chart="7" format="24">
      <pivotArea type="data" outline="0" fieldPosition="0">
        <references count="3">
          <reference field="4294967294" count="1" selected="0">
            <x v="0"/>
          </reference>
          <reference field="0" count="1" selected="0">
            <x v="1"/>
          </reference>
          <reference field="5" count="1" selected="0">
            <x v="1"/>
          </reference>
        </references>
      </pivotArea>
    </chartFormat>
    <chartFormat chart="7" format="25">
      <pivotArea type="data" outline="0" fieldPosition="0">
        <references count="3">
          <reference field="4294967294" count="1" selected="0">
            <x v="0"/>
          </reference>
          <reference field="0" count="1" selected="0">
            <x v="1"/>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22D7ED-EA86-47C0-A03D-9EFED136BEF4}" name="PivotTable1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3">
  <location ref="A55:C61" firstHeaderRow="1" firstDataRow="2" firstDataCol="1"/>
  <pivotFields count="35">
    <pivotField axis="axisCol" showAll="0">
      <items count="3">
        <item x="1"/>
        <item x="0"/>
        <item t="default"/>
      </items>
    </pivotField>
    <pivotField showAll="0"/>
    <pivotField showAll="0">
      <items count="8">
        <item x="0"/>
        <item x="1"/>
        <item x="2"/>
        <item x="3"/>
        <item h="1" x="4"/>
        <item h="1" x="5"/>
        <item h="1" x="6"/>
        <item t="default"/>
      </items>
    </pivotField>
    <pivotField axis="axisRow" showAll="0" sortType="ascending">
      <items count="5">
        <item x="1"/>
        <item x="3"/>
        <item x="2"/>
        <item x="0"/>
        <item t="default"/>
      </items>
    </pivotField>
    <pivotField showAll="0">
      <items count="17">
        <item x="0"/>
        <item x="14"/>
        <item x="12"/>
        <item x="7"/>
        <item x="15"/>
        <item x="2"/>
        <item x="13"/>
        <item x="3"/>
        <item x="1"/>
        <item x="4"/>
        <item x="5"/>
        <item x="6"/>
        <item x="9"/>
        <item x="11"/>
        <item x="10"/>
        <item x="8"/>
        <item t="default"/>
      </items>
    </pivotField>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5">
    <i>
      <x/>
    </i>
    <i>
      <x v="1"/>
    </i>
    <i>
      <x v="2"/>
    </i>
    <i>
      <x v="3"/>
    </i>
    <i t="grand">
      <x/>
    </i>
  </rowItems>
  <colFields count="1">
    <field x="0"/>
  </colFields>
  <colItems count="2">
    <i>
      <x/>
    </i>
    <i>
      <x v="1"/>
    </i>
  </colItems>
  <dataFields count="1">
    <dataField name="Sum of Sales(INR)" fld="21" baseField="0" baseItem="0"/>
  </dataFields>
  <formats count="2">
    <format dxfId="45">
      <pivotArea grandRow="1" outline="0" collapsedLevelsAreSubtotals="1" fieldPosition="0"/>
    </format>
    <format dxfId="44">
      <pivotArea outline="0" collapsedLevelsAreSubtotals="1" fieldPosition="0"/>
    </format>
  </formats>
  <chartFormats count="61">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pivotArea type="data" outline="0" fieldPosition="0">
        <references count="3">
          <reference field="4294967294" count="1" selected="0">
            <x v="0"/>
          </reference>
          <reference field="0" count="1" selected="0">
            <x v="0"/>
          </reference>
          <reference field="3" count="1" selected="0">
            <x v="3"/>
          </reference>
        </references>
      </pivotArea>
    </chartFormat>
    <chartFormat chart="2" format="3">
      <pivotArea type="data" outline="0" fieldPosition="0">
        <references count="3">
          <reference field="4294967294" count="1" selected="0">
            <x v="0"/>
          </reference>
          <reference field="0" count="1" selected="0">
            <x v="0"/>
          </reference>
          <reference field="3" count="1" selected="0">
            <x v="2"/>
          </reference>
        </references>
      </pivotArea>
    </chartFormat>
    <chartFormat chart="2" format="4">
      <pivotArea type="data" outline="0" fieldPosition="0">
        <references count="3">
          <reference field="4294967294" count="1" selected="0">
            <x v="0"/>
          </reference>
          <reference field="0" count="1" selected="0">
            <x v="0"/>
          </reference>
          <reference field="3" count="1" selected="0">
            <x v="1"/>
          </reference>
        </references>
      </pivotArea>
    </chartFormat>
    <chartFormat chart="2" format="5">
      <pivotArea type="data" outline="0" fieldPosition="0">
        <references count="3">
          <reference field="4294967294" count="1" selected="0">
            <x v="0"/>
          </reference>
          <reference field="0" count="1" selected="0">
            <x v="1"/>
          </reference>
          <reference field="3" count="1" selected="0">
            <x v="0"/>
          </reference>
        </references>
      </pivotArea>
    </chartFormat>
    <chartFormat chart="2" format="6">
      <pivotArea type="data" outline="0" fieldPosition="0">
        <references count="3">
          <reference field="4294967294" count="1" selected="0">
            <x v="0"/>
          </reference>
          <reference field="0" count="1" selected="0">
            <x v="1"/>
          </reference>
          <reference field="3" count="1" selected="0">
            <x v="2"/>
          </reference>
        </references>
      </pivotArea>
    </chartFormat>
    <chartFormat chart="2" format="7">
      <pivotArea type="data" outline="0" fieldPosition="0">
        <references count="3">
          <reference field="4294967294" count="1" selected="0">
            <x v="0"/>
          </reference>
          <reference field="0" count="1" selected="0">
            <x v="1"/>
          </reference>
          <reference field="3" count="1" selected="0">
            <x v="1"/>
          </reference>
        </references>
      </pivotArea>
    </chartFormat>
    <chartFormat chart="2" format="8">
      <pivotArea type="data" outline="0" fieldPosition="0">
        <references count="3">
          <reference field="4294967294" count="1" selected="0">
            <x v="0"/>
          </reference>
          <reference field="0" count="1" selected="0">
            <x v="0"/>
          </reference>
          <reference field="3" count="1" selected="0">
            <x v="0"/>
          </reference>
        </references>
      </pivotArea>
    </chartFormat>
    <chartFormat chart="2" format="9">
      <pivotArea type="data" outline="0" fieldPosition="0">
        <references count="3">
          <reference field="4294967294" count="1" selected="0">
            <x v="0"/>
          </reference>
          <reference field="0" count="1" selected="0">
            <x v="1"/>
          </reference>
          <reference field="3" count="1" selected="0">
            <x v="3"/>
          </reference>
        </references>
      </pivotArea>
    </chartFormat>
    <chartFormat chart="6" format="20" series="1">
      <pivotArea type="data" outline="0" fieldPosition="0">
        <references count="2">
          <reference field="4294967294" count="1" selected="0">
            <x v="0"/>
          </reference>
          <reference field="0" count="1" selected="0">
            <x v="0"/>
          </reference>
        </references>
      </pivotArea>
    </chartFormat>
    <chartFormat chart="6" format="21">
      <pivotArea type="data" outline="0" fieldPosition="0">
        <references count="3">
          <reference field="4294967294" count="1" selected="0">
            <x v="0"/>
          </reference>
          <reference field="0" count="1" selected="0">
            <x v="0"/>
          </reference>
          <reference field="3" count="1" selected="0">
            <x v="3"/>
          </reference>
        </references>
      </pivotArea>
    </chartFormat>
    <chartFormat chart="6" format="22">
      <pivotArea type="data" outline="0" fieldPosition="0">
        <references count="3">
          <reference field="4294967294" count="1" selected="0">
            <x v="0"/>
          </reference>
          <reference field="0" count="1" selected="0">
            <x v="0"/>
          </reference>
          <reference field="3" count="1" selected="0">
            <x v="2"/>
          </reference>
        </references>
      </pivotArea>
    </chartFormat>
    <chartFormat chart="6" format="23">
      <pivotArea type="data" outline="0" fieldPosition="0">
        <references count="3">
          <reference field="4294967294" count="1" selected="0">
            <x v="0"/>
          </reference>
          <reference field="0" count="1" selected="0">
            <x v="0"/>
          </reference>
          <reference field="3" count="1" selected="0">
            <x v="1"/>
          </reference>
        </references>
      </pivotArea>
    </chartFormat>
    <chartFormat chart="6" format="24">
      <pivotArea type="data" outline="0" fieldPosition="0">
        <references count="3">
          <reference field="4294967294" count="1" selected="0">
            <x v="0"/>
          </reference>
          <reference field="0" count="1" selected="0">
            <x v="0"/>
          </reference>
          <reference field="3"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 chart="6" format="26">
      <pivotArea type="data" outline="0" fieldPosition="0">
        <references count="3">
          <reference field="4294967294" count="1" selected="0">
            <x v="0"/>
          </reference>
          <reference field="0" count="1" selected="0">
            <x v="1"/>
          </reference>
          <reference field="3" count="1" selected="0">
            <x v="3"/>
          </reference>
        </references>
      </pivotArea>
    </chartFormat>
    <chartFormat chart="6" format="27">
      <pivotArea type="data" outline="0" fieldPosition="0">
        <references count="3">
          <reference field="4294967294" count="1" selected="0">
            <x v="0"/>
          </reference>
          <reference field="0" count="1" selected="0">
            <x v="1"/>
          </reference>
          <reference field="3" count="1" selected="0">
            <x v="2"/>
          </reference>
        </references>
      </pivotArea>
    </chartFormat>
    <chartFormat chart="6" format="28">
      <pivotArea type="data" outline="0" fieldPosition="0">
        <references count="3">
          <reference field="4294967294" count="1" selected="0">
            <x v="0"/>
          </reference>
          <reference field="0" count="1" selected="0">
            <x v="1"/>
          </reference>
          <reference field="3" count="1" selected="0">
            <x v="1"/>
          </reference>
        </references>
      </pivotArea>
    </chartFormat>
    <chartFormat chart="6" format="29">
      <pivotArea type="data" outline="0" fieldPosition="0">
        <references count="3">
          <reference field="4294967294" count="1" selected="0">
            <x v="0"/>
          </reference>
          <reference field="0" count="1" selected="0">
            <x v="1"/>
          </reference>
          <reference field="3" count="1" selected="0">
            <x v="0"/>
          </reference>
        </references>
      </pivotArea>
    </chartFormat>
    <chartFormat chart="6" format="30" series="1">
      <pivotArea type="data" outline="0" fieldPosition="0">
        <references count="2">
          <reference field="4294967294" count="1" selected="0">
            <x v="0"/>
          </reference>
          <reference field="3" count="1" selected="0">
            <x v="2"/>
          </reference>
        </references>
      </pivotArea>
    </chartFormat>
    <chartFormat chart="6" format="31" series="1">
      <pivotArea type="data" outline="0" fieldPosition="0">
        <references count="2">
          <reference field="4294967294" count="1" selected="0">
            <x v="0"/>
          </reference>
          <reference field="3" count="1" selected="0">
            <x v="3"/>
          </reference>
        </references>
      </pivotArea>
    </chartFormat>
    <chartFormat chart="6" format="32" series="1">
      <pivotArea type="data" outline="0" fieldPosition="0">
        <references count="2">
          <reference field="4294967294" count="1" selected="0">
            <x v="0"/>
          </reference>
          <reference field="3" count="1" selected="0">
            <x v="0"/>
          </reference>
        </references>
      </pivotArea>
    </chartFormat>
    <chartFormat chart="6" format="33" series="1">
      <pivotArea type="data" outline="0" fieldPosition="0">
        <references count="2">
          <reference field="4294967294" count="1" selected="0">
            <x v="0"/>
          </reference>
          <reference field="3" count="1" selected="0">
            <x v="1"/>
          </reference>
        </references>
      </pivotArea>
    </chartFormat>
    <chartFormat chart="2" format="10" series="1">
      <pivotArea type="data" outline="0" fieldPosition="0">
        <references count="2">
          <reference field="4294967294" count="1" selected="0">
            <x v="0"/>
          </reference>
          <reference field="3" count="1" selected="0">
            <x v="2"/>
          </reference>
        </references>
      </pivotArea>
    </chartFormat>
    <chartFormat chart="2" format="11" series="1">
      <pivotArea type="data" outline="0" fieldPosition="0">
        <references count="2">
          <reference field="4294967294" count="1" selected="0">
            <x v="0"/>
          </reference>
          <reference field="3" count="1" selected="0">
            <x v="3"/>
          </reference>
        </references>
      </pivotArea>
    </chartFormat>
    <chartFormat chart="2" format="12" series="1">
      <pivotArea type="data" outline="0" fieldPosition="0">
        <references count="2">
          <reference field="4294967294" count="1" selected="0">
            <x v="0"/>
          </reference>
          <reference field="3" count="1" selected="0">
            <x v="0"/>
          </reference>
        </references>
      </pivotArea>
    </chartFormat>
    <chartFormat chart="2" format="13" series="1">
      <pivotArea type="data" outline="0" fieldPosition="0">
        <references count="2">
          <reference field="4294967294" count="1" selected="0">
            <x v="0"/>
          </reference>
          <reference field="3" count="1" selected="0">
            <x v="1"/>
          </reference>
        </references>
      </pivotArea>
    </chartFormat>
    <chartFormat chart="9" format="34" series="1">
      <pivotArea type="data" outline="0" fieldPosition="0">
        <references count="2">
          <reference field="4294967294" count="1" selected="0">
            <x v="0"/>
          </reference>
          <reference field="0" count="1" selected="0">
            <x v="0"/>
          </reference>
        </references>
      </pivotArea>
    </chartFormat>
    <chartFormat chart="9" format="35">
      <pivotArea type="data" outline="0" fieldPosition="0">
        <references count="3">
          <reference field="4294967294" count="1" selected="0">
            <x v="0"/>
          </reference>
          <reference field="0" count="1" selected="0">
            <x v="0"/>
          </reference>
          <reference field="3" count="1" selected="0">
            <x v="0"/>
          </reference>
        </references>
      </pivotArea>
    </chartFormat>
    <chartFormat chart="9" format="36">
      <pivotArea type="data" outline="0" fieldPosition="0">
        <references count="3">
          <reference field="4294967294" count="1" selected="0">
            <x v="0"/>
          </reference>
          <reference field="0" count="1" selected="0">
            <x v="0"/>
          </reference>
          <reference field="3" count="1" selected="0">
            <x v="1"/>
          </reference>
        </references>
      </pivotArea>
    </chartFormat>
    <chartFormat chart="9" format="37">
      <pivotArea type="data" outline="0" fieldPosition="0">
        <references count="3">
          <reference field="4294967294" count="1" selected="0">
            <x v="0"/>
          </reference>
          <reference field="0" count="1" selected="0">
            <x v="0"/>
          </reference>
          <reference field="3" count="1" selected="0">
            <x v="2"/>
          </reference>
        </references>
      </pivotArea>
    </chartFormat>
    <chartFormat chart="9" format="38">
      <pivotArea type="data" outline="0" fieldPosition="0">
        <references count="3">
          <reference field="4294967294" count="1" selected="0">
            <x v="0"/>
          </reference>
          <reference field="0" count="1" selected="0">
            <x v="0"/>
          </reference>
          <reference field="3" count="1" selected="0">
            <x v="3"/>
          </reference>
        </references>
      </pivotArea>
    </chartFormat>
    <chartFormat chart="9" format="39" series="1">
      <pivotArea type="data" outline="0" fieldPosition="0">
        <references count="2">
          <reference field="4294967294" count="1" selected="0">
            <x v="0"/>
          </reference>
          <reference field="0" count="1" selected="0">
            <x v="1"/>
          </reference>
        </references>
      </pivotArea>
    </chartFormat>
    <chartFormat chart="9" format="40">
      <pivotArea type="data" outline="0" fieldPosition="0">
        <references count="3">
          <reference field="4294967294" count="1" selected="0">
            <x v="0"/>
          </reference>
          <reference field="0" count="1" selected="0">
            <x v="1"/>
          </reference>
          <reference field="3" count="1" selected="0">
            <x v="0"/>
          </reference>
        </references>
      </pivotArea>
    </chartFormat>
    <chartFormat chart="9" format="41">
      <pivotArea type="data" outline="0" fieldPosition="0">
        <references count="3">
          <reference field="4294967294" count="1" selected="0">
            <x v="0"/>
          </reference>
          <reference field="0" count="1" selected="0">
            <x v="1"/>
          </reference>
          <reference field="3" count="1" selected="0">
            <x v="1"/>
          </reference>
        </references>
      </pivotArea>
    </chartFormat>
    <chartFormat chart="9" format="42">
      <pivotArea type="data" outline="0" fieldPosition="0">
        <references count="3">
          <reference field="4294967294" count="1" selected="0">
            <x v="0"/>
          </reference>
          <reference field="0" count="1" selected="0">
            <x v="1"/>
          </reference>
          <reference field="3" count="1" selected="0">
            <x v="2"/>
          </reference>
        </references>
      </pivotArea>
    </chartFormat>
    <chartFormat chart="9" format="43">
      <pivotArea type="data" outline="0" fieldPosition="0">
        <references count="3">
          <reference field="4294967294" count="1" selected="0">
            <x v="0"/>
          </reference>
          <reference field="0" count="1" selected="0">
            <x v="1"/>
          </reference>
          <reference field="3" count="1" selected="0">
            <x v="3"/>
          </reference>
        </references>
      </pivotArea>
    </chartFormat>
    <chartFormat chart="10" format="54" series="1">
      <pivotArea type="data" outline="0" fieldPosition="0">
        <references count="2">
          <reference field="4294967294" count="1" selected="0">
            <x v="0"/>
          </reference>
          <reference field="0" count="1" selected="0">
            <x v="0"/>
          </reference>
        </references>
      </pivotArea>
    </chartFormat>
    <chartFormat chart="10" format="55" series="1">
      <pivotArea type="data" outline="0" fieldPosition="0">
        <references count="2">
          <reference field="4294967294" count="1" selected="0">
            <x v="0"/>
          </reference>
          <reference field="0" count="1" selected="0">
            <x v="1"/>
          </reference>
        </references>
      </pivotArea>
    </chartFormat>
    <chartFormat chart="11" format="34" series="1">
      <pivotArea type="data" outline="0" fieldPosition="0">
        <references count="2">
          <reference field="4294967294" count="1" selected="0">
            <x v="0"/>
          </reference>
          <reference field="0" count="1" selected="0">
            <x v="0"/>
          </reference>
        </references>
      </pivotArea>
    </chartFormat>
    <chartFormat chart="11" format="35">
      <pivotArea type="data" outline="0" fieldPosition="0">
        <references count="3">
          <reference field="4294967294" count="1" selected="0">
            <x v="0"/>
          </reference>
          <reference field="0" count="1" selected="0">
            <x v="0"/>
          </reference>
          <reference field="3" count="1" selected="0">
            <x v="0"/>
          </reference>
        </references>
      </pivotArea>
    </chartFormat>
    <chartFormat chart="11" format="36">
      <pivotArea type="data" outline="0" fieldPosition="0">
        <references count="3">
          <reference field="4294967294" count="1" selected="0">
            <x v="0"/>
          </reference>
          <reference field="0" count="1" selected="0">
            <x v="0"/>
          </reference>
          <reference field="3" count="1" selected="0">
            <x v="1"/>
          </reference>
        </references>
      </pivotArea>
    </chartFormat>
    <chartFormat chart="11" format="37">
      <pivotArea type="data" outline="0" fieldPosition="0">
        <references count="3">
          <reference field="4294967294" count="1" selected="0">
            <x v="0"/>
          </reference>
          <reference field="0" count="1" selected="0">
            <x v="0"/>
          </reference>
          <reference field="3" count="1" selected="0">
            <x v="2"/>
          </reference>
        </references>
      </pivotArea>
    </chartFormat>
    <chartFormat chart="11" format="38">
      <pivotArea type="data" outline="0" fieldPosition="0">
        <references count="3">
          <reference field="4294967294" count="1" selected="0">
            <x v="0"/>
          </reference>
          <reference field="0" count="1" selected="0">
            <x v="0"/>
          </reference>
          <reference field="3" count="1" selected="0">
            <x v="3"/>
          </reference>
        </references>
      </pivotArea>
    </chartFormat>
    <chartFormat chart="11" format="39" series="1">
      <pivotArea type="data" outline="0" fieldPosition="0">
        <references count="2">
          <reference field="4294967294" count="1" selected="0">
            <x v="0"/>
          </reference>
          <reference field="0" count="1" selected="0">
            <x v="1"/>
          </reference>
        </references>
      </pivotArea>
    </chartFormat>
    <chartFormat chart="11" format="40">
      <pivotArea type="data" outline="0" fieldPosition="0">
        <references count="3">
          <reference field="4294967294" count="1" selected="0">
            <x v="0"/>
          </reference>
          <reference field="0" count="1" selected="0">
            <x v="1"/>
          </reference>
          <reference field="3" count="1" selected="0">
            <x v="0"/>
          </reference>
        </references>
      </pivotArea>
    </chartFormat>
    <chartFormat chart="11" format="41">
      <pivotArea type="data" outline="0" fieldPosition="0">
        <references count="3">
          <reference field="4294967294" count="1" selected="0">
            <x v="0"/>
          </reference>
          <reference field="0" count="1" selected="0">
            <x v="1"/>
          </reference>
          <reference field="3" count="1" selected="0">
            <x v="1"/>
          </reference>
        </references>
      </pivotArea>
    </chartFormat>
    <chartFormat chart="11" format="42">
      <pivotArea type="data" outline="0" fieldPosition="0">
        <references count="3">
          <reference field="4294967294" count="1" selected="0">
            <x v="0"/>
          </reference>
          <reference field="0" count="1" selected="0">
            <x v="1"/>
          </reference>
          <reference field="3" count="1" selected="0">
            <x v="2"/>
          </reference>
        </references>
      </pivotArea>
    </chartFormat>
    <chartFormat chart="11" format="43">
      <pivotArea type="data" outline="0" fieldPosition="0">
        <references count="3">
          <reference field="4294967294" count="1" selected="0">
            <x v="0"/>
          </reference>
          <reference field="0" count="1" selected="0">
            <x v="1"/>
          </reference>
          <reference field="3" count="1" selected="0">
            <x v="3"/>
          </reference>
        </references>
      </pivotArea>
    </chartFormat>
    <chartFormat chart="12" format="44" series="1">
      <pivotArea type="data" outline="0" fieldPosition="0">
        <references count="2">
          <reference field="4294967294" count="1" selected="0">
            <x v="0"/>
          </reference>
          <reference field="0" count="1" selected="0">
            <x v="0"/>
          </reference>
        </references>
      </pivotArea>
    </chartFormat>
    <chartFormat chart="12" format="45">
      <pivotArea type="data" outline="0" fieldPosition="0">
        <references count="3">
          <reference field="4294967294" count="1" selected="0">
            <x v="0"/>
          </reference>
          <reference field="0" count="1" selected="0">
            <x v="0"/>
          </reference>
          <reference field="3" count="1" selected="0">
            <x v="0"/>
          </reference>
        </references>
      </pivotArea>
    </chartFormat>
    <chartFormat chart="12" format="46">
      <pivotArea type="data" outline="0" fieldPosition="0">
        <references count="3">
          <reference field="4294967294" count="1" selected="0">
            <x v="0"/>
          </reference>
          <reference field="0" count="1" selected="0">
            <x v="0"/>
          </reference>
          <reference field="3" count="1" selected="0">
            <x v="1"/>
          </reference>
        </references>
      </pivotArea>
    </chartFormat>
    <chartFormat chart="12" format="47">
      <pivotArea type="data" outline="0" fieldPosition="0">
        <references count="3">
          <reference field="4294967294" count="1" selected="0">
            <x v="0"/>
          </reference>
          <reference field="0" count="1" selected="0">
            <x v="0"/>
          </reference>
          <reference field="3" count="1" selected="0">
            <x v="2"/>
          </reference>
        </references>
      </pivotArea>
    </chartFormat>
    <chartFormat chart="12" format="48">
      <pivotArea type="data" outline="0" fieldPosition="0">
        <references count="3">
          <reference field="4294967294" count="1" selected="0">
            <x v="0"/>
          </reference>
          <reference field="0" count="1" selected="0">
            <x v="0"/>
          </reference>
          <reference field="3" count="1" selected="0">
            <x v="3"/>
          </reference>
        </references>
      </pivotArea>
    </chartFormat>
    <chartFormat chart="12" format="49" series="1">
      <pivotArea type="data" outline="0" fieldPosition="0">
        <references count="2">
          <reference field="4294967294" count="1" selected="0">
            <x v="0"/>
          </reference>
          <reference field="0" count="1" selected="0">
            <x v="1"/>
          </reference>
        </references>
      </pivotArea>
    </chartFormat>
    <chartFormat chart="12" format="50">
      <pivotArea type="data" outline="0" fieldPosition="0">
        <references count="3">
          <reference field="4294967294" count="1" selected="0">
            <x v="0"/>
          </reference>
          <reference field="0" count="1" selected="0">
            <x v="1"/>
          </reference>
          <reference field="3" count="1" selected="0">
            <x v="0"/>
          </reference>
        </references>
      </pivotArea>
    </chartFormat>
    <chartFormat chart="12" format="51">
      <pivotArea type="data" outline="0" fieldPosition="0">
        <references count="3">
          <reference field="4294967294" count="1" selected="0">
            <x v="0"/>
          </reference>
          <reference field="0" count="1" selected="0">
            <x v="1"/>
          </reference>
          <reference field="3" count="1" selected="0">
            <x v="1"/>
          </reference>
        </references>
      </pivotArea>
    </chartFormat>
    <chartFormat chart="12" format="52">
      <pivotArea type="data" outline="0" fieldPosition="0">
        <references count="3">
          <reference field="4294967294" count="1" selected="0">
            <x v="0"/>
          </reference>
          <reference field="0" count="1" selected="0">
            <x v="1"/>
          </reference>
          <reference field="3" count="1" selected="0">
            <x v="2"/>
          </reference>
        </references>
      </pivotArea>
    </chartFormat>
    <chartFormat chart="12" format="53">
      <pivotArea type="data" outline="0" fieldPosition="0">
        <references count="3">
          <reference field="4294967294" count="1" selected="0">
            <x v="0"/>
          </reference>
          <reference field="0" count="1" selected="0">
            <x v="1"/>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72A17B-51D3-4D8F-A3C2-0A56662EA7E4}"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0">
  <location ref="A88:C92" firstHeaderRow="1" firstDataRow="2" firstDataCol="1"/>
  <pivotFields count="35">
    <pivotField axis="axisCol" showAll="0">
      <items count="3">
        <item x="1"/>
        <item x="0"/>
        <item t="default"/>
      </items>
    </pivotField>
    <pivotField showAll="0"/>
    <pivotField showAll="0">
      <items count="8">
        <item x="0"/>
        <item x="1"/>
        <item x="2"/>
        <item x="3"/>
        <item h="1" x="4"/>
        <item h="1" x="5"/>
        <item h="1" x="6"/>
        <item t="default"/>
      </items>
    </pivotField>
    <pivotField showAll="0" sortType="descending"/>
    <pivotField showAll="0">
      <items count="17">
        <item x="0"/>
        <item x="14"/>
        <item x="12"/>
        <item x="7"/>
        <item x="15"/>
        <item x="2"/>
        <item x="13"/>
        <item x="3"/>
        <item x="1"/>
        <item x="4"/>
        <item x="5"/>
        <item x="6"/>
        <item x="9"/>
        <item x="11"/>
        <item x="10"/>
        <item x="8"/>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pivotField showAll="0"/>
    <pivotField showAll="0"/>
    <pivotField showAll="0"/>
    <pivotField axis="axisRow" showAll="0">
      <items count="4">
        <item x="0"/>
        <item x="1"/>
        <item m="1" x="2"/>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3">
    <i>
      <x/>
    </i>
    <i>
      <x v="1"/>
    </i>
    <i t="grand">
      <x/>
    </i>
  </rowItems>
  <colFields count="1">
    <field x="0"/>
  </colFields>
  <colItems count="2">
    <i>
      <x/>
    </i>
    <i>
      <x v="1"/>
    </i>
  </colItems>
  <dataFields count="1">
    <dataField name="Sum of Sales(INR)" fld="21" baseField="0" baseItem="0"/>
  </dataFields>
  <formats count="2">
    <format dxfId="47">
      <pivotArea grandRow="1" outline="0" collapsedLevelsAreSubtotals="1" fieldPosition="0"/>
    </format>
    <format dxfId="46">
      <pivotArea outline="0" collapsedLevelsAreSubtotals="1" fieldPosition="0"/>
    </format>
  </formats>
  <chartFormats count="11">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5" format="18" series="1">
      <pivotArea type="data" outline="0" fieldPosition="0">
        <references count="2">
          <reference field="4294967294" count="1" selected="0">
            <x v="0"/>
          </reference>
          <reference field="0" count="1" selected="0">
            <x v="0"/>
          </reference>
        </references>
      </pivotArea>
    </chartFormat>
    <chartFormat chart="5" format="22" series="1">
      <pivotArea type="data" outline="0" fieldPosition="0">
        <references count="2">
          <reference field="4294967294" count="1" selected="0">
            <x v="0"/>
          </reference>
          <reference field="0" count="1" selected="0">
            <x v="1"/>
          </reference>
        </references>
      </pivotArea>
    </chartFormat>
    <chartFormat chart="7" format="18" series="1">
      <pivotArea type="data" outline="0" fieldPosition="0">
        <references count="2">
          <reference field="4294967294" count="1" selected="0">
            <x v="0"/>
          </reference>
          <reference field="0" count="1" selected="0">
            <x v="0"/>
          </reference>
        </references>
      </pivotArea>
    </chartFormat>
    <chartFormat chart="7" format="22" series="1">
      <pivotArea type="data" outline="0" fieldPosition="0">
        <references count="2">
          <reference field="4294967294" count="1" selected="0">
            <x v="0"/>
          </reference>
          <reference field="0" count="1" selected="0">
            <x v="1"/>
          </reference>
        </references>
      </pivotArea>
    </chartFormat>
    <chartFormat chart="9" format="0" series="1">
      <pivotArea type="data" outline="0" fieldPosition="0">
        <references count="2">
          <reference field="4294967294" count="1" selected="0">
            <x v="0"/>
          </reference>
          <reference field="0" count="1" selected="0">
            <x v="0"/>
          </reference>
        </references>
      </pivotArea>
    </chartFormat>
    <chartFormat chart="9"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935E34-AA67-4CFC-B02F-7B623C97993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1" firstHeaderRow="1" firstDataRow="2" firstDataCol="1"/>
  <pivotFields count="35">
    <pivotField axis="axisCol" showAll="0">
      <items count="3">
        <item x="1"/>
        <item x="0"/>
        <item t="default"/>
      </items>
    </pivotField>
    <pivotField showAll="0"/>
    <pivotField axis="axisRow" showAll="0" sortType="descending">
      <items count="8">
        <item h="1" x="6"/>
        <item h="1" x="5"/>
        <item h="1" x="4"/>
        <item x="3"/>
        <item x="2"/>
        <item x="1"/>
        <item x="0"/>
        <item t="default"/>
      </items>
    </pivotField>
    <pivotField showAll="0"/>
    <pivotField showAll="0">
      <items count="17">
        <item x="0"/>
        <item x="14"/>
        <item x="12"/>
        <item x="7"/>
        <item x="15"/>
        <item x="2"/>
        <item x="13"/>
        <item x="3"/>
        <item x="1"/>
        <item x="4"/>
        <item x="5"/>
        <item x="6"/>
        <item x="9"/>
        <item x="11"/>
        <item x="10"/>
        <item x="8"/>
        <item t="default"/>
      </items>
    </pivotField>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v="3"/>
    </i>
    <i>
      <x v="4"/>
    </i>
    <i>
      <x v="5"/>
    </i>
    <i>
      <x v="6"/>
    </i>
    <i t="grand">
      <x/>
    </i>
  </rowItems>
  <colFields count="1">
    <field x="0"/>
  </colFields>
  <colItems count="3">
    <i>
      <x/>
    </i>
    <i>
      <x v="1"/>
    </i>
    <i t="grand">
      <x/>
    </i>
  </colItems>
  <dataFields count="1">
    <dataField name="Sum of Sales(INR)" fld="21" baseField="0" baseItem="0" numFmtId="168"/>
  </dataFields>
  <formats count="4">
    <format dxfId="51">
      <pivotArea collapsedLevelsAreSubtotals="1" fieldPosition="0">
        <references count="1">
          <reference field="0" count="0"/>
        </references>
      </pivotArea>
    </format>
    <format dxfId="50">
      <pivotArea grandRow="1" outline="0" collapsedLevelsAreSubtotals="1" fieldPosition="0"/>
    </format>
    <format dxfId="49">
      <pivotArea dataOnly="0" labelOnly="1" fieldPosition="0">
        <references count="1">
          <reference field="0" count="0"/>
        </references>
      </pivotArea>
    </format>
    <format dxfId="48">
      <pivotArea outline="0" collapsedLevelsAreSubtotals="1" fieldPosition="0"/>
    </format>
  </formats>
  <chartFormats count="14">
    <chartFormat chart="2" format="2" series="1">
      <pivotArea type="data" outline="0" fieldPosition="0">
        <references count="2">
          <reference field="4294967294" count="1" selected="0">
            <x v="0"/>
          </reference>
          <reference field="0" count="1" selected="0">
            <x v="0"/>
          </reference>
        </references>
      </pivotArea>
    </chartFormat>
    <chartFormat chart="2" format="3" series="1">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3">
          <reference field="4294967294" count="1" selected="0">
            <x v="0"/>
          </reference>
          <reference field="0" count="1" selected="0">
            <x v="0"/>
          </reference>
          <reference field="2" count="1" selected="0">
            <x v="5"/>
          </reference>
        </references>
      </pivotArea>
    </chartFormat>
    <chartFormat chart="2" format="5">
      <pivotArea type="data" outline="0" fieldPosition="0">
        <references count="3">
          <reference field="4294967294" count="1" selected="0">
            <x v="0"/>
          </reference>
          <reference field="0" count="1" selected="0">
            <x v="1"/>
          </reference>
          <reference field="2" count="1" selected="0">
            <x v="5"/>
          </reference>
        </references>
      </pivotArea>
    </chartFormat>
    <chartFormat chart="4" format="54" series="1">
      <pivotArea type="data" outline="0" fieldPosition="0">
        <references count="2">
          <reference field="4294967294" count="1" selected="0">
            <x v="0"/>
          </reference>
          <reference field="0" count="1" selected="0">
            <x v="0"/>
          </reference>
        </references>
      </pivotArea>
    </chartFormat>
    <chartFormat chart="4" format="55">
      <pivotArea type="data" outline="0" fieldPosition="0">
        <references count="3">
          <reference field="4294967294" count="1" selected="0">
            <x v="0"/>
          </reference>
          <reference field="0" count="1" selected="0">
            <x v="0"/>
          </reference>
          <reference field="2" count="1" selected="0">
            <x v="6"/>
          </reference>
        </references>
      </pivotArea>
    </chartFormat>
    <chartFormat chart="4" format="56">
      <pivotArea type="data" outline="0" fieldPosition="0">
        <references count="3">
          <reference field="4294967294" count="1" selected="0">
            <x v="0"/>
          </reference>
          <reference field="0" count="1" selected="0">
            <x v="0"/>
          </reference>
          <reference field="2" count="1" selected="0">
            <x v="5"/>
          </reference>
        </references>
      </pivotArea>
    </chartFormat>
    <chartFormat chart="4" format="57">
      <pivotArea type="data" outline="0" fieldPosition="0">
        <references count="3">
          <reference field="4294967294" count="1" selected="0">
            <x v="0"/>
          </reference>
          <reference field="0" count="1" selected="0">
            <x v="0"/>
          </reference>
          <reference field="2" count="1" selected="0">
            <x v="4"/>
          </reference>
        </references>
      </pivotArea>
    </chartFormat>
    <chartFormat chart="4" format="58">
      <pivotArea type="data" outline="0" fieldPosition="0">
        <references count="3">
          <reference field="4294967294" count="1" selected="0">
            <x v="0"/>
          </reference>
          <reference field="0" count="1" selected="0">
            <x v="0"/>
          </reference>
          <reference field="2" count="1" selected="0">
            <x v="3"/>
          </reference>
        </references>
      </pivotArea>
    </chartFormat>
    <chartFormat chart="4" format="59" series="1">
      <pivotArea type="data" outline="0" fieldPosition="0">
        <references count="2">
          <reference field="4294967294" count="1" selected="0">
            <x v="0"/>
          </reference>
          <reference field="0" count="1" selected="0">
            <x v="1"/>
          </reference>
        </references>
      </pivotArea>
    </chartFormat>
    <chartFormat chart="4" format="60">
      <pivotArea type="data" outline="0" fieldPosition="0">
        <references count="3">
          <reference field="4294967294" count="1" selected="0">
            <x v="0"/>
          </reference>
          <reference field="0" count="1" selected="0">
            <x v="1"/>
          </reference>
          <reference field="2" count="1" selected="0">
            <x v="6"/>
          </reference>
        </references>
      </pivotArea>
    </chartFormat>
    <chartFormat chart="4" format="61">
      <pivotArea type="data" outline="0" fieldPosition="0">
        <references count="3">
          <reference field="4294967294" count="1" selected="0">
            <x v="0"/>
          </reference>
          <reference field="0" count="1" selected="0">
            <x v="1"/>
          </reference>
          <reference field="2" count="1" selected="0">
            <x v="5"/>
          </reference>
        </references>
      </pivotArea>
    </chartFormat>
    <chartFormat chart="4" format="62">
      <pivotArea type="data" outline="0" fieldPosition="0">
        <references count="3">
          <reference field="4294967294" count="1" selected="0">
            <x v="0"/>
          </reference>
          <reference field="0" count="1" selected="0">
            <x v="1"/>
          </reference>
          <reference field="2" count="1" selected="0">
            <x v="4"/>
          </reference>
        </references>
      </pivotArea>
    </chartFormat>
    <chartFormat chart="4" format="63">
      <pivotArea type="data" outline="0" fieldPosition="0">
        <references count="3">
          <reference field="4294967294" count="1" selected="0">
            <x v="0"/>
          </reference>
          <reference field="0" count="1" selected="0">
            <x v="1"/>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8B76B1-6C59-44BC-A09E-7D8F7A8DC34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C21" firstHeaderRow="0" firstDataRow="1" firstDataCol="1"/>
  <pivotFields count="35">
    <pivotField axis="axisRow" showAll="0">
      <items count="3">
        <item x="1"/>
        <item x="0"/>
        <item t="default"/>
      </items>
    </pivotField>
    <pivotField showAll="0"/>
    <pivotField showAll="0">
      <items count="8">
        <item x="0"/>
        <item x="1"/>
        <item x="2"/>
        <item x="3"/>
        <item h="1" x="4"/>
        <item h="1" x="5"/>
        <item h="1" x="6"/>
        <item t="default"/>
      </items>
    </pivotField>
    <pivotField showAll="0"/>
    <pivotField showAll="0">
      <items count="17">
        <item x="0"/>
        <item x="14"/>
        <item x="12"/>
        <item x="7"/>
        <item x="15"/>
        <item x="2"/>
        <item x="13"/>
        <item x="3"/>
        <item x="1"/>
        <item x="4"/>
        <item x="5"/>
        <item x="6"/>
        <item x="9"/>
        <item x="11"/>
        <item x="10"/>
        <item x="8"/>
        <item t="default"/>
      </items>
    </pivotField>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dataField="1"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Fields count="1">
    <field x="-2"/>
  </colFields>
  <colItems count="2">
    <i>
      <x/>
    </i>
    <i i="1">
      <x v="1"/>
    </i>
  </colItems>
  <dataFields count="2">
    <dataField name="Sum of Spend(INR)" fld="18" baseField="0" baseItem="0"/>
    <dataField name="Sum of Sales(INR)" fld="21" baseField="0" baseItem="0"/>
  </dataFields>
  <formats count="5">
    <format dxfId="56">
      <pivotArea collapsedLevelsAreSubtotals="1" fieldPosition="0">
        <references count="1">
          <reference field="0" count="0"/>
        </references>
      </pivotArea>
    </format>
    <format dxfId="55">
      <pivotArea grandRow="1" outline="0" collapsedLevelsAreSubtotals="1" fieldPosition="0"/>
    </format>
    <format dxfId="54">
      <pivotArea collapsedLevelsAreSubtotals="1" fieldPosition="0">
        <references count="2">
          <reference field="4294967294" count="1" selected="0">
            <x v="0"/>
          </reference>
          <reference field="0" count="0"/>
        </references>
      </pivotArea>
    </format>
    <format dxfId="53">
      <pivotArea dataOnly="0" labelOnly="1" fieldPosition="0">
        <references count="1">
          <reference field="0" count="0"/>
        </references>
      </pivotArea>
    </format>
    <format dxfId="52">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3BA359C-BC06-424D-8590-A78C8637CCF7}" name="PivotTable3"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18:B23" firstHeaderRow="1" firstDataRow="1" firstDataCol="1"/>
  <pivotFields count="35">
    <pivotField showAll="0">
      <items count="3">
        <item x="1"/>
        <item h="1" x="0"/>
        <item t="default"/>
      </items>
    </pivotField>
    <pivotField showAll="0"/>
    <pivotField axis="axisRow" showAll="0">
      <items count="8">
        <item x="0"/>
        <item x="1"/>
        <item x="2"/>
        <item x="3"/>
        <item h="1" x="4"/>
        <item h="1" x="5"/>
        <item h="1" x="6"/>
        <item t="default"/>
      </items>
    </pivotField>
    <pivotField showAll="0"/>
    <pivotField showAll="0">
      <items count="18">
        <item x="0"/>
        <item x="1"/>
        <item x="15"/>
        <item x="13"/>
        <item x="8"/>
        <item x="16"/>
        <item x="3"/>
        <item x="14"/>
        <item x="4"/>
        <item x="2"/>
        <item x="5"/>
        <item x="6"/>
        <item x="7"/>
        <item x="10"/>
        <item x="12"/>
        <item x="11"/>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Sum of Sales(INR)" fld="21" baseField="0" baseItem="0" numFmtId="168"/>
  </dataFields>
  <formats count="7">
    <format dxfId="17">
      <pivotArea outline="0" collapsedLevelsAreSubtotals="1" fieldPosition="0"/>
    </format>
    <format dxfId="16">
      <pivotArea type="all" dataOnly="0" outline="0" fieldPosition="0"/>
    </format>
    <format dxfId="15">
      <pivotArea outline="0" collapsedLevelsAreSubtotals="1" fieldPosition="0"/>
    </format>
    <format dxfId="14">
      <pivotArea field="2" type="button" dataOnly="0" labelOnly="1" outline="0" axis="axisRow" fieldPosition="0"/>
    </format>
    <format dxfId="13">
      <pivotArea dataOnly="0" labelOnly="1" fieldPosition="0">
        <references count="1">
          <reference field="2" count="0"/>
        </references>
      </pivotArea>
    </format>
    <format dxfId="12">
      <pivotArea dataOnly="0" labelOnly="1" grandRow="1" outline="0" fieldPosition="0"/>
    </format>
    <format dxfId="11">
      <pivotArea dataOnly="0" labelOnly="1" outline="0" axis="axisValues" fieldPosition="0"/>
    </format>
  </formats>
  <chartFormats count="13">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2" count="1" selected="0">
            <x v="0"/>
          </reference>
        </references>
      </pivotArea>
    </chartFormat>
    <chartFormat chart="21" format="2">
      <pivotArea type="data" outline="0" fieldPosition="0">
        <references count="2">
          <reference field="4294967294" count="1" selected="0">
            <x v="0"/>
          </reference>
          <reference field="2" count="1" selected="0">
            <x v="2"/>
          </reference>
        </references>
      </pivotArea>
    </chartFormat>
    <chartFormat chart="21" format="3">
      <pivotArea type="data" outline="0" fieldPosition="0">
        <references count="2">
          <reference field="4294967294" count="1" selected="0">
            <x v="0"/>
          </reference>
          <reference field="2" count="1" selected="0">
            <x v="6"/>
          </reference>
        </references>
      </pivotArea>
    </chartFormat>
    <chartFormat chart="21" format="4">
      <pivotArea type="data" outline="0" fieldPosition="0">
        <references count="2">
          <reference field="4294967294" count="1" selected="0">
            <x v="0"/>
          </reference>
          <reference field="2" count="1" selected="0">
            <x v="5"/>
          </reference>
        </references>
      </pivotArea>
    </chartFormat>
    <chartFormat chart="21" format="5">
      <pivotArea type="data" outline="0" fieldPosition="0">
        <references count="2">
          <reference field="4294967294" count="1" selected="0">
            <x v="0"/>
          </reference>
          <reference field="2" count="1" selected="0">
            <x v="4"/>
          </reference>
        </references>
      </pivotArea>
    </chartFormat>
    <chartFormat chart="21" format="6">
      <pivotArea type="data" outline="0" fieldPosition="0">
        <references count="2">
          <reference field="4294967294" count="1" selected="0">
            <x v="0"/>
          </reference>
          <reference field="2" count="1" selected="0">
            <x v="3"/>
          </reference>
        </references>
      </pivotArea>
    </chartFormat>
    <chartFormat chart="21" format="7">
      <pivotArea type="data" outline="0" fieldPosition="0">
        <references count="2">
          <reference field="4294967294" count="1" selected="0">
            <x v="0"/>
          </reference>
          <reference field="2" count="1" selected="0">
            <x v="1"/>
          </reference>
        </references>
      </pivotArea>
    </chartFormat>
    <chartFormat chart="25" format="13" series="1">
      <pivotArea type="data" outline="0" fieldPosition="0">
        <references count="1">
          <reference field="4294967294" count="1" selected="0">
            <x v="0"/>
          </reference>
        </references>
      </pivotArea>
    </chartFormat>
    <chartFormat chart="25" format="14">
      <pivotArea type="data" outline="0" fieldPosition="0">
        <references count="2">
          <reference field="4294967294" count="1" selected="0">
            <x v="0"/>
          </reference>
          <reference field="2" count="1" selected="0">
            <x v="0"/>
          </reference>
        </references>
      </pivotArea>
    </chartFormat>
    <chartFormat chart="25" format="15">
      <pivotArea type="data" outline="0" fieldPosition="0">
        <references count="2">
          <reference field="4294967294" count="1" selected="0">
            <x v="0"/>
          </reference>
          <reference field="2" count="1" selected="0">
            <x v="1"/>
          </reference>
        </references>
      </pivotArea>
    </chartFormat>
    <chartFormat chart="25" format="16">
      <pivotArea type="data" outline="0" fieldPosition="0">
        <references count="2">
          <reference field="4294967294" count="1" selected="0">
            <x v="0"/>
          </reference>
          <reference field="2" count="1" selected="0">
            <x v="2"/>
          </reference>
        </references>
      </pivotArea>
    </chartFormat>
    <chartFormat chart="25" format="17">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6CB593-5544-426F-97A5-41821FBD1B81}" name="PivotTable2"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6" firstHeaderRow="1" firstDataRow="2" firstDataCol="1"/>
  <pivotFields count="35">
    <pivotField axis="axisCol"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items count="8">
        <item x="0"/>
        <item x="1"/>
        <item x="2"/>
        <item h="1" x="3"/>
        <item h="1" x="4"/>
        <item h="1" x="5"/>
        <item h="1"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i="1">
      <x v="1"/>
    </i>
  </rowItems>
  <colFields count="1">
    <field x="0"/>
  </colFields>
  <colItems count="3">
    <i>
      <x v="1"/>
    </i>
    <i>
      <x/>
    </i>
    <i t="grand">
      <x/>
    </i>
  </colItems>
  <dataFields count="2">
    <dataField name="Sales" fld="21" baseField="0" baseItem="0"/>
    <dataField name="Spends" fld="18" baseField="0" baseItem="0"/>
  </dataFields>
  <formats count="2">
    <format dxfId="19">
      <pivotArea collapsedLevelsAreSubtotals="1" fieldPosition="0">
        <references count="2">
          <reference field="4294967294" count="1">
            <x v="1"/>
          </reference>
          <reference field="0" count="1" selected="0">
            <x v="1"/>
          </reference>
        </references>
      </pivotArea>
    </format>
    <format dxfId="18">
      <pivotArea outline="0" collapsedLevelsAreSubtotals="1" fieldPosition="0"/>
    </format>
  </formats>
  <chartFormats count="12">
    <chartFormat chart="2" format="0" series="1">
      <pivotArea type="data" outline="0" fieldPosition="0">
        <references count="2">
          <reference field="4294967294" count="1" selected="0">
            <x v="0"/>
          </reference>
          <reference field="0" count="1" selected="0">
            <x v="1"/>
          </reference>
        </references>
      </pivotArea>
    </chartFormat>
    <chartFormat chart="2" format="1" series="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4" format="6" series="1">
      <pivotArea type="data" outline="0" fieldPosition="0">
        <references count="2">
          <reference field="4294967294" count="1" selected="0">
            <x v="0"/>
          </reference>
          <reference field="0" count="1" selected="0">
            <x v="1"/>
          </reference>
        </references>
      </pivotArea>
    </chartFormat>
    <chartFormat chart="4" format="7" series="1">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0"/>
          </reference>
        </references>
      </pivotArea>
    </chartFormat>
    <chartFormat chart="4" format="11"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2" format="10">
      <pivotArea type="data" outline="0" fieldPosition="0">
        <references count="2">
          <reference field="4294967294" count="1" selected="0">
            <x v="1"/>
          </reference>
          <reference field="0" count="1" selected="0">
            <x v="1"/>
          </reference>
        </references>
      </pivotArea>
    </chartFormat>
    <chartFormat chart="2" format="11">
      <pivotArea type="data" outline="0" fieldPosition="0">
        <references count="2">
          <reference field="4294967294" count="1" selected="0">
            <x v="1"/>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D9DAB6B-0F4A-4BD5-B0DA-52FA20849431}" name="PivotTable6"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73:B78" firstHeaderRow="1" firstDataRow="1" firstDataCol="1"/>
  <pivotFields count="35">
    <pivotField showAll="0">
      <items count="3">
        <item x="1"/>
        <item h="1" x="0"/>
        <item t="default"/>
      </items>
    </pivotField>
    <pivotField showAll="0"/>
    <pivotField showAll="0">
      <items count="8">
        <item x="0"/>
        <item x="1"/>
        <item x="2"/>
        <item x="3"/>
        <item h="1" x="4"/>
        <item h="1" x="5"/>
        <item h="1" x="6"/>
        <item t="default"/>
      </items>
    </pivotField>
    <pivotField axis="axisRow" showAll="0" sortType="descending">
      <items count="6">
        <item x="0"/>
        <item x="2"/>
        <item x="4"/>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5">
    <i>
      <x v="4"/>
    </i>
    <i>
      <x v="3"/>
    </i>
    <i>
      <x v="2"/>
    </i>
    <i>
      <x v="1"/>
    </i>
    <i t="grand">
      <x/>
    </i>
  </rowItems>
  <colItems count="1">
    <i/>
  </colItems>
  <dataFields count="1">
    <dataField name="Sum of Sales(INR)" fld="21" baseField="0" baseItem="0"/>
  </dataFields>
  <formats count="6">
    <format dxfId="25">
      <pivotArea outline="0" collapsedLevelsAreSubtotals="1" fieldPosition="0"/>
    </format>
    <format dxfId="24">
      <pivotArea type="all" dataOnly="0" outline="0" fieldPosition="0"/>
    </format>
    <format dxfId="23">
      <pivotArea outline="0" collapsedLevelsAreSubtotals="1" fieldPosition="0"/>
    </format>
    <format dxfId="22">
      <pivotArea field="2" type="button" dataOnly="0" labelOnly="1" outline="0"/>
    </format>
    <format dxfId="21">
      <pivotArea dataOnly="0" labelOnly="1" grandRow="1" outline="0" fieldPosition="0"/>
    </format>
    <format dxfId="20">
      <pivotArea dataOnly="0" labelOnly="1" outline="0" axis="axisValues" fieldPosition="0"/>
    </format>
  </formats>
  <chartFormats count="10">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3" count="1" selected="0">
            <x v="1"/>
          </reference>
        </references>
      </pivotArea>
    </chartFormat>
    <chartFormat chart="16" format="2">
      <pivotArea type="data" outline="0" fieldPosition="0">
        <references count="2">
          <reference field="4294967294" count="1" selected="0">
            <x v="0"/>
          </reference>
          <reference field="3" count="1" selected="0">
            <x v="2"/>
          </reference>
        </references>
      </pivotArea>
    </chartFormat>
    <chartFormat chart="16" format="3">
      <pivotArea type="data" outline="0" fieldPosition="0">
        <references count="2">
          <reference field="4294967294" count="1" selected="0">
            <x v="0"/>
          </reference>
          <reference field="3" count="1" selected="0">
            <x v="4"/>
          </reference>
        </references>
      </pivotArea>
    </chartFormat>
    <chartFormat chart="16" format="4">
      <pivotArea type="data" outline="0" fieldPosition="0">
        <references count="2">
          <reference field="4294967294" count="1" selected="0">
            <x v="0"/>
          </reference>
          <reference field="3" count="1" selected="0">
            <x v="3"/>
          </reference>
        </references>
      </pivotArea>
    </chartFormat>
    <chartFormat chart="18" format="10" series="1">
      <pivotArea type="data" outline="0" fieldPosition="0">
        <references count="1">
          <reference field="4294967294" count="1" selected="0">
            <x v="0"/>
          </reference>
        </references>
      </pivotArea>
    </chartFormat>
    <chartFormat chart="18" format="11">
      <pivotArea type="data" outline="0" fieldPosition="0">
        <references count="2">
          <reference field="4294967294" count="1" selected="0">
            <x v="0"/>
          </reference>
          <reference field="3" count="1" selected="0">
            <x v="4"/>
          </reference>
        </references>
      </pivotArea>
    </chartFormat>
    <chartFormat chart="18" format="12">
      <pivotArea type="data" outline="0" fieldPosition="0">
        <references count="2">
          <reference field="4294967294" count="1" selected="0">
            <x v="0"/>
          </reference>
          <reference field="3" count="1" selected="0">
            <x v="3"/>
          </reference>
        </references>
      </pivotArea>
    </chartFormat>
    <chartFormat chart="18" format="13">
      <pivotArea type="data" outline="0" fieldPosition="0">
        <references count="2">
          <reference field="4294967294" count="1" selected="0">
            <x v="0"/>
          </reference>
          <reference field="3" count="1" selected="0">
            <x v="2"/>
          </reference>
        </references>
      </pivotArea>
    </chartFormat>
    <chartFormat chart="18" format="14">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E372270-E66E-410F-B4CE-B9315E56A921}" sourceName="Month">
  <pivotTables>
    <pivotTable tabId="29" name="PivotTable8"/>
    <pivotTable tabId="29" name="PivotTable10"/>
    <pivotTable tabId="29" name="PivotTable9"/>
    <pivotTable tabId="29" name="PivotTable11"/>
    <pivotTable tabId="29" name="PivotTable12"/>
    <pivotTable tabId="29" name="PivotTable1"/>
  </pivotTables>
  <data>
    <tabular pivotCacheId="70510304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7F017CC-B302-4403-A496-75A8D14964AA}" sourceName="Category">
  <pivotTables>
    <pivotTable tabId="29" name="PivotTable8"/>
    <pivotTable tabId="29" name="PivotTable10"/>
    <pivotTable tabId="29" name="PivotTable9"/>
    <pivotTable tabId="29" name="PivotTable11"/>
    <pivotTable tabId="29" name="PivotTable12"/>
    <pivotTable tabId="29" name="PivotTable1"/>
  </pivotTables>
  <data>
    <tabular pivotCacheId="705103046">
      <items count="7">
        <i x="0" s="1"/>
        <i x="1" s="1"/>
        <i x="2" s="1"/>
        <i x="3" s="1"/>
        <i x="4"/>
        <i x="5"/>
        <i x="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IN" xr10:uid="{83F1AD0E-33E1-42B4-B690-CF0447CA3FD8}" sourceName="ASIN">
  <pivotTables>
    <pivotTable tabId="29" name="PivotTable8"/>
    <pivotTable tabId="29" name="PivotTable1"/>
    <pivotTable tabId="29" name="PivotTable10"/>
    <pivotTable tabId="29" name="PivotTable11"/>
    <pivotTable tabId="29" name="PivotTable12"/>
    <pivotTable tabId="29" name="PivotTable9"/>
  </pivotTables>
  <data>
    <tabular pivotCacheId="705103046">
      <items count="16">
        <i x="0" s="1"/>
        <i x="14" s="1"/>
        <i x="12" s="1"/>
        <i x="7" s="1"/>
        <i x="15" s="1"/>
        <i x="2" s="1"/>
        <i x="3" s="1"/>
        <i x="1" s="1"/>
        <i x="4" s="1"/>
        <i x="5" s="1"/>
        <i x="6" s="1"/>
        <i x="9" s="1"/>
        <i x="11" s="1"/>
        <i x="13" s="1" nd="1"/>
        <i x="10" s="1" nd="1"/>
        <i x="8"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D85C58B8-6892-4CEA-9600-176009B0685E}" sourceName="Type">
  <pivotTables>
    <pivotTable tabId="33" name="PivotTable3"/>
    <pivotTable tabId="33" name="PivotTable5"/>
    <pivotTable tabId="33" name="PivotTable6"/>
  </pivotTables>
  <data>
    <tabular pivotCacheId="916850454">
      <items count="2">
        <i x="1" s="1"/>
        <i x="0"/>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154BADF2-FBFC-48B7-97C2-1361A10B4B5C}" sourceName="Category">
  <pivotTables>
    <pivotTable tabId="33" name="PivotTable3"/>
    <pivotTable tabId="33" name="PivotTable4"/>
    <pivotTable tabId="33" name="PivotTable5"/>
    <pivotTable tabId="33" name="PivotTable6"/>
  </pivotTables>
  <data>
    <tabular pivotCacheId="916850454">
      <items count="7">
        <i x="0" s="1"/>
        <i x="1" s="1"/>
        <i x="2" s="1"/>
        <i x="3" s="1"/>
        <i x="4"/>
        <i x="5"/>
        <i x="6"/>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IN1" xr10:uid="{27087C43-1228-43A9-A503-1B1798C16251}" sourceName="ASIN">
  <pivotTables>
    <pivotTable tabId="33" name="PivotTable3"/>
  </pivotTables>
  <data>
    <tabular pivotCacheId="916850454">
      <items count="17">
        <i x="1" s="1"/>
        <i x="15" s="1"/>
        <i x="13" s="1"/>
        <i x="8" s="1"/>
        <i x="16" s="1"/>
        <i x="3" s="1"/>
        <i x="4" s="1"/>
        <i x="2" s="1"/>
        <i x="5" s="1"/>
        <i x="6" s="1"/>
        <i x="7" s="1"/>
        <i x="10" s="1"/>
        <i x="12" s="1"/>
        <i x="0" s="1" nd="1"/>
        <i x="14" s="1" nd="1"/>
        <i x="11" s="1" nd="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xr10:uid="{49BD7525-F652-453D-B251-45312EBEE48E}" cache="Slicer_Type" caption="Performance Type" style="SlicerStyleOther2" rowHeight="234950"/>
  <slicer name="Category 3" xr10:uid="{143544E9-FB7E-4FAF-9C10-F52F868D8677}" cache="Slicer_Category1" caption="Category" style="SlicerStyleOther2" rowHeight="234950"/>
  <slicer name="ASIN 3" xr10:uid="{29647FF8-D96D-4FA8-8191-56CA4960AA6F}" cache="Slicer_ASIN1" caption="ASIN" style="SlicerStyleOther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20EEDA1B-423F-440F-B033-36BC15A7C541}" cache="Slicer_Month" caption="Month" style="SlicerStyleOther2" rowHeight="234950"/>
  <slicer name="Category 1" xr10:uid="{0F8B88D3-6E4D-4CD6-882C-B6E3E02FE30A}" cache="Slicer_Category" caption="Category" style="SlicerStyleOther2" rowHeight="234950"/>
  <slicer name="ASIN 1" xr10:uid="{0D165BB2-AFD6-4CF0-85EF-E672DCEA949C}" cache="Slicer_ASIN" caption="ASIN" style="SlicerStyleOther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FB37AD2B-FEDF-42BE-8D79-2DE7A97B71F9}" cache="Slicer_Month" caption="Month" rowHeight="234950"/>
  <slicer name="Category" xr10:uid="{EAB9E1FC-A922-43F8-B185-58B49193F965}" cache="Slicer_Category" caption="Category" rowHeight="234950"/>
  <slicer name="ASIN" xr10:uid="{51A67992-1B7D-46DF-8519-7FA85ACB1EC5}" cache="Slicer_ASIN" caption="ASI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9BD46112-9DE9-49A9-A555-E49F0B702246}" cache="Slicer_Type" caption="Type" style="SlicerStyleOther2" rowHeight="234950"/>
  <slicer name="Category 2" xr10:uid="{E16C4703-B9BB-478E-BE4E-774746D8E061}" cache="Slicer_Category1" caption="Category" style="SlicerStyleOther2" rowHeight="234950"/>
  <slicer name="ASIN 2" xr10:uid="{A94E7524-430D-4FD3-A1CC-C2DFB15A121B}" cache="Slicer_ASIN1" caption="ASI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8" Type="http://schemas.microsoft.com/office/2007/relationships/slicer" Target="../slicers/slicer3.xml"/><Relationship Id="rId3" Type="http://schemas.openxmlformats.org/officeDocument/2006/relationships/pivotTable" Target="../pivotTables/pivotTable3.xml"/><Relationship Id="rId7"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9.xml"/><Relationship Id="rId7" Type="http://schemas.microsoft.com/office/2007/relationships/slicer" Target="../slicers/slicer4.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drawing" Target="../drawings/drawing5.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EC99F-B865-4CB9-ABAF-2E4BC2ED4550}">
  <dimension ref="D1:N42"/>
  <sheetViews>
    <sheetView showGridLines="0" tabSelected="1" zoomScale="85" zoomScaleNormal="85" workbookViewId="0">
      <selection activeCell="R9" sqref="R9"/>
    </sheetView>
  </sheetViews>
  <sheetFormatPr defaultRowHeight="14.4" x14ac:dyDescent="0.3"/>
  <cols>
    <col min="4" max="4" width="11.33203125" customWidth="1"/>
    <col min="5" max="5" width="15.88671875" customWidth="1"/>
    <col min="6" max="6" width="15.21875" customWidth="1"/>
    <col min="7" max="7" width="19.21875" bestFit="1" customWidth="1"/>
    <col min="8" max="8" width="17.5546875" customWidth="1"/>
    <col min="9" max="9" width="17.21875" bestFit="1" customWidth="1"/>
    <col min="10" max="10" width="15.77734375" customWidth="1"/>
    <col min="11" max="11" width="16.88671875" customWidth="1"/>
    <col min="12" max="12" width="16.21875" customWidth="1"/>
    <col min="13" max="13" width="13.21875" customWidth="1"/>
  </cols>
  <sheetData>
    <row r="1" spans="4:14" ht="15" thickBot="1" x14ac:dyDescent="0.35"/>
    <row r="2" spans="4:14" x14ac:dyDescent="0.3">
      <c r="D2" s="151" t="s">
        <v>237</v>
      </c>
      <c r="E2" s="152"/>
      <c r="F2" s="152"/>
      <c r="G2" s="152"/>
      <c r="H2" s="152"/>
      <c r="I2" s="152"/>
      <c r="J2" s="152"/>
      <c r="K2" s="152"/>
      <c r="L2" s="152"/>
      <c r="M2" s="152"/>
      <c r="N2" s="153"/>
    </row>
    <row r="3" spans="4:14" x14ac:dyDescent="0.3">
      <c r="D3" s="154"/>
      <c r="E3" s="155"/>
      <c r="F3" s="155"/>
      <c r="G3" s="155"/>
      <c r="H3" s="155"/>
      <c r="I3" s="155"/>
      <c r="J3" s="155"/>
      <c r="K3" s="155"/>
      <c r="L3" s="155"/>
      <c r="M3" s="155"/>
      <c r="N3" s="156"/>
    </row>
    <row r="4" spans="4:14" ht="15" thickBot="1" x14ac:dyDescent="0.35">
      <c r="D4" s="157"/>
      <c r="E4" s="158"/>
      <c r="F4" s="158"/>
      <c r="G4" s="158"/>
      <c r="H4" s="158"/>
      <c r="I4" s="158"/>
      <c r="J4" s="158"/>
      <c r="K4" s="158"/>
      <c r="L4" s="158"/>
      <c r="M4" s="158"/>
      <c r="N4" s="159"/>
    </row>
    <row r="5" spans="4:14" ht="15" thickBot="1" x14ac:dyDescent="0.35">
      <c r="D5" s="39"/>
      <c r="N5" s="40"/>
    </row>
    <row r="6" spans="4:14" ht="15" thickBot="1" x14ac:dyDescent="0.35">
      <c r="D6" s="39"/>
      <c r="G6" s="148" t="s">
        <v>0</v>
      </c>
      <c r="H6" s="149"/>
      <c r="I6" s="149"/>
      <c r="J6" s="150"/>
      <c r="N6" s="40"/>
    </row>
    <row r="7" spans="4:14" x14ac:dyDescent="0.3">
      <c r="D7" s="39"/>
      <c r="G7" s="60" t="s">
        <v>1</v>
      </c>
      <c r="H7" s="61" t="s">
        <v>72</v>
      </c>
      <c r="I7" s="61" t="s">
        <v>2</v>
      </c>
      <c r="J7" s="62" t="s">
        <v>16</v>
      </c>
      <c r="N7" s="40"/>
    </row>
    <row r="8" spans="4:14" x14ac:dyDescent="0.3">
      <c r="D8" s="39"/>
      <c r="G8" s="51" t="s">
        <v>3</v>
      </c>
      <c r="H8" s="8">
        <v>12096774.193548387</v>
      </c>
      <c r="I8" s="8">
        <f>SUM('Amz MTD'!P:P)</f>
        <v>22309116.193548385</v>
      </c>
      <c r="J8" s="43">
        <f>(I8-H8)/I8</f>
        <v>0.45776542250263252</v>
      </c>
      <c r="N8" s="40"/>
    </row>
    <row r="9" spans="4:14" x14ac:dyDescent="0.3">
      <c r="D9" s="39"/>
      <c r="G9" s="51" t="s">
        <v>4</v>
      </c>
      <c r="H9" s="8">
        <v>37500</v>
      </c>
      <c r="I9" s="8">
        <f>SUM('Amz MTD'!Q:Q)</f>
        <v>61713</v>
      </c>
      <c r="J9" s="43">
        <f t="shared" ref="J9:J17" si="0">(I9-H9)/I9</f>
        <v>0.39234845170385496</v>
      </c>
      <c r="N9" s="40"/>
    </row>
    <row r="10" spans="4:14" x14ac:dyDescent="0.3">
      <c r="D10" s="39"/>
      <c r="G10" s="51" t="s">
        <v>60</v>
      </c>
      <c r="H10" s="9">
        <v>750000</v>
      </c>
      <c r="I10" s="9">
        <f>SUM('Amz MTD'!S:S)</f>
        <v>1423347.7200000007</v>
      </c>
      <c r="J10" s="43">
        <f t="shared" si="0"/>
        <v>0.47307324172339305</v>
      </c>
      <c r="N10" s="40"/>
    </row>
    <row r="11" spans="4:14" x14ac:dyDescent="0.3">
      <c r="D11" s="39"/>
      <c r="G11" s="51" t="s">
        <v>58</v>
      </c>
      <c r="H11" s="9">
        <v>3409090.9090909092</v>
      </c>
      <c r="I11" s="9">
        <f>SUM('Amz MTD'!V:V)</f>
        <v>6630518.2390909083</v>
      </c>
      <c r="J11" s="43">
        <f t="shared" si="0"/>
        <v>0.48584849838851812</v>
      </c>
      <c r="N11" s="40"/>
    </row>
    <row r="12" spans="4:14" x14ac:dyDescent="0.3">
      <c r="D12" s="39"/>
      <c r="G12" s="51" t="s">
        <v>25</v>
      </c>
      <c r="H12" s="1">
        <v>8250</v>
      </c>
      <c r="I12" s="1">
        <f>SUM('Amz MTD'!U:U)</f>
        <v>15019</v>
      </c>
      <c r="J12" s="43">
        <f t="shared" si="0"/>
        <v>0.45069578533857113</v>
      </c>
      <c r="N12" s="40"/>
    </row>
    <row r="13" spans="4:14" x14ac:dyDescent="0.3">
      <c r="D13" s="39"/>
      <c r="G13" s="51" t="s">
        <v>59</v>
      </c>
      <c r="H13" s="17">
        <v>0.22</v>
      </c>
      <c r="I13" s="17">
        <f>I10/I11</f>
        <v>0.2146661344822953</v>
      </c>
      <c r="J13" s="43">
        <f t="shared" si="0"/>
        <v>-2.4847261215972652E-2</v>
      </c>
      <c r="N13" s="40"/>
    </row>
    <row r="14" spans="4:14" x14ac:dyDescent="0.3">
      <c r="D14" s="39"/>
      <c r="G14" s="51" t="s">
        <v>6</v>
      </c>
      <c r="H14" s="5">
        <v>0.22</v>
      </c>
      <c r="I14" s="5">
        <f>I12/I9</f>
        <v>0.24336849610292807</v>
      </c>
      <c r="J14" s="43">
        <f t="shared" si="0"/>
        <v>9.6021040015979761E-2</v>
      </c>
      <c r="N14" s="40"/>
    </row>
    <row r="15" spans="4:14" x14ac:dyDescent="0.3">
      <c r="D15" s="39"/>
      <c r="G15" s="51" t="s">
        <v>7</v>
      </c>
      <c r="H15" s="5">
        <v>3.0999999999999999E-3</v>
      </c>
      <c r="I15" s="5">
        <f>I9/I8</f>
        <v>2.7662682584371897E-3</v>
      </c>
      <c r="J15" s="43">
        <f t="shared" si="0"/>
        <v>-0.12064330367993767</v>
      </c>
      <c r="N15" s="40"/>
    </row>
    <row r="16" spans="4:14" x14ac:dyDescent="0.3">
      <c r="D16" s="39"/>
      <c r="G16" s="51" t="s">
        <v>8</v>
      </c>
      <c r="H16" s="16">
        <v>20</v>
      </c>
      <c r="I16" s="16">
        <f>I10/I9</f>
        <v>23.063985221914358</v>
      </c>
      <c r="J16" s="43">
        <f t="shared" si="0"/>
        <v>0.13284717243935351</v>
      </c>
      <c r="N16" s="40"/>
    </row>
    <row r="17" spans="4:14" ht="15" thickBot="1" x14ac:dyDescent="0.35">
      <c r="D17" s="39"/>
      <c r="G17" s="52" t="s">
        <v>9</v>
      </c>
      <c r="H17" s="44">
        <v>413.22314049586777</v>
      </c>
      <c r="I17" s="44">
        <f>I11/I12</f>
        <v>441.47534716631657</v>
      </c>
      <c r="J17" s="187">
        <f t="shared" si="0"/>
        <v>6.3994981490564123E-2</v>
      </c>
      <c r="N17" s="40"/>
    </row>
    <row r="18" spans="4:14" x14ac:dyDescent="0.3">
      <c r="D18" s="39"/>
      <c r="F18" s="37"/>
      <c r="G18" s="28"/>
      <c r="H18" s="28"/>
      <c r="I18" s="28"/>
      <c r="J18" s="28"/>
      <c r="K18" s="38"/>
      <c r="N18" s="40"/>
    </row>
    <row r="19" spans="4:14" ht="15" thickBot="1" x14ac:dyDescent="0.35">
      <c r="D19" s="39"/>
      <c r="I19" s="37"/>
      <c r="J19" s="37"/>
      <c r="N19" s="40"/>
    </row>
    <row r="20" spans="4:14" ht="15" thickBot="1" x14ac:dyDescent="0.35">
      <c r="D20" s="39"/>
      <c r="E20" s="148" t="s">
        <v>18</v>
      </c>
      <c r="F20" s="149"/>
      <c r="G20" s="149"/>
      <c r="H20" s="150"/>
      <c r="J20" s="148" t="s">
        <v>211</v>
      </c>
      <c r="K20" s="149"/>
      <c r="L20" s="149"/>
      <c r="M20" s="150"/>
      <c r="N20" s="40"/>
    </row>
    <row r="21" spans="4:14" x14ac:dyDescent="0.3">
      <c r="D21" s="39"/>
      <c r="E21" s="63" t="s">
        <v>10</v>
      </c>
      <c r="F21" s="64" t="s">
        <v>60</v>
      </c>
      <c r="G21" s="65" t="s">
        <v>58</v>
      </c>
      <c r="H21" s="66" t="s">
        <v>59</v>
      </c>
      <c r="J21" s="63" t="s">
        <v>10</v>
      </c>
      <c r="K21" s="64" t="s">
        <v>60</v>
      </c>
      <c r="L21" s="65" t="s">
        <v>20</v>
      </c>
      <c r="M21" s="66" t="s">
        <v>21</v>
      </c>
      <c r="N21" s="40"/>
    </row>
    <row r="22" spans="4:14" x14ac:dyDescent="0.3">
      <c r="D22" s="39"/>
      <c r="E22" s="76" t="s">
        <v>74</v>
      </c>
      <c r="F22" s="78">
        <f>SUMIFS('Amz MTD'!$S:$S,'Amz MTD'!$C:$C,'MTD Performance'!$E22)</f>
        <v>757454.38</v>
      </c>
      <c r="G22" s="79">
        <f>SUMIFS('Amz MTD'!$V:$V,'Amz MTD'!$C:$C,'MTD Performance'!$E22)</f>
        <v>3906843.6545454557</v>
      </c>
      <c r="H22" s="46">
        <f t="shared" ref="H22:H28" si="1">IFERROR(F22/G22,"-")</f>
        <v>0.19387885643151659</v>
      </c>
      <c r="J22" s="56" t="s">
        <v>74</v>
      </c>
      <c r="K22" s="53">
        <f>SUMIFS('Amz MTD'!$S:$S,'Amz MTD'!$C:$C,'MTD Performance'!$E22)</f>
        <v>757454.38</v>
      </c>
      <c r="L22" s="49">
        <f>SUMIFS('Amz MTD'!$Q:$Q,'Amz MTD'!$C:$C,'MTD Performance'!$E22)</f>
        <v>31461</v>
      </c>
      <c r="M22" s="74">
        <f t="shared" ref="M22:M28" si="2">IFERROR(K22/L22,"-")</f>
        <v>24.075979148787386</v>
      </c>
      <c r="N22" s="40"/>
    </row>
    <row r="23" spans="4:14" x14ac:dyDescent="0.3">
      <c r="D23" s="39"/>
      <c r="E23" s="76" t="s">
        <v>75</v>
      </c>
      <c r="F23" s="78">
        <f>SUMIFS('Amz MTD'!$S:$S,'Amz MTD'!$C:$C,'MTD Performance'!$E23)</f>
        <v>350907.51000000013</v>
      </c>
      <c r="G23" s="79">
        <f>SUMIFS('Amz MTD'!$V:$V,'Amz MTD'!$C:$C,'MTD Performance'!$E23)</f>
        <v>1440086.7818181817</v>
      </c>
      <c r="H23" s="46">
        <f t="shared" si="1"/>
        <v>0.2436710859584183</v>
      </c>
      <c r="J23" s="56" t="s">
        <v>75</v>
      </c>
      <c r="K23" s="53">
        <f>SUMIFS('Amz MTD'!$S:$S,'Amz MTD'!$C:$C,'MTD Performance'!$E23)</f>
        <v>350907.51000000013</v>
      </c>
      <c r="L23" s="49">
        <f>SUMIFS('Amz MTD'!$Q:$Q,'Amz MTD'!$C:$C,'MTD Performance'!$E23)</f>
        <v>15629</v>
      </c>
      <c r="M23" s="74">
        <f t="shared" si="2"/>
        <v>22.452332842792252</v>
      </c>
      <c r="N23" s="40"/>
    </row>
    <row r="24" spans="4:14" x14ac:dyDescent="0.3">
      <c r="D24" s="39"/>
      <c r="E24" s="76" t="s">
        <v>76</v>
      </c>
      <c r="F24" s="78">
        <f>SUMIFS('Amz MTD'!$S:$S,'Amz MTD'!$C:$C,'MTD Performance'!$E24)</f>
        <v>137758.47999999998</v>
      </c>
      <c r="G24" s="79">
        <f>SUMIFS('Amz MTD'!$V:$V,'Amz MTD'!$C:$C,'MTD Performance'!$E24)</f>
        <v>456408.46090909088</v>
      </c>
      <c r="H24" s="46">
        <f t="shared" si="1"/>
        <v>0.30183156492236723</v>
      </c>
      <c r="J24" s="56" t="s">
        <v>76</v>
      </c>
      <c r="K24" s="53">
        <f>SUMIFS('Amz MTD'!$S:$S,'Amz MTD'!$C:$C,'MTD Performance'!$E24)</f>
        <v>137758.47999999998</v>
      </c>
      <c r="L24" s="49">
        <f>SUMIFS('Amz MTD'!$Q:$Q,'Amz MTD'!$C:$C,'MTD Performance'!$E24)</f>
        <v>5312</v>
      </c>
      <c r="M24" s="74">
        <f t="shared" si="2"/>
        <v>25.93344879518072</v>
      </c>
      <c r="N24" s="40"/>
    </row>
    <row r="25" spans="4:14" x14ac:dyDescent="0.3">
      <c r="D25" s="39"/>
      <c r="E25" s="76" t="s">
        <v>77</v>
      </c>
      <c r="F25" s="78">
        <f>SUMIFS('Amz MTD'!$S:$S,'Amz MTD'!$C:$C,'MTD Performance'!$E25)</f>
        <v>53339.87999999999</v>
      </c>
      <c r="G25" s="79">
        <f>SUMIFS('Amz MTD'!$V:$V,'Amz MTD'!$C:$C,'MTD Performance'!$E25)</f>
        <v>250981.17545454548</v>
      </c>
      <c r="H25" s="46">
        <f t="shared" si="1"/>
        <v>0.21252542109342473</v>
      </c>
      <c r="J25" s="56" t="s">
        <v>77</v>
      </c>
      <c r="K25" s="53">
        <f>SUMIFS('Amz MTD'!$S:$S,'Amz MTD'!$C:$C,'MTD Performance'!$E25)</f>
        <v>53339.87999999999</v>
      </c>
      <c r="L25" s="49">
        <f>SUMIFS('Amz MTD'!$Q:$Q,'Amz MTD'!$C:$C,'MTD Performance'!$E25)</f>
        <v>2999</v>
      </c>
      <c r="M25" s="74">
        <f t="shared" si="2"/>
        <v>17.785888629543177</v>
      </c>
      <c r="N25" s="40"/>
    </row>
    <row r="26" spans="4:14" x14ac:dyDescent="0.3">
      <c r="D26" s="39"/>
      <c r="E26" s="76" t="s">
        <v>79</v>
      </c>
      <c r="F26" s="78">
        <f>SUMIFS('Amz MTD'!$S:$S,'Amz MTD'!$C:$C,'MTD Performance'!$E26)</f>
        <v>42687.39</v>
      </c>
      <c r="G26" s="79">
        <f>SUMIFS('Amz MTD'!$V:$V,'Amz MTD'!$C:$C,'MTD Performance'!$E26)</f>
        <v>206940.16545454549</v>
      </c>
      <c r="H26" s="46">
        <f t="shared" si="1"/>
        <v>0.20627890147007882</v>
      </c>
      <c r="J26" s="56" t="s">
        <v>79</v>
      </c>
      <c r="K26" s="53">
        <f>SUMIFS('Amz MTD'!$S:$S,'Amz MTD'!$C:$C,'MTD Performance'!$E26)</f>
        <v>42687.39</v>
      </c>
      <c r="L26" s="49">
        <f>SUMIFS('Amz MTD'!$Q:$Q,'Amz MTD'!$C:$C,'MTD Performance'!$E26)</f>
        <v>2072</v>
      </c>
      <c r="M26" s="74">
        <f t="shared" si="2"/>
        <v>20.6020222007722</v>
      </c>
      <c r="N26" s="40"/>
    </row>
    <row r="27" spans="4:14" x14ac:dyDescent="0.3">
      <c r="D27" s="39"/>
      <c r="E27" s="76" t="s">
        <v>78</v>
      </c>
      <c r="F27" s="78">
        <f>SUMIFS('Amz MTD'!$S:$S,'Amz MTD'!$C:$C,'MTD Performance'!$E27)</f>
        <v>42269.84</v>
      </c>
      <c r="G27" s="79">
        <f>SUMIFS('Amz MTD'!$V:$V,'Amz MTD'!$C:$C,'MTD Performance'!$E27)</f>
        <v>195428.45545454547</v>
      </c>
      <c r="H27" s="46">
        <f t="shared" si="1"/>
        <v>0.21629316929146739</v>
      </c>
      <c r="J27" s="56" t="s">
        <v>78</v>
      </c>
      <c r="K27" s="53">
        <f>SUMIFS('Amz MTD'!$S:$S,'Amz MTD'!$C:$C,'MTD Performance'!$E27)</f>
        <v>42269.84</v>
      </c>
      <c r="L27" s="49">
        <f>SUMIFS('Amz MTD'!$Q:$Q,'Amz MTD'!$C:$C,'MTD Performance'!$E27)</f>
        <v>2293</v>
      </c>
      <c r="M27" s="74">
        <f t="shared" si="2"/>
        <v>18.434295682511991</v>
      </c>
      <c r="N27" s="40"/>
    </row>
    <row r="28" spans="4:14" x14ac:dyDescent="0.3">
      <c r="D28" s="39"/>
      <c r="E28" s="76" t="s">
        <v>100</v>
      </c>
      <c r="F28" s="78">
        <f>SUMIFS('Amz MTD'!$S:$S,'Amz MTD'!$C:$C,'MTD Performance'!$E28)</f>
        <v>38930.239999999998</v>
      </c>
      <c r="G28" s="79">
        <f>SUMIFS('Amz MTD'!$V:$V,'Amz MTD'!$C:$C,'MTD Performance'!$E28)</f>
        <v>173829.54545454547</v>
      </c>
      <c r="H28" s="46">
        <f t="shared" si="1"/>
        <v>0.22395640452376281</v>
      </c>
      <c r="J28" s="56" t="s">
        <v>100</v>
      </c>
      <c r="K28" s="53">
        <f>SUMIFS('Amz MTD'!$S:$S,'Amz MTD'!$C:$C,'MTD Performance'!$E28)</f>
        <v>38930.239999999998</v>
      </c>
      <c r="L28" s="49">
        <f>SUMIFS('Amz MTD'!$Q:$Q,'Amz MTD'!$C:$C,'MTD Performance'!$E28)</f>
        <v>1947</v>
      </c>
      <c r="M28" s="74">
        <f t="shared" si="2"/>
        <v>19.994987159732922</v>
      </c>
      <c r="N28" s="40"/>
    </row>
    <row r="29" spans="4:14" ht="15" thickBot="1" x14ac:dyDescent="0.35">
      <c r="D29" s="39"/>
      <c r="E29" s="77" t="s">
        <v>11</v>
      </c>
      <c r="F29" s="80">
        <f>I10</f>
        <v>1423347.7200000007</v>
      </c>
      <c r="G29" s="81">
        <f>SUM(G22:G26)</f>
        <v>6261260.2381818192</v>
      </c>
      <c r="H29" s="82">
        <f>F29/G29</f>
        <v>0.22732607587850726</v>
      </c>
      <c r="J29" s="57" t="s">
        <v>11</v>
      </c>
      <c r="K29" s="54">
        <f>SUM(K22:K28)</f>
        <v>1423347.72</v>
      </c>
      <c r="L29" s="71">
        <f>SUM(L22:L26)</f>
        <v>57473</v>
      </c>
      <c r="M29" s="75">
        <f>K29/L29</f>
        <v>24.765502409827224</v>
      </c>
      <c r="N29" s="40"/>
    </row>
    <row r="30" spans="4:14" ht="15" thickBot="1" x14ac:dyDescent="0.35">
      <c r="D30" s="41"/>
      <c r="E30" s="37"/>
      <c r="F30" s="37"/>
      <c r="G30" s="37"/>
      <c r="H30" s="37"/>
      <c r="I30" s="37"/>
      <c r="J30" s="37"/>
      <c r="N30" s="40"/>
    </row>
    <row r="31" spans="4:14" ht="15" thickBot="1" x14ac:dyDescent="0.35">
      <c r="D31" s="39"/>
      <c r="E31" s="148" t="s">
        <v>212</v>
      </c>
      <c r="F31" s="149"/>
      <c r="G31" s="149"/>
      <c r="H31" s="150"/>
      <c r="I31" s="37"/>
      <c r="J31" s="148" t="s">
        <v>210</v>
      </c>
      <c r="K31" s="149"/>
      <c r="L31" s="149"/>
      <c r="M31" s="150"/>
      <c r="N31" s="40"/>
    </row>
    <row r="32" spans="4:14" ht="15.6" customHeight="1" x14ac:dyDescent="0.3">
      <c r="D32" s="39"/>
      <c r="E32" s="63" t="s">
        <v>10</v>
      </c>
      <c r="F32" s="64" t="s">
        <v>20</v>
      </c>
      <c r="G32" s="65" t="s">
        <v>19</v>
      </c>
      <c r="H32" s="66" t="s">
        <v>22</v>
      </c>
      <c r="J32" s="63" t="s">
        <v>10</v>
      </c>
      <c r="K32" s="64" t="s">
        <v>25</v>
      </c>
      <c r="L32" s="65" t="s">
        <v>20</v>
      </c>
      <c r="M32" s="66" t="s">
        <v>209</v>
      </c>
      <c r="N32" s="40"/>
    </row>
    <row r="33" spans="4:14" x14ac:dyDescent="0.3">
      <c r="D33" s="39"/>
      <c r="E33" s="56" t="s">
        <v>74</v>
      </c>
      <c r="F33" s="49">
        <f>SUMIFS('Amz MTD'!$Q:$Q,'Amz MTD'!$C:$C,'MTD Performance'!$E33)</f>
        <v>31461</v>
      </c>
      <c r="G33" s="49">
        <f>SUMIFS('Amz MTD'!$P:$P,'Amz MTD'!$C:$C,'MTD Performance'!$E33)</f>
        <v>12153240.096774194</v>
      </c>
      <c r="H33" s="70">
        <f t="shared" ref="H33:H39" si="3">IFERROR(F33/G33,"-")</f>
        <v>2.5886923774632426E-3</v>
      </c>
      <c r="J33" s="56" t="s">
        <v>74</v>
      </c>
      <c r="K33" s="49">
        <f>SUMIFS('Amz MTD'!$U:$U,'Amz MTD'!$C:$C,'MTD Performance'!$J33)</f>
        <v>8404</v>
      </c>
      <c r="L33" s="49">
        <f>SUMIFS('Amz MTD'!$Q:$Q,'Amz MTD'!$C:$C,'MTD Performance'!$J33)</f>
        <v>31461</v>
      </c>
      <c r="M33" s="69">
        <f t="shared" ref="M33:M39" si="4">IFERROR(K33/L33,"-")</f>
        <v>0.26712437621181778</v>
      </c>
      <c r="N33" s="40"/>
    </row>
    <row r="34" spans="4:14" x14ac:dyDescent="0.3">
      <c r="D34" s="39"/>
      <c r="E34" s="56" t="s">
        <v>75</v>
      </c>
      <c r="F34" s="49">
        <f>SUMIFS('Amz MTD'!$Q:$Q,'Amz MTD'!$C:$C,'MTD Performance'!$E34)</f>
        <v>15629</v>
      </c>
      <c r="G34" s="49">
        <f>SUMIFS('Amz MTD'!$P:$P,'Amz MTD'!$C:$C,'MTD Performance'!$E34)</f>
        <v>4640201.8387096776</v>
      </c>
      <c r="H34" s="70">
        <f t="shared" si="3"/>
        <v>3.368172450952269E-3</v>
      </c>
      <c r="J34" s="56" t="s">
        <v>75</v>
      </c>
      <c r="K34" s="49">
        <f>SUMIFS('Amz MTD'!$U:$U,'Amz MTD'!$C:$C,'MTD Performance'!$J34)</f>
        <v>3400</v>
      </c>
      <c r="L34" s="49">
        <f>SUMIFS('Amz MTD'!$Q:$Q,'Amz MTD'!$C:$C,'MTD Performance'!$J34)</f>
        <v>15629</v>
      </c>
      <c r="M34" s="69">
        <f t="shared" si="4"/>
        <v>0.21754430865698382</v>
      </c>
      <c r="N34" s="40"/>
    </row>
    <row r="35" spans="4:14" x14ac:dyDescent="0.3">
      <c r="D35" s="39"/>
      <c r="E35" s="56" t="s">
        <v>76</v>
      </c>
      <c r="F35" s="49">
        <f>SUMIFS('Amz MTD'!$Q:$Q,'Amz MTD'!$C:$C,'MTD Performance'!$E35)</f>
        <v>5312</v>
      </c>
      <c r="G35" s="49">
        <f>SUMIFS('Amz MTD'!$P:$P,'Amz MTD'!$C:$C,'MTD Performance'!$E35)</f>
        <v>1985219.4193548388</v>
      </c>
      <c r="H35" s="70">
        <f t="shared" si="3"/>
        <v>2.6757747522570107E-3</v>
      </c>
      <c r="J35" s="56" t="s">
        <v>76</v>
      </c>
      <c r="K35" s="49">
        <f>SUMIFS('Amz MTD'!$U:$U,'Amz MTD'!$C:$C,'MTD Performance'!$J35)</f>
        <v>1178</v>
      </c>
      <c r="L35" s="49">
        <f>SUMIFS('Amz MTD'!$Q:$Q,'Amz MTD'!$C:$C,'MTD Performance'!$J35)</f>
        <v>5312</v>
      </c>
      <c r="M35" s="69">
        <f t="shared" si="4"/>
        <v>0.22176204819277109</v>
      </c>
      <c r="N35" s="40"/>
    </row>
    <row r="36" spans="4:14" x14ac:dyDescent="0.3">
      <c r="D36" s="39"/>
      <c r="E36" s="56" t="s">
        <v>77</v>
      </c>
      <c r="F36" s="49">
        <f>SUMIFS('Amz MTD'!$Q:$Q,'Amz MTD'!$C:$C,'MTD Performance'!$E36)</f>
        <v>2999</v>
      </c>
      <c r="G36" s="49">
        <f>SUMIFS('Amz MTD'!$P:$P,'Amz MTD'!$C:$C,'MTD Performance'!$E36)</f>
        <v>915203.70967741939</v>
      </c>
      <c r="H36" s="70">
        <f t="shared" si="3"/>
        <v>3.2768660881598191E-3</v>
      </c>
      <c r="J36" s="56" t="s">
        <v>77</v>
      </c>
      <c r="K36" s="49">
        <f>SUMIFS('Amz MTD'!$U:$U,'Amz MTD'!$C:$C,'MTD Performance'!$J36)</f>
        <v>579.5</v>
      </c>
      <c r="L36" s="49">
        <f>SUMIFS('Amz MTD'!$Q:$Q,'Amz MTD'!$C:$C,'MTD Performance'!$J36)</f>
        <v>2999</v>
      </c>
      <c r="M36" s="69">
        <f t="shared" si="4"/>
        <v>0.19323107702567521</v>
      </c>
      <c r="N36" s="40"/>
    </row>
    <row r="37" spans="4:14" x14ac:dyDescent="0.3">
      <c r="D37" s="39"/>
      <c r="E37" s="56" t="s">
        <v>79</v>
      </c>
      <c r="F37" s="49">
        <f>SUMIFS('Amz MTD'!$Q:$Q,'Amz MTD'!$C:$C,'MTD Performance'!$E37)</f>
        <v>2072</v>
      </c>
      <c r="G37" s="49">
        <f>SUMIFS('Amz MTD'!$P:$P,'Amz MTD'!$C:$C,'MTD Performance'!$E37)</f>
        <v>676848.70967741939</v>
      </c>
      <c r="H37" s="70">
        <f t="shared" si="3"/>
        <v>3.06124540148344E-3</v>
      </c>
      <c r="J37" s="56" t="s">
        <v>79</v>
      </c>
      <c r="K37" s="49">
        <f>SUMIFS('Amz MTD'!$U:$U,'Amz MTD'!$C:$C,'MTD Performance'!$J37)</f>
        <v>497.5</v>
      </c>
      <c r="L37" s="49">
        <f>SUMIFS('Amz MTD'!$Q:$Q,'Amz MTD'!$C:$C,'MTD Performance'!$J37)</f>
        <v>2072</v>
      </c>
      <c r="M37" s="69">
        <f t="shared" si="4"/>
        <v>0.24010617760617761</v>
      </c>
      <c r="N37" s="40"/>
    </row>
    <row r="38" spans="4:14" x14ac:dyDescent="0.3">
      <c r="D38" s="42"/>
      <c r="E38" s="56" t="s">
        <v>78</v>
      </c>
      <c r="F38" s="49">
        <f>SUMIFS('Amz MTD'!$Q:$Q,'Amz MTD'!$C:$C,'MTD Performance'!$E38)</f>
        <v>2293</v>
      </c>
      <c r="G38" s="49">
        <f>SUMIFS('Amz MTD'!$P:$P,'Amz MTD'!$C:$C,'MTD Performance'!$E38)</f>
        <v>1292290.7096774194</v>
      </c>
      <c r="H38" s="70">
        <f t="shared" si="3"/>
        <v>1.7743685556420791E-3</v>
      </c>
      <c r="J38" s="56" t="s">
        <v>78</v>
      </c>
      <c r="K38" s="49">
        <f>SUMIFS('Amz MTD'!$U:$U,'Amz MTD'!$C:$C,'MTD Performance'!$J38)</f>
        <v>531.5</v>
      </c>
      <c r="L38" s="49">
        <f>SUMIFS('Amz MTD'!$Q:$Q,'Amz MTD'!$C:$C,'MTD Performance'!$J38)</f>
        <v>2293</v>
      </c>
      <c r="M38" s="69">
        <f t="shared" si="4"/>
        <v>0.23179241168774531</v>
      </c>
      <c r="N38" s="40"/>
    </row>
    <row r="39" spans="4:14" x14ac:dyDescent="0.3">
      <c r="D39" s="39"/>
      <c r="E39" s="56" t="s">
        <v>100</v>
      </c>
      <c r="F39" s="49">
        <f>SUMIFS('Amz MTD'!$Q:$Q,'Amz MTD'!$C:$C,'MTD Performance'!$E39)</f>
        <v>1947</v>
      </c>
      <c r="G39" s="49">
        <f>SUMIFS('Amz MTD'!$P:$P,'Amz MTD'!$C:$C,'MTD Performance'!$E39)</f>
        <v>646111.70967741939</v>
      </c>
      <c r="H39" s="70">
        <f t="shared" si="3"/>
        <v>3.0134107938889821E-3</v>
      </c>
      <c r="J39" s="56" t="s">
        <v>100</v>
      </c>
      <c r="K39" s="49">
        <f>SUMIFS('Amz MTD'!$U:$U,'Amz MTD'!$C:$C,'MTD Performance'!$J39)</f>
        <v>428.5</v>
      </c>
      <c r="L39" s="49">
        <f>SUMIFS('Amz MTD'!$Q:$Q,'Amz MTD'!$C:$C,'MTD Performance'!$J39)</f>
        <v>1947</v>
      </c>
      <c r="M39" s="69">
        <f t="shared" si="4"/>
        <v>0.22008217770929636</v>
      </c>
      <c r="N39" s="40"/>
    </row>
    <row r="40" spans="4:14" ht="15" thickBot="1" x14ac:dyDescent="0.35">
      <c r="D40" s="39"/>
      <c r="E40" s="57" t="s">
        <v>11</v>
      </c>
      <c r="F40" s="71">
        <f>SUM(F33:F39)</f>
        <v>61713</v>
      </c>
      <c r="G40" s="71">
        <f>SUM(G33:G37)</f>
        <v>20370713.774193551</v>
      </c>
      <c r="H40" s="73">
        <f>F40/G40</f>
        <v>3.0294962014625398E-3</v>
      </c>
      <c r="J40" s="57" t="s">
        <v>11</v>
      </c>
      <c r="K40" s="71">
        <f>SUM(K33:K39)</f>
        <v>15019</v>
      </c>
      <c r="L40" s="71">
        <f>SUM(L33:L37)</f>
        <v>57473</v>
      </c>
      <c r="M40" s="72">
        <f>K40/L40</f>
        <v>0.26132270805421676</v>
      </c>
      <c r="N40" s="40"/>
    </row>
    <row r="41" spans="4:14" x14ac:dyDescent="0.3">
      <c r="D41" s="39"/>
      <c r="N41" s="40"/>
    </row>
    <row r="42" spans="4:14" ht="15" thickBot="1" x14ac:dyDescent="0.35">
      <c r="D42" s="130"/>
      <c r="E42" s="131"/>
      <c r="F42" s="131"/>
      <c r="G42" s="131"/>
      <c r="H42" s="131"/>
      <c r="I42" s="131"/>
      <c r="J42" s="131"/>
      <c r="K42" s="131"/>
      <c r="L42" s="131"/>
      <c r="M42" s="131"/>
      <c r="N42" s="132"/>
    </row>
  </sheetData>
  <mergeCells count="6">
    <mergeCell ref="D2:N4"/>
    <mergeCell ref="E31:H31"/>
    <mergeCell ref="J31:M31"/>
    <mergeCell ref="J20:M20"/>
    <mergeCell ref="G6:J6"/>
    <mergeCell ref="E20:H20"/>
  </mergeCells>
  <conditionalFormatting sqref="J8:J9">
    <cfRule type="cellIs" dxfId="10" priority="7" operator="lessThan">
      <formula>0</formula>
    </cfRule>
  </conditionalFormatting>
  <conditionalFormatting sqref="J11">
    <cfRule type="cellIs" dxfId="9" priority="6" operator="lessThan">
      <formula>0</formula>
    </cfRule>
  </conditionalFormatting>
  <conditionalFormatting sqref="J12">
    <cfRule type="cellIs" dxfId="8" priority="5" operator="lessThan">
      <formula>0</formula>
    </cfRule>
  </conditionalFormatting>
  <conditionalFormatting sqref="J15">
    <cfRule type="cellIs" dxfId="7" priority="3" operator="lessThan">
      <formula>0</formula>
    </cfRule>
  </conditionalFormatting>
  <conditionalFormatting sqref="J17">
    <cfRule type="cellIs" dxfId="6" priority="2" operator="lessThan">
      <formula>0</formula>
    </cfRule>
  </conditionalFormatting>
  <conditionalFormatting sqref="J14">
    <cfRule type="cellIs" dxfId="5" priority="1" operator="lessThan">
      <formula>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31244-CFB5-4855-9252-D054D2571133}">
  <dimension ref="A1:AI208"/>
  <sheetViews>
    <sheetView workbookViewId="0">
      <selection sqref="A1:AI208"/>
    </sheetView>
  </sheetViews>
  <sheetFormatPr defaultRowHeight="14.4" x14ac:dyDescent="0.3"/>
  <cols>
    <col min="1" max="1" width="8.88671875" style="83"/>
    <col min="2" max="2" width="9.44140625" style="83" bestFit="1" customWidth="1"/>
    <col min="3" max="3" width="13" style="83" bestFit="1" customWidth="1"/>
    <col min="4" max="4" width="12.33203125" style="83" bestFit="1" customWidth="1"/>
    <col min="5" max="5" width="9.5546875" style="83" bestFit="1" customWidth="1"/>
    <col min="6" max="6" width="18" style="83" bestFit="1" customWidth="1"/>
    <col min="7" max="7" width="25.21875" style="83" bestFit="1" customWidth="1"/>
    <col min="8" max="8" width="6.5546875" customWidth="1"/>
  </cols>
  <sheetData>
    <row r="1" spans="1:35" s="145" customFormat="1" x14ac:dyDescent="0.3">
      <c r="A1" s="143" t="s">
        <v>231</v>
      </c>
      <c r="B1" s="27" t="s">
        <v>27</v>
      </c>
      <c r="C1" s="27" t="s">
        <v>10</v>
      </c>
      <c r="D1" s="27" t="s">
        <v>93</v>
      </c>
      <c r="E1" s="27" t="s">
        <v>69</v>
      </c>
      <c r="F1" s="27" t="s">
        <v>118</v>
      </c>
      <c r="G1" s="27" t="s">
        <v>125</v>
      </c>
      <c r="H1" s="145" t="s">
        <v>15</v>
      </c>
      <c r="I1" s="145" t="s">
        <v>28</v>
      </c>
      <c r="J1" s="145" t="s">
        <v>29</v>
      </c>
      <c r="K1" s="145" t="s">
        <v>30</v>
      </c>
      <c r="L1" s="145" t="s">
        <v>31</v>
      </c>
      <c r="M1" s="145" t="s">
        <v>32</v>
      </c>
      <c r="N1" s="145" t="s">
        <v>33</v>
      </c>
      <c r="O1" s="145" t="s">
        <v>34</v>
      </c>
      <c r="P1" s="145" t="s">
        <v>19</v>
      </c>
      <c r="Q1" s="145" t="s">
        <v>20</v>
      </c>
      <c r="R1" s="145" t="s">
        <v>22</v>
      </c>
      <c r="S1" s="145" t="s">
        <v>35</v>
      </c>
      <c r="T1" s="145" t="s">
        <v>36</v>
      </c>
      <c r="U1" s="145" t="s">
        <v>25</v>
      </c>
      <c r="V1" s="145" t="s">
        <v>37</v>
      </c>
      <c r="W1" s="145" t="s">
        <v>24</v>
      </c>
      <c r="X1" s="145" t="s">
        <v>23</v>
      </c>
      <c r="Y1" s="145" t="s">
        <v>38</v>
      </c>
      <c r="Z1" s="145" t="s">
        <v>39</v>
      </c>
      <c r="AA1" s="145" t="s">
        <v>40</v>
      </c>
      <c r="AB1" s="145" t="s">
        <v>41</v>
      </c>
      <c r="AC1" s="145" t="s">
        <v>26</v>
      </c>
      <c r="AD1" s="145" t="s">
        <v>42</v>
      </c>
      <c r="AE1" s="145" t="s">
        <v>61</v>
      </c>
      <c r="AF1" s="145" t="s">
        <v>62</v>
      </c>
      <c r="AG1" s="145" t="s">
        <v>63</v>
      </c>
      <c r="AH1" s="145" t="s">
        <v>64</v>
      </c>
      <c r="AI1" s="145" t="s">
        <v>65</v>
      </c>
    </row>
    <row r="2" spans="1:35" s="145" customFormat="1" x14ac:dyDescent="0.3">
      <c r="A2" s="143" t="s">
        <v>232</v>
      </c>
      <c r="B2" s="143" t="s">
        <v>43</v>
      </c>
      <c r="C2" s="143" t="s">
        <v>74</v>
      </c>
      <c r="D2" s="144" t="s">
        <v>230</v>
      </c>
      <c r="E2" s="144" t="s">
        <v>230</v>
      </c>
      <c r="F2" s="144" t="s">
        <v>230</v>
      </c>
      <c r="G2" s="144" t="s">
        <v>230</v>
      </c>
      <c r="H2" s="145">
        <v>0</v>
      </c>
      <c r="I2" s="145">
        <v>0</v>
      </c>
      <c r="J2" s="145">
        <v>0</v>
      </c>
      <c r="K2" s="145">
        <v>0</v>
      </c>
      <c r="L2" s="145">
        <v>0</v>
      </c>
      <c r="M2" s="145">
        <v>0</v>
      </c>
      <c r="N2" s="145">
        <v>0</v>
      </c>
      <c r="O2" s="145">
        <v>0</v>
      </c>
      <c r="P2" s="145">
        <v>6048387.0967741935</v>
      </c>
      <c r="Q2" s="145">
        <v>18750</v>
      </c>
      <c r="R2" s="145">
        <v>0</v>
      </c>
      <c r="S2" s="145">
        <v>375000</v>
      </c>
      <c r="T2" s="145">
        <v>0</v>
      </c>
      <c r="U2" s="145">
        <v>4125</v>
      </c>
      <c r="V2" s="145">
        <v>1704545.4545454546</v>
      </c>
      <c r="W2" s="145">
        <v>0</v>
      </c>
      <c r="X2" s="145">
        <v>0</v>
      </c>
      <c r="Y2" s="145">
        <v>0</v>
      </c>
      <c r="Z2" s="145">
        <v>0</v>
      </c>
      <c r="AA2" s="145">
        <v>0</v>
      </c>
      <c r="AB2" s="145">
        <v>0</v>
      </c>
      <c r="AC2" s="145">
        <v>0</v>
      </c>
      <c r="AD2" s="145">
        <v>0</v>
      </c>
      <c r="AE2" s="145">
        <v>0</v>
      </c>
      <c r="AF2" s="145">
        <v>0</v>
      </c>
      <c r="AG2" s="145">
        <v>0</v>
      </c>
      <c r="AH2" s="145">
        <v>0</v>
      </c>
      <c r="AI2" s="145">
        <v>0</v>
      </c>
    </row>
    <row r="3" spans="1:35" s="145" customFormat="1" x14ac:dyDescent="0.3">
      <c r="A3" s="143" t="s">
        <v>232</v>
      </c>
      <c r="B3" s="143" t="s">
        <v>43</v>
      </c>
      <c r="C3" s="143" t="s">
        <v>75</v>
      </c>
      <c r="D3" s="144" t="s">
        <v>230</v>
      </c>
      <c r="E3" s="144" t="s">
        <v>230</v>
      </c>
      <c r="F3" s="144" t="s">
        <v>230</v>
      </c>
      <c r="G3" s="144" t="s">
        <v>230</v>
      </c>
      <c r="H3" s="145">
        <v>0</v>
      </c>
      <c r="I3" s="145">
        <v>0</v>
      </c>
      <c r="J3" s="145">
        <v>0</v>
      </c>
      <c r="K3" s="145">
        <v>0</v>
      </c>
      <c r="L3" s="145">
        <v>0</v>
      </c>
      <c r="M3" s="145">
        <v>0</v>
      </c>
      <c r="N3" s="145">
        <v>0</v>
      </c>
      <c r="O3" s="145">
        <v>0</v>
      </c>
      <c r="P3" s="145">
        <v>2419354.8387096776</v>
      </c>
      <c r="Q3" s="145">
        <v>7500</v>
      </c>
      <c r="R3" s="145">
        <v>0</v>
      </c>
      <c r="S3" s="145">
        <v>150000</v>
      </c>
      <c r="T3" s="145">
        <v>0</v>
      </c>
      <c r="U3" s="145">
        <v>1650</v>
      </c>
      <c r="V3" s="145">
        <v>681818.18181818188</v>
      </c>
      <c r="W3" s="145">
        <v>0</v>
      </c>
      <c r="X3" s="145">
        <v>0</v>
      </c>
      <c r="Y3" s="145">
        <v>0</v>
      </c>
      <c r="Z3" s="145">
        <v>0</v>
      </c>
      <c r="AA3" s="145">
        <v>0</v>
      </c>
      <c r="AB3" s="145">
        <v>0</v>
      </c>
      <c r="AC3" s="145">
        <v>0</v>
      </c>
      <c r="AD3" s="145">
        <v>0</v>
      </c>
      <c r="AE3" s="145">
        <v>0</v>
      </c>
      <c r="AF3" s="145">
        <v>0</v>
      </c>
      <c r="AG3" s="145">
        <v>0</v>
      </c>
      <c r="AH3" s="145">
        <v>0</v>
      </c>
      <c r="AI3" s="145">
        <v>0</v>
      </c>
    </row>
    <row r="4" spans="1:35" s="145" customFormat="1" x14ac:dyDescent="0.3">
      <c r="A4" s="143" t="s">
        <v>232</v>
      </c>
      <c r="B4" s="143" t="s">
        <v>43</v>
      </c>
      <c r="C4" s="143" t="s">
        <v>76</v>
      </c>
      <c r="D4" s="144" t="s">
        <v>230</v>
      </c>
      <c r="E4" s="144" t="s">
        <v>230</v>
      </c>
      <c r="F4" s="144" t="s">
        <v>230</v>
      </c>
      <c r="G4" s="144" t="s">
        <v>230</v>
      </c>
      <c r="H4" s="145">
        <v>0</v>
      </c>
      <c r="I4" s="145">
        <v>0</v>
      </c>
      <c r="J4" s="145">
        <v>0</v>
      </c>
      <c r="K4" s="145">
        <v>0</v>
      </c>
      <c r="L4" s="145">
        <v>0</v>
      </c>
      <c r="M4" s="145">
        <v>0</v>
      </c>
      <c r="N4" s="145">
        <v>0</v>
      </c>
      <c r="O4" s="145">
        <v>0</v>
      </c>
      <c r="P4" s="145">
        <v>1209677.4193548388</v>
      </c>
      <c r="Q4" s="145">
        <v>3750</v>
      </c>
      <c r="R4" s="145">
        <v>0</v>
      </c>
      <c r="S4" s="145">
        <v>75000</v>
      </c>
      <c r="T4" s="145">
        <v>0</v>
      </c>
      <c r="U4" s="145">
        <v>825</v>
      </c>
      <c r="V4" s="145">
        <v>340909.09090909094</v>
      </c>
      <c r="W4" s="145">
        <v>0</v>
      </c>
      <c r="X4" s="145">
        <v>0</v>
      </c>
      <c r="Y4" s="145">
        <v>0</v>
      </c>
      <c r="Z4" s="145">
        <v>0</v>
      </c>
      <c r="AA4" s="145">
        <v>0</v>
      </c>
      <c r="AB4" s="145">
        <v>0</v>
      </c>
      <c r="AC4" s="145">
        <v>0</v>
      </c>
      <c r="AD4" s="145">
        <v>0</v>
      </c>
      <c r="AE4" s="145">
        <v>0</v>
      </c>
      <c r="AF4" s="145">
        <v>0</v>
      </c>
      <c r="AG4" s="145">
        <v>0</v>
      </c>
      <c r="AH4" s="145">
        <v>0</v>
      </c>
      <c r="AI4" s="145">
        <v>0</v>
      </c>
    </row>
    <row r="5" spans="1:35" s="145" customFormat="1" x14ac:dyDescent="0.3">
      <c r="A5" s="143" t="s">
        <v>232</v>
      </c>
      <c r="B5" s="143" t="s">
        <v>43</v>
      </c>
      <c r="C5" s="143" t="s">
        <v>77</v>
      </c>
      <c r="D5" s="144" t="s">
        <v>230</v>
      </c>
      <c r="E5" s="144" t="s">
        <v>230</v>
      </c>
      <c r="F5" s="144" t="s">
        <v>230</v>
      </c>
      <c r="G5" s="144" t="s">
        <v>230</v>
      </c>
      <c r="H5" s="145">
        <v>0</v>
      </c>
      <c r="I5" s="145">
        <v>0</v>
      </c>
      <c r="J5" s="145">
        <v>0</v>
      </c>
      <c r="K5" s="145">
        <v>0</v>
      </c>
      <c r="L5" s="145">
        <v>0</v>
      </c>
      <c r="M5" s="145">
        <v>0</v>
      </c>
      <c r="N5" s="145">
        <v>0</v>
      </c>
      <c r="O5" s="145">
        <v>0</v>
      </c>
      <c r="P5" s="145">
        <v>604838.70967741939</v>
      </c>
      <c r="Q5" s="145">
        <v>1875</v>
      </c>
      <c r="R5" s="145">
        <v>0</v>
      </c>
      <c r="S5" s="145">
        <v>37500</v>
      </c>
      <c r="T5" s="145">
        <v>0</v>
      </c>
      <c r="U5" s="145">
        <v>412.5</v>
      </c>
      <c r="V5" s="145">
        <v>170454.54545454547</v>
      </c>
      <c r="W5" s="145">
        <v>0</v>
      </c>
      <c r="X5" s="145">
        <v>0</v>
      </c>
      <c r="Y5" s="145">
        <v>0</v>
      </c>
      <c r="Z5" s="145">
        <v>0</v>
      </c>
      <c r="AA5" s="145">
        <v>0</v>
      </c>
      <c r="AB5" s="145">
        <v>0</v>
      </c>
      <c r="AC5" s="145">
        <v>0</v>
      </c>
      <c r="AD5" s="145">
        <v>0</v>
      </c>
      <c r="AE5" s="145">
        <v>0</v>
      </c>
      <c r="AF5" s="145">
        <v>0</v>
      </c>
      <c r="AG5" s="145">
        <v>0</v>
      </c>
      <c r="AH5" s="145">
        <v>0</v>
      </c>
      <c r="AI5" s="145">
        <v>0</v>
      </c>
    </row>
    <row r="6" spans="1:35" s="145" customFormat="1" x14ac:dyDescent="0.3">
      <c r="A6" s="143" t="s">
        <v>232</v>
      </c>
      <c r="B6" s="143" t="s">
        <v>43</v>
      </c>
      <c r="C6" s="143" t="s">
        <v>79</v>
      </c>
      <c r="D6" s="144" t="s">
        <v>230</v>
      </c>
      <c r="E6" s="144" t="s">
        <v>230</v>
      </c>
      <c r="F6" s="144" t="s">
        <v>230</v>
      </c>
      <c r="G6" s="144" t="s">
        <v>230</v>
      </c>
      <c r="H6" s="145">
        <v>0</v>
      </c>
      <c r="I6" s="145">
        <v>0</v>
      </c>
      <c r="J6" s="145">
        <v>0</v>
      </c>
      <c r="K6" s="145">
        <v>0</v>
      </c>
      <c r="L6" s="145">
        <v>0</v>
      </c>
      <c r="M6" s="145">
        <v>0</v>
      </c>
      <c r="N6" s="145">
        <v>0</v>
      </c>
      <c r="O6" s="145">
        <v>0</v>
      </c>
      <c r="P6" s="145">
        <v>604838.70967741939</v>
      </c>
      <c r="Q6" s="145">
        <v>1875</v>
      </c>
      <c r="R6" s="145">
        <v>0</v>
      </c>
      <c r="S6" s="145">
        <v>37500</v>
      </c>
      <c r="T6" s="145">
        <v>0</v>
      </c>
      <c r="U6" s="145">
        <v>412.5</v>
      </c>
      <c r="V6" s="145">
        <v>170454.54545454547</v>
      </c>
      <c r="W6" s="145">
        <v>0</v>
      </c>
      <c r="X6" s="145">
        <v>0</v>
      </c>
      <c r="Y6" s="145">
        <v>0</v>
      </c>
      <c r="Z6" s="145">
        <v>0</v>
      </c>
      <c r="AA6" s="145">
        <v>0</v>
      </c>
      <c r="AB6" s="145">
        <v>0</v>
      </c>
      <c r="AC6" s="145">
        <v>0</v>
      </c>
      <c r="AD6" s="145">
        <v>0</v>
      </c>
      <c r="AE6" s="145">
        <v>0</v>
      </c>
      <c r="AF6" s="145">
        <v>0</v>
      </c>
      <c r="AG6" s="145">
        <v>0</v>
      </c>
      <c r="AH6" s="145">
        <v>0</v>
      </c>
      <c r="AI6" s="145">
        <v>0</v>
      </c>
    </row>
    <row r="7" spans="1:35" s="145" customFormat="1" x14ac:dyDescent="0.3">
      <c r="A7" s="143" t="s">
        <v>232</v>
      </c>
      <c r="B7" s="143" t="s">
        <v>43</v>
      </c>
      <c r="C7" s="143" t="s">
        <v>78</v>
      </c>
      <c r="D7" s="144" t="s">
        <v>230</v>
      </c>
      <c r="E7" s="144" t="s">
        <v>230</v>
      </c>
      <c r="F7" s="144" t="s">
        <v>230</v>
      </c>
      <c r="G7" s="144" t="s">
        <v>230</v>
      </c>
      <c r="H7" s="145">
        <v>0</v>
      </c>
      <c r="I7" s="145">
        <v>0</v>
      </c>
      <c r="J7" s="145">
        <v>0</v>
      </c>
      <c r="K7" s="145">
        <v>0</v>
      </c>
      <c r="L7" s="145">
        <v>0</v>
      </c>
      <c r="M7" s="145">
        <v>0</v>
      </c>
      <c r="N7" s="145">
        <v>0</v>
      </c>
      <c r="O7" s="145">
        <v>0</v>
      </c>
      <c r="P7" s="145">
        <v>604838.70967741939</v>
      </c>
      <c r="Q7" s="145">
        <v>1875</v>
      </c>
      <c r="R7" s="145">
        <v>0</v>
      </c>
      <c r="S7" s="145">
        <v>37500</v>
      </c>
      <c r="T7" s="145">
        <v>0</v>
      </c>
      <c r="U7" s="145">
        <v>412.5</v>
      </c>
      <c r="V7" s="145">
        <v>170454.54545454547</v>
      </c>
      <c r="W7" s="145">
        <v>0</v>
      </c>
      <c r="X7" s="145">
        <v>0</v>
      </c>
      <c r="Y7" s="145">
        <v>0</v>
      </c>
      <c r="Z7" s="145">
        <v>0</v>
      </c>
      <c r="AA7" s="145">
        <v>0</v>
      </c>
      <c r="AB7" s="145">
        <v>0</v>
      </c>
      <c r="AC7" s="145">
        <v>0</v>
      </c>
      <c r="AD7" s="145">
        <v>0</v>
      </c>
      <c r="AE7" s="145">
        <v>0</v>
      </c>
      <c r="AF7" s="145">
        <v>0</v>
      </c>
      <c r="AG7" s="145">
        <v>0</v>
      </c>
      <c r="AH7" s="145">
        <v>0</v>
      </c>
      <c r="AI7" s="145">
        <v>0</v>
      </c>
    </row>
    <row r="8" spans="1:35" s="145" customFormat="1" x14ac:dyDescent="0.3">
      <c r="A8" s="143" t="s">
        <v>232</v>
      </c>
      <c r="B8" s="143" t="s">
        <v>43</v>
      </c>
      <c r="C8" s="143" t="s">
        <v>100</v>
      </c>
      <c r="D8" s="144" t="s">
        <v>230</v>
      </c>
      <c r="E8" s="144" t="s">
        <v>230</v>
      </c>
      <c r="F8" s="144" t="s">
        <v>230</v>
      </c>
      <c r="G8" s="144" t="s">
        <v>230</v>
      </c>
      <c r="H8" s="145">
        <v>0</v>
      </c>
      <c r="I8" s="145">
        <v>0</v>
      </c>
      <c r="J8" s="145">
        <v>0</v>
      </c>
      <c r="K8" s="145">
        <v>0</v>
      </c>
      <c r="L8" s="145">
        <v>0</v>
      </c>
      <c r="M8" s="145">
        <v>0</v>
      </c>
      <c r="N8" s="145">
        <v>0</v>
      </c>
      <c r="O8" s="145">
        <v>0</v>
      </c>
      <c r="P8" s="145">
        <v>604838.70967741939</v>
      </c>
      <c r="Q8" s="145">
        <v>1875</v>
      </c>
      <c r="R8" s="145">
        <v>0</v>
      </c>
      <c r="S8" s="145">
        <v>37500</v>
      </c>
      <c r="T8" s="145">
        <v>0</v>
      </c>
      <c r="U8" s="145">
        <v>412.5</v>
      </c>
      <c r="V8" s="145">
        <v>170454.54545454547</v>
      </c>
      <c r="W8" s="145">
        <v>0</v>
      </c>
      <c r="X8" s="145">
        <v>0</v>
      </c>
      <c r="Y8" s="145">
        <v>0</v>
      </c>
      <c r="Z8" s="145">
        <v>0</v>
      </c>
      <c r="AA8" s="145">
        <v>0</v>
      </c>
      <c r="AB8" s="145">
        <v>0</v>
      </c>
      <c r="AC8" s="145">
        <v>0</v>
      </c>
      <c r="AD8" s="145">
        <v>0</v>
      </c>
      <c r="AE8" s="145">
        <v>0</v>
      </c>
      <c r="AF8" s="145">
        <v>0</v>
      </c>
      <c r="AG8" s="145">
        <v>0</v>
      </c>
      <c r="AH8" s="145">
        <v>0</v>
      </c>
      <c r="AI8" s="145">
        <v>0</v>
      </c>
    </row>
    <row r="9" spans="1:35" x14ac:dyDescent="0.3">
      <c r="A9" s="83" t="s">
        <v>233</v>
      </c>
      <c r="B9" s="83" t="s">
        <v>43</v>
      </c>
      <c r="C9" s="83" t="str">
        <f>VLOOKUP(G9,Master!$I:$M,2,)</f>
        <v>Category 1</v>
      </c>
      <c r="D9" s="83" t="str">
        <f>VLOOKUP($G9,Master!$I:$M,3,)</f>
        <v>SP</v>
      </c>
      <c r="E9" s="83" t="str">
        <f>VLOOKUP($G9,Master!$I:$M,5,)</f>
        <v>ASIN 1</v>
      </c>
      <c r="F9" s="83" t="str">
        <f>VLOOKUP($G9,Master!$I:$M,4,)</f>
        <v>KT</v>
      </c>
      <c r="G9" s="83" t="s">
        <v>126</v>
      </c>
      <c r="H9" t="s">
        <v>44</v>
      </c>
      <c r="I9" t="s">
        <v>45</v>
      </c>
      <c r="J9" t="s">
        <v>46</v>
      </c>
      <c r="K9" s="14">
        <v>44151</v>
      </c>
      <c r="M9">
        <v>12000</v>
      </c>
      <c r="N9" s="13">
        <v>0.37802644964394699</v>
      </c>
      <c r="O9" t="s">
        <v>21</v>
      </c>
      <c r="P9">
        <v>1129908</v>
      </c>
      <c r="Q9">
        <v>4197</v>
      </c>
      <c r="R9">
        <v>3.7000000000000002E-3</v>
      </c>
      <c r="S9">
        <v>236364.24</v>
      </c>
      <c r="T9">
        <v>56.32</v>
      </c>
      <c r="U9">
        <v>1541</v>
      </c>
      <c r="V9">
        <v>1033459.8</v>
      </c>
      <c r="W9">
        <v>0.22869999999999999</v>
      </c>
      <c r="X9">
        <v>4.3723000000000001</v>
      </c>
      <c r="Y9">
        <v>0</v>
      </c>
      <c r="Z9">
        <v>0</v>
      </c>
      <c r="AA9">
        <v>0</v>
      </c>
      <c r="AB9">
        <v>0</v>
      </c>
      <c r="AC9">
        <v>0</v>
      </c>
      <c r="AD9">
        <v>0</v>
      </c>
      <c r="AE9">
        <v>0</v>
      </c>
      <c r="AF9">
        <v>0</v>
      </c>
      <c r="AG9">
        <v>0</v>
      </c>
      <c r="AH9">
        <v>0</v>
      </c>
      <c r="AI9">
        <v>0</v>
      </c>
    </row>
    <row r="10" spans="1:35" x14ac:dyDescent="0.3">
      <c r="A10" s="83" t="s">
        <v>233</v>
      </c>
      <c r="B10" s="83" t="s">
        <v>43</v>
      </c>
      <c r="C10" s="83" t="str">
        <f>VLOOKUP(G10,Master!$I:$M,2,)</f>
        <v>Category 2</v>
      </c>
      <c r="D10" s="83" t="str">
        <f>VLOOKUP($G10,Master!$I:$M,3,)</f>
        <v>SP</v>
      </c>
      <c r="E10" s="83" t="str">
        <f>VLOOKUP($G10,Master!$I:$M,5,)</f>
        <v>ASIN 2</v>
      </c>
      <c r="F10" s="83" t="str">
        <f>VLOOKUP($G10,Master!$I:$M,4,)</f>
        <v>KT</v>
      </c>
      <c r="G10" s="83" t="s">
        <v>127</v>
      </c>
      <c r="H10" t="s">
        <v>44</v>
      </c>
      <c r="I10" t="s">
        <v>45</v>
      </c>
      <c r="J10" t="s">
        <v>46</v>
      </c>
      <c r="K10" s="14">
        <v>44151</v>
      </c>
      <c r="M10">
        <v>5500</v>
      </c>
      <c r="N10" s="13">
        <v>0.16365899621375801</v>
      </c>
      <c r="O10" t="s">
        <v>21</v>
      </c>
      <c r="P10">
        <v>1163900</v>
      </c>
      <c r="Q10">
        <v>3563</v>
      </c>
      <c r="R10">
        <v>3.0999999999999999E-3</v>
      </c>
      <c r="S10">
        <v>130740.02</v>
      </c>
      <c r="T10">
        <v>36.69</v>
      </c>
      <c r="U10">
        <v>936</v>
      </c>
      <c r="V10">
        <v>425113.23</v>
      </c>
      <c r="W10">
        <v>0.3075</v>
      </c>
      <c r="X10">
        <v>3.2515999999999998</v>
      </c>
      <c r="Y10">
        <v>425113.23</v>
      </c>
      <c r="Z10">
        <v>0</v>
      </c>
      <c r="AA10">
        <v>0</v>
      </c>
      <c r="AB10">
        <v>0</v>
      </c>
      <c r="AC10">
        <v>0</v>
      </c>
      <c r="AD10">
        <v>0</v>
      </c>
      <c r="AE10">
        <v>0</v>
      </c>
      <c r="AF10">
        <v>0</v>
      </c>
      <c r="AG10">
        <v>0</v>
      </c>
      <c r="AH10">
        <v>0</v>
      </c>
      <c r="AI10">
        <v>0</v>
      </c>
    </row>
    <row r="11" spans="1:35" x14ac:dyDescent="0.3">
      <c r="A11" s="83" t="s">
        <v>233</v>
      </c>
      <c r="B11" s="83" t="s">
        <v>43</v>
      </c>
      <c r="C11" s="83" t="str">
        <f>VLOOKUP(G11,Master!$I:$M,2,)</f>
        <v>Category 1</v>
      </c>
      <c r="D11" s="83" t="str">
        <f>VLOOKUP($G11,Master!$I:$M,3,)</f>
        <v>SP</v>
      </c>
      <c r="E11" s="83" t="str">
        <f>VLOOKUP($G11,Master!$I:$M,5,)</f>
        <v>ASIN 1</v>
      </c>
      <c r="F11" s="83" t="str">
        <f>VLOOKUP($G11,Master!$I:$M,4,)</f>
        <v>PT</v>
      </c>
      <c r="G11" s="83" t="s">
        <v>128</v>
      </c>
      <c r="H11" t="s">
        <v>44</v>
      </c>
      <c r="I11" t="s">
        <v>45</v>
      </c>
      <c r="J11" t="s">
        <v>46</v>
      </c>
      <c r="K11" s="14">
        <v>44151</v>
      </c>
      <c r="M11">
        <v>4000</v>
      </c>
      <c r="N11" s="13">
        <v>0.23975300400534</v>
      </c>
      <c r="O11" t="s">
        <v>21</v>
      </c>
      <c r="P11">
        <v>568747</v>
      </c>
      <c r="Q11">
        <v>1985</v>
      </c>
      <c r="R11">
        <v>3.5000000000000001E-3</v>
      </c>
      <c r="S11">
        <v>30212.85</v>
      </c>
      <c r="T11">
        <v>15.22</v>
      </c>
      <c r="U11">
        <v>865</v>
      </c>
      <c r="V11">
        <v>299775.77</v>
      </c>
      <c r="W11">
        <v>0.1008</v>
      </c>
      <c r="X11">
        <v>9.9221000000000004</v>
      </c>
      <c r="Y11">
        <v>0</v>
      </c>
      <c r="Z11">
        <v>0</v>
      </c>
      <c r="AA11">
        <v>0</v>
      </c>
      <c r="AB11">
        <v>0</v>
      </c>
      <c r="AC11">
        <v>0</v>
      </c>
      <c r="AD11">
        <v>0</v>
      </c>
      <c r="AE11">
        <v>0</v>
      </c>
      <c r="AF11">
        <v>0</v>
      </c>
      <c r="AG11">
        <v>0</v>
      </c>
      <c r="AH11">
        <v>0</v>
      </c>
      <c r="AI11">
        <v>0</v>
      </c>
    </row>
    <row r="12" spans="1:35" x14ac:dyDescent="0.3">
      <c r="A12" s="83" t="s">
        <v>233</v>
      </c>
      <c r="B12" s="83" t="s">
        <v>43</v>
      </c>
      <c r="C12" s="83" t="str">
        <f>VLOOKUP(G12,Master!$I:$M,2,)</f>
        <v>Category 3</v>
      </c>
      <c r="D12" s="83" t="str">
        <f>VLOOKUP($G12,Master!$I:$M,3,)</f>
        <v>SP</v>
      </c>
      <c r="E12" s="83" t="str">
        <f>VLOOKUP($G12,Master!$I:$M,5,)</f>
        <v>ASIN 14</v>
      </c>
      <c r="F12" s="83" t="str">
        <f>VLOOKUP($G12,Master!$I:$M,4,)</f>
        <v>KT</v>
      </c>
      <c r="G12" s="83" t="s">
        <v>129</v>
      </c>
      <c r="H12" t="s">
        <v>44</v>
      </c>
      <c r="I12" t="s">
        <v>45</v>
      </c>
      <c r="J12" t="s">
        <v>51</v>
      </c>
      <c r="K12" s="14">
        <v>44972</v>
      </c>
      <c r="M12">
        <v>5500</v>
      </c>
      <c r="N12" s="13">
        <v>7.2841154775530895E-2</v>
      </c>
      <c r="O12" t="s">
        <v>21</v>
      </c>
      <c r="P12">
        <v>112011</v>
      </c>
      <c r="Q12">
        <v>506</v>
      </c>
      <c r="R12">
        <v>4.4999999999999997E-3</v>
      </c>
      <c r="S12">
        <v>25552.79</v>
      </c>
      <c r="T12">
        <v>50.5</v>
      </c>
      <c r="U12">
        <v>168</v>
      </c>
      <c r="V12">
        <v>44639.22</v>
      </c>
      <c r="W12">
        <v>0.57240000000000002</v>
      </c>
      <c r="X12">
        <v>1.7468999999999999</v>
      </c>
      <c r="Y12">
        <v>0</v>
      </c>
      <c r="Z12">
        <v>0</v>
      </c>
      <c r="AA12">
        <v>0</v>
      </c>
      <c r="AB12">
        <v>0</v>
      </c>
      <c r="AC12">
        <v>0</v>
      </c>
      <c r="AD12">
        <v>0</v>
      </c>
      <c r="AE12">
        <v>0</v>
      </c>
      <c r="AF12">
        <v>0</v>
      </c>
      <c r="AG12">
        <v>0</v>
      </c>
      <c r="AH12">
        <v>0</v>
      </c>
      <c r="AI12">
        <v>0</v>
      </c>
    </row>
    <row r="13" spans="1:35" x14ac:dyDescent="0.3">
      <c r="A13" s="83" t="s">
        <v>233</v>
      </c>
      <c r="B13" s="83" t="s">
        <v>43</v>
      </c>
      <c r="C13" s="83" t="str">
        <f>VLOOKUP(G13,Master!$I:$M,2,)</f>
        <v>Category 3</v>
      </c>
      <c r="D13" s="83" t="str">
        <f>VLOOKUP($G13,Master!$I:$M,3,)</f>
        <v>SB</v>
      </c>
      <c r="E13" s="83" t="str">
        <f>VLOOKUP($G13,Master!$I:$M,5,)</f>
        <v>ASIN 16</v>
      </c>
      <c r="F13" s="83" t="str">
        <f>VLOOKUP($G13,Master!$I:$M,4,)</f>
        <v>KT</v>
      </c>
      <c r="G13" s="83" t="s">
        <v>130</v>
      </c>
      <c r="H13" t="s">
        <v>44</v>
      </c>
      <c r="I13" t="s">
        <v>45</v>
      </c>
      <c r="K13" s="14">
        <v>44979</v>
      </c>
      <c r="M13">
        <v>1000</v>
      </c>
      <c r="N13" s="13">
        <v>0.193390157102238</v>
      </c>
      <c r="O13" t="s">
        <v>21</v>
      </c>
      <c r="P13">
        <v>237298</v>
      </c>
      <c r="Q13">
        <v>462</v>
      </c>
      <c r="R13">
        <v>1.9E-3</v>
      </c>
      <c r="S13">
        <v>21437.360000000001</v>
      </c>
      <c r="T13">
        <v>46.4</v>
      </c>
      <c r="U13">
        <v>41</v>
      </c>
      <c r="V13">
        <v>15754.63</v>
      </c>
      <c r="W13">
        <v>1.3607</v>
      </c>
      <c r="X13">
        <v>0.7349</v>
      </c>
      <c r="Y13">
        <v>22</v>
      </c>
      <c r="Z13">
        <v>0.53659999999999997</v>
      </c>
      <c r="AA13">
        <v>7587.91</v>
      </c>
      <c r="AB13">
        <v>0.48159999999999997</v>
      </c>
      <c r="AC13">
        <v>0</v>
      </c>
      <c r="AD13">
        <v>0</v>
      </c>
      <c r="AE13">
        <v>0</v>
      </c>
      <c r="AF13">
        <v>0</v>
      </c>
      <c r="AG13">
        <v>0</v>
      </c>
      <c r="AH13">
        <v>0</v>
      </c>
      <c r="AI13">
        <v>0</v>
      </c>
    </row>
    <row r="14" spans="1:35" x14ac:dyDescent="0.3">
      <c r="A14" s="83" t="s">
        <v>233</v>
      </c>
      <c r="B14" s="83" t="s">
        <v>43</v>
      </c>
      <c r="C14" s="83" t="str">
        <f>VLOOKUP(G14,Master!$I:$M,2,)</f>
        <v>Category 2</v>
      </c>
      <c r="D14" s="83" t="str">
        <f>VLOOKUP($G14,Master!$I:$M,3,)</f>
        <v>SD</v>
      </c>
      <c r="E14" s="83" t="str">
        <f>VLOOKUP($G14,Master!$I:$M,5,)</f>
        <v>ASIN 2</v>
      </c>
      <c r="F14" s="83" t="str">
        <f>VLOOKUP($G14,Master!$I:$M,4,)</f>
        <v>CT</v>
      </c>
      <c r="G14" s="83" t="s">
        <v>131</v>
      </c>
      <c r="H14" t="s">
        <v>44</v>
      </c>
      <c r="I14" t="s">
        <v>45</v>
      </c>
      <c r="K14" s="14">
        <v>44947</v>
      </c>
      <c r="M14">
        <v>1000</v>
      </c>
      <c r="O14" t="s">
        <v>52</v>
      </c>
      <c r="P14">
        <v>259816</v>
      </c>
      <c r="Q14">
        <v>612</v>
      </c>
      <c r="R14">
        <v>2.3999999999999998E-3</v>
      </c>
      <c r="S14">
        <v>17587.22</v>
      </c>
      <c r="T14">
        <v>28.74</v>
      </c>
      <c r="U14">
        <v>156</v>
      </c>
      <c r="V14">
        <v>63516.89</v>
      </c>
      <c r="W14">
        <v>0.27689999999999998</v>
      </c>
      <c r="X14">
        <v>3.6114999999999999</v>
      </c>
      <c r="Y14">
        <v>30</v>
      </c>
      <c r="Z14">
        <v>0.1923</v>
      </c>
      <c r="AA14">
        <v>13479.79</v>
      </c>
      <c r="AB14">
        <v>0.2122</v>
      </c>
      <c r="AC14">
        <v>155016</v>
      </c>
      <c r="AD14">
        <v>113.45</v>
      </c>
      <c r="AE14">
        <v>0</v>
      </c>
      <c r="AF14">
        <v>0</v>
      </c>
      <c r="AG14">
        <v>0</v>
      </c>
      <c r="AH14">
        <v>0</v>
      </c>
      <c r="AI14">
        <v>0</v>
      </c>
    </row>
    <row r="15" spans="1:35" x14ac:dyDescent="0.3">
      <c r="A15" s="83" t="s">
        <v>233</v>
      </c>
      <c r="B15" s="83" t="s">
        <v>43</v>
      </c>
      <c r="C15" s="83" t="str">
        <f>VLOOKUP(G15,Master!$I:$M,2,)</f>
        <v>Category 1</v>
      </c>
      <c r="D15" s="83" t="str">
        <f>VLOOKUP($G15,Master!$I:$M,3,)</f>
        <v>SD</v>
      </c>
      <c r="E15" s="83" t="str">
        <f>VLOOKUP($G15,Master!$I:$M,5,)</f>
        <v>ASIN 3</v>
      </c>
      <c r="F15" s="83" t="str">
        <f>VLOOKUP($G15,Master!$I:$M,4,)</f>
        <v>CT</v>
      </c>
      <c r="G15" s="83" t="s">
        <v>132</v>
      </c>
      <c r="H15" t="s">
        <v>44</v>
      </c>
      <c r="I15" t="s">
        <v>45</v>
      </c>
      <c r="K15" s="14">
        <v>44947</v>
      </c>
      <c r="M15">
        <v>1000</v>
      </c>
      <c r="O15" t="s">
        <v>52</v>
      </c>
      <c r="P15">
        <v>180565</v>
      </c>
      <c r="Q15">
        <v>395</v>
      </c>
      <c r="R15">
        <v>2.2000000000000001E-3</v>
      </c>
      <c r="S15">
        <v>14419.85</v>
      </c>
      <c r="T15">
        <v>36.51</v>
      </c>
      <c r="U15">
        <v>205</v>
      </c>
      <c r="V15">
        <v>162698.44</v>
      </c>
      <c r="W15">
        <v>8.8599999999999998E-2</v>
      </c>
      <c r="X15">
        <v>11.282999999999999</v>
      </c>
      <c r="Y15">
        <v>24</v>
      </c>
      <c r="Z15">
        <v>0.1171</v>
      </c>
      <c r="AA15">
        <v>15910.48</v>
      </c>
      <c r="AB15">
        <v>9.7799999999999998E-2</v>
      </c>
      <c r="AC15">
        <v>111338</v>
      </c>
      <c r="AD15">
        <v>129.51</v>
      </c>
      <c r="AE15">
        <v>0</v>
      </c>
      <c r="AF15">
        <v>0</v>
      </c>
      <c r="AG15">
        <v>0</v>
      </c>
      <c r="AH15">
        <v>0</v>
      </c>
      <c r="AI15">
        <v>0</v>
      </c>
    </row>
    <row r="16" spans="1:35" x14ac:dyDescent="0.3">
      <c r="A16" s="83" t="s">
        <v>233</v>
      </c>
      <c r="B16" s="83" t="s">
        <v>43</v>
      </c>
      <c r="C16" s="83" t="str">
        <f>VLOOKUP(G16,Master!$I:$M,2,)</f>
        <v>Category 2</v>
      </c>
      <c r="D16" s="83" t="str">
        <f>VLOOKUP($G16,Master!$I:$M,3,)</f>
        <v>SBV</v>
      </c>
      <c r="E16" s="83" t="str">
        <f>VLOOKUP($G16,Master!$I:$M,5,)</f>
        <v>ASIN 2</v>
      </c>
      <c r="F16" s="83" t="str">
        <f>VLOOKUP($G16,Master!$I:$M,4,)</f>
        <v>KT</v>
      </c>
      <c r="G16" s="83" t="s">
        <v>133</v>
      </c>
      <c r="H16" t="s">
        <v>44</v>
      </c>
      <c r="I16" t="s">
        <v>45</v>
      </c>
      <c r="J16" t="s">
        <v>46</v>
      </c>
      <c r="K16" s="14">
        <v>44578</v>
      </c>
      <c r="M16">
        <v>1000</v>
      </c>
      <c r="N16" t="s">
        <v>49</v>
      </c>
      <c r="O16" t="s">
        <v>21</v>
      </c>
      <c r="P16">
        <v>218911</v>
      </c>
      <c r="Q16">
        <v>1371</v>
      </c>
      <c r="R16">
        <v>6.3E-3</v>
      </c>
      <c r="S16">
        <v>14414.18</v>
      </c>
      <c r="T16">
        <v>10.51</v>
      </c>
      <c r="U16">
        <v>122</v>
      </c>
      <c r="V16">
        <v>55285.66</v>
      </c>
      <c r="W16">
        <v>0.26069999999999999</v>
      </c>
      <c r="X16">
        <v>3.8355000000000001</v>
      </c>
      <c r="Y16">
        <v>69</v>
      </c>
      <c r="Z16">
        <v>0.56559999999999999</v>
      </c>
      <c r="AA16">
        <v>31112.99</v>
      </c>
      <c r="AB16">
        <v>0.56279999999999997</v>
      </c>
      <c r="AC16">
        <v>33695</v>
      </c>
      <c r="AD16">
        <v>427.78</v>
      </c>
      <c r="AE16">
        <v>0</v>
      </c>
      <c r="AF16">
        <v>0</v>
      </c>
      <c r="AG16">
        <v>0</v>
      </c>
      <c r="AH16">
        <v>0</v>
      </c>
      <c r="AI16">
        <v>0</v>
      </c>
    </row>
    <row r="17" spans="1:35" x14ac:dyDescent="0.3">
      <c r="A17" s="83" t="s">
        <v>233</v>
      </c>
      <c r="B17" s="83" t="s">
        <v>43</v>
      </c>
      <c r="C17" s="83" t="str">
        <f>VLOOKUP(G17,Master!$I:$M,2,)</f>
        <v>Category 2</v>
      </c>
      <c r="D17" s="83" t="str">
        <f>VLOOKUP($G17,Master!$I:$M,3,)</f>
        <v>SB</v>
      </c>
      <c r="E17" s="83" t="str">
        <f>VLOOKUP($G17,Master!$I:$M,5,)</f>
        <v>ASIN 2</v>
      </c>
      <c r="F17" s="83" t="str">
        <f>VLOOKUP($G17,Master!$I:$M,4,)</f>
        <v>KT</v>
      </c>
      <c r="G17" s="83" t="s">
        <v>134</v>
      </c>
      <c r="H17" t="s">
        <v>50</v>
      </c>
      <c r="I17" t="s">
        <v>45</v>
      </c>
      <c r="K17" s="14">
        <v>44630</v>
      </c>
      <c r="M17">
        <v>1000</v>
      </c>
      <c r="N17" s="13">
        <v>0.39160284233687198</v>
      </c>
      <c r="P17">
        <v>84958</v>
      </c>
      <c r="Q17">
        <v>569</v>
      </c>
      <c r="R17">
        <v>6.7000000000000002E-3</v>
      </c>
      <c r="S17">
        <v>13588.27</v>
      </c>
      <c r="T17">
        <v>23.88</v>
      </c>
      <c r="U17">
        <v>153</v>
      </c>
      <c r="V17">
        <v>49677.31</v>
      </c>
      <c r="W17">
        <v>0.27350000000000002</v>
      </c>
      <c r="X17">
        <v>3.6558999999999999</v>
      </c>
      <c r="Y17">
        <v>45</v>
      </c>
      <c r="Z17">
        <v>0.29409999999999997</v>
      </c>
      <c r="AA17">
        <v>13347.38</v>
      </c>
      <c r="AB17">
        <v>0.26869999999999999</v>
      </c>
      <c r="AC17">
        <v>0</v>
      </c>
      <c r="AD17">
        <v>0</v>
      </c>
      <c r="AE17">
        <v>0</v>
      </c>
      <c r="AF17">
        <v>0</v>
      </c>
      <c r="AG17">
        <v>0</v>
      </c>
      <c r="AH17">
        <v>0</v>
      </c>
      <c r="AI17">
        <v>0</v>
      </c>
    </row>
    <row r="18" spans="1:35" x14ac:dyDescent="0.3">
      <c r="A18" s="83" t="s">
        <v>233</v>
      </c>
      <c r="B18" s="83" t="s">
        <v>43</v>
      </c>
      <c r="C18" s="83" t="str">
        <f>VLOOKUP(G18,Master!$I:$M,2,)</f>
        <v>Category 1</v>
      </c>
      <c r="D18" s="83" t="str">
        <f>VLOOKUP($G18,Master!$I:$M,3,)</f>
        <v>SD</v>
      </c>
      <c r="E18" s="83" t="str">
        <f>VLOOKUP($G18,Master!$I:$M,5,)</f>
        <v>ASIN 1</v>
      </c>
      <c r="F18" s="83" t="str">
        <f>VLOOKUP($G18,Master!$I:$M,4,)</f>
        <v>CT</v>
      </c>
      <c r="G18" s="83" t="s">
        <v>135</v>
      </c>
      <c r="H18" t="s">
        <v>44</v>
      </c>
      <c r="I18" t="s">
        <v>45</v>
      </c>
      <c r="K18" s="14">
        <v>44947</v>
      </c>
      <c r="M18">
        <v>1000</v>
      </c>
      <c r="O18" t="s">
        <v>52</v>
      </c>
      <c r="P18">
        <v>200724</v>
      </c>
      <c r="Q18">
        <v>427</v>
      </c>
      <c r="R18">
        <v>2.0999999999999999E-3</v>
      </c>
      <c r="S18">
        <v>11682.27</v>
      </c>
      <c r="T18">
        <v>27.36</v>
      </c>
      <c r="U18">
        <v>216</v>
      </c>
      <c r="V18">
        <v>76286.02</v>
      </c>
      <c r="W18">
        <v>0.15310000000000001</v>
      </c>
      <c r="X18">
        <v>6.5301</v>
      </c>
      <c r="Y18">
        <v>81</v>
      </c>
      <c r="Z18">
        <v>0.375</v>
      </c>
      <c r="AA18">
        <v>21688.38</v>
      </c>
      <c r="AB18">
        <v>0.2843</v>
      </c>
      <c r="AC18">
        <v>123495</v>
      </c>
      <c r="AD18">
        <v>94.6</v>
      </c>
      <c r="AE18">
        <v>0</v>
      </c>
      <c r="AF18">
        <v>0</v>
      </c>
      <c r="AG18">
        <v>0</v>
      </c>
      <c r="AH18">
        <v>0</v>
      </c>
      <c r="AI18">
        <v>0</v>
      </c>
    </row>
    <row r="19" spans="1:35" x14ac:dyDescent="0.3">
      <c r="A19" s="83" t="s">
        <v>233</v>
      </c>
      <c r="B19" s="83" t="s">
        <v>43</v>
      </c>
      <c r="C19" s="83" t="str">
        <f>VLOOKUP(G19,Master!$I:$M,2,)</f>
        <v>Category 1</v>
      </c>
      <c r="D19" s="83" t="str">
        <f>VLOOKUP($G19,Master!$I:$M,3,)</f>
        <v>SD</v>
      </c>
      <c r="E19" s="83" t="str">
        <f>VLOOKUP($G19,Master!$I:$M,5,)</f>
        <v>ASIN 4</v>
      </c>
      <c r="F19" s="83" t="str">
        <f>VLOOKUP($G19,Master!$I:$M,4,)</f>
        <v>CT</v>
      </c>
      <c r="G19" s="83" t="s">
        <v>136</v>
      </c>
      <c r="H19" t="s">
        <v>44</v>
      </c>
      <c r="I19" t="s">
        <v>45</v>
      </c>
      <c r="K19" s="14">
        <v>44977</v>
      </c>
      <c r="M19">
        <v>1000</v>
      </c>
      <c r="O19" t="s">
        <v>52</v>
      </c>
      <c r="P19">
        <v>126250</v>
      </c>
      <c r="Q19">
        <v>218</v>
      </c>
      <c r="R19">
        <v>1.6999999999999999E-3</v>
      </c>
      <c r="S19">
        <v>9418.89</v>
      </c>
      <c r="T19">
        <v>43.21</v>
      </c>
      <c r="U19">
        <v>144</v>
      </c>
      <c r="V19">
        <v>66001.490000000005</v>
      </c>
      <c r="W19">
        <v>0.14269999999999999</v>
      </c>
      <c r="X19">
        <v>7.0073999999999996</v>
      </c>
      <c r="Y19">
        <v>13</v>
      </c>
      <c r="Z19">
        <v>9.0300000000000005E-2</v>
      </c>
      <c r="AA19">
        <v>4804.6000000000004</v>
      </c>
      <c r="AB19">
        <v>7.2800000000000004E-2</v>
      </c>
      <c r="AC19">
        <v>75946</v>
      </c>
      <c r="AD19">
        <v>124.02</v>
      </c>
      <c r="AE19">
        <v>0</v>
      </c>
      <c r="AF19">
        <v>0</v>
      </c>
      <c r="AG19">
        <v>0</v>
      </c>
      <c r="AH19">
        <v>0</v>
      </c>
      <c r="AI19">
        <v>0</v>
      </c>
    </row>
    <row r="20" spans="1:35" x14ac:dyDescent="0.3">
      <c r="A20" s="83" t="s">
        <v>233</v>
      </c>
      <c r="B20" s="83" t="s">
        <v>43</v>
      </c>
      <c r="C20" s="83" t="str">
        <f>VLOOKUP(G20,Master!$I:$M,2,)</f>
        <v>Category 1</v>
      </c>
      <c r="D20" s="83" t="str">
        <f>VLOOKUP($G20,Master!$I:$M,3,)</f>
        <v>SP</v>
      </c>
      <c r="E20" s="83" t="str">
        <f>VLOOKUP($G20,Master!$I:$M,5,)</f>
        <v>ASIN 4</v>
      </c>
      <c r="F20" s="83" t="str">
        <f>VLOOKUP($G20,Master!$I:$M,4,)</f>
        <v>KT</v>
      </c>
      <c r="G20" s="83" t="s">
        <v>137</v>
      </c>
      <c r="H20" t="s">
        <v>44</v>
      </c>
      <c r="I20" t="s">
        <v>45</v>
      </c>
      <c r="J20" t="s">
        <v>46</v>
      </c>
      <c r="K20" s="14">
        <v>44118</v>
      </c>
      <c r="M20">
        <v>3000</v>
      </c>
      <c r="N20" t="s">
        <v>49</v>
      </c>
      <c r="O20" t="s">
        <v>21</v>
      </c>
      <c r="P20">
        <v>318947</v>
      </c>
      <c r="Q20">
        <v>455</v>
      </c>
      <c r="R20">
        <v>1.4E-3</v>
      </c>
      <c r="S20">
        <v>9030.64</v>
      </c>
      <c r="T20">
        <v>19.850000000000001</v>
      </c>
      <c r="U20">
        <v>160</v>
      </c>
      <c r="V20">
        <v>69307.149999999994</v>
      </c>
      <c r="W20">
        <v>0.1303</v>
      </c>
      <c r="X20">
        <v>7.6746999999999996</v>
      </c>
      <c r="Y20">
        <v>0</v>
      </c>
      <c r="Z20">
        <v>0</v>
      </c>
      <c r="AA20">
        <v>0</v>
      </c>
      <c r="AB20">
        <v>0</v>
      </c>
      <c r="AC20">
        <v>0</v>
      </c>
      <c r="AD20">
        <v>0</v>
      </c>
      <c r="AE20">
        <v>0</v>
      </c>
      <c r="AF20">
        <v>0</v>
      </c>
      <c r="AG20">
        <v>0</v>
      </c>
      <c r="AH20">
        <v>0</v>
      </c>
      <c r="AI20">
        <v>0</v>
      </c>
    </row>
    <row r="21" spans="1:35" x14ac:dyDescent="0.3">
      <c r="A21" s="83" t="s">
        <v>233</v>
      </c>
      <c r="B21" s="83" t="s">
        <v>43</v>
      </c>
      <c r="C21" s="83" t="str">
        <f>VLOOKUP(G21,Master!$I:$M,2,)</f>
        <v>Category 2</v>
      </c>
      <c r="D21" s="83" t="str">
        <f>VLOOKUP($G21,Master!$I:$M,3,)</f>
        <v>SP</v>
      </c>
      <c r="E21" s="83" t="str">
        <f>VLOOKUP($G21,Master!$I:$M,5,)</f>
        <v>ASIN 2</v>
      </c>
      <c r="F21" s="83" t="str">
        <f>VLOOKUP($G21,Master!$I:$M,4,)</f>
        <v>PT</v>
      </c>
      <c r="G21" s="83" t="s">
        <v>138</v>
      </c>
      <c r="H21" t="s">
        <v>44</v>
      </c>
      <c r="I21" t="s">
        <v>45</v>
      </c>
      <c r="J21" t="s">
        <v>46</v>
      </c>
      <c r="K21" s="14">
        <v>44151</v>
      </c>
      <c r="M21">
        <v>500</v>
      </c>
      <c r="N21" s="13">
        <v>0.92756326555990798</v>
      </c>
      <c r="O21" t="s">
        <v>21</v>
      </c>
      <c r="P21">
        <v>120443</v>
      </c>
      <c r="Q21">
        <v>677</v>
      </c>
      <c r="R21">
        <v>5.5999999999999999E-3</v>
      </c>
      <c r="S21">
        <v>8901.52</v>
      </c>
      <c r="T21">
        <v>13.15</v>
      </c>
      <c r="U21">
        <v>137</v>
      </c>
      <c r="V21">
        <v>56351.06</v>
      </c>
      <c r="W21">
        <v>0.158</v>
      </c>
      <c r="X21">
        <v>6.3304999999999998</v>
      </c>
      <c r="Y21">
        <v>0</v>
      </c>
      <c r="Z21">
        <v>0</v>
      </c>
      <c r="AA21">
        <v>0</v>
      </c>
      <c r="AB21">
        <v>0</v>
      </c>
      <c r="AC21">
        <v>0</v>
      </c>
      <c r="AD21">
        <v>0</v>
      </c>
      <c r="AE21">
        <v>0</v>
      </c>
      <c r="AF21">
        <v>0</v>
      </c>
      <c r="AG21">
        <v>0</v>
      </c>
      <c r="AH21">
        <v>0</v>
      </c>
      <c r="AI21">
        <v>0</v>
      </c>
    </row>
    <row r="22" spans="1:35" x14ac:dyDescent="0.3">
      <c r="A22" s="83" t="s">
        <v>233</v>
      </c>
      <c r="B22" s="83" t="s">
        <v>43</v>
      </c>
      <c r="C22" s="83" t="str">
        <f>VLOOKUP(G22,Master!$I:$M,2,)</f>
        <v>Category 1</v>
      </c>
      <c r="D22" s="83" t="str">
        <f>VLOOKUP($G22,Master!$I:$M,3,)</f>
        <v>SBV</v>
      </c>
      <c r="E22" s="83" t="str">
        <f>VLOOKUP($G22,Master!$I:$M,5,)</f>
        <v>ASIN 3</v>
      </c>
      <c r="F22" s="83" t="str">
        <f>VLOOKUP($G22,Master!$I:$M,4,)</f>
        <v>KT</v>
      </c>
      <c r="G22" s="83" t="s">
        <v>139</v>
      </c>
      <c r="H22" t="s">
        <v>44</v>
      </c>
      <c r="I22" t="s">
        <v>45</v>
      </c>
      <c r="J22" t="s">
        <v>46</v>
      </c>
      <c r="K22" s="14">
        <v>44674</v>
      </c>
      <c r="M22">
        <v>2000</v>
      </c>
      <c r="N22" t="s">
        <v>49</v>
      </c>
      <c r="O22" t="s">
        <v>21</v>
      </c>
      <c r="P22">
        <v>59723</v>
      </c>
      <c r="Q22">
        <v>235</v>
      </c>
      <c r="R22">
        <v>3.8999999999999998E-3</v>
      </c>
      <c r="S22">
        <v>8869.6200000000008</v>
      </c>
      <c r="T22">
        <v>37.74</v>
      </c>
      <c r="U22">
        <v>37</v>
      </c>
      <c r="V22">
        <v>34385.4</v>
      </c>
      <c r="W22">
        <v>0.25790000000000002</v>
      </c>
      <c r="X22">
        <v>3.8767999999999998</v>
      </c>
      <c r="Y22">
        <v>17</v>
      </c>
      <c r="Z22">
        <v>0.45950000000000002</v>
      </c>
      <c r="AA22">
        <v>12817.02</v>
      </c>
      <c r="AB22">
        <v>0.37269999999999998</v>
      </c>
      <c r="AC22">
        <v>6502</v>
      </c>
      <c r="AD22">
        <v>1364.14</v>
      </c>
      <c r="AE22">
        <v>0</v>
      </c>
      <c r="AF22">
        <v>0</v>
      </c>
      <c r="AG22">
        <v>0</v>
      </c>
      <c r="AH22">
        <v>0</v>
      </c>
      <c r="AI22">
        <v>0</v>
      </c>
    </row>
    <row r="23" spans="1:35" x14ac:dyDescent="0.3">
      <c r="A23" s="83" t="s">
        <v>233</v>
      </c>
      <c r="B23" s="83" t="s">
        <v>43</v>
      </c>
      <c r="C23" s="83" t="str">
        <f>VLOOKUP(G23,Master!$I:$M,2,)</f>
        <v>Category 4</v>
      </c>
      <c r="D23" s="83" t="str">
        <f>VLOOKUP($G23,Master!$I:$M,3,)</f>
        <v>SP</v>
      </c>
      <c r="E23" s="83" t="str">
        <f>VLOOKUP($G23,Master!$I:$M,5,)</f>
        <v>ASIN 5</v>
      </c>
      <c r="F23" s="83" t="str">
        <f>VLOOKUP($G23,Master!$I:$M,4,)</f>
        <v>KT</v>
      </c>
      <c r="G23" s="83" t="s">
        <v>140</v>
      </c>
      <c r="H23" t="s">
        <v>44</v>
      </c>
      <c r="I23" t="s">
        <v>45</v>
      </c>
      <c r="J23" t="s">
        <v>46</v>
      </c>
      <c r="K23" s="14">
        <v>44433</v>
      </c>
      <c r="M23">
        <v>500</v>
      </c>
      <c r="N23" s="13">
        <v>8.1939125176375693E-2</v>
      </c>
      <c r="O23" t="s">
        <v>21</v>
      </c>
      <c r="P23">
        <v>57040</v>
      </c>
      <c r="Q23">
        <v>259</v>
      </c>
      <c r="R23">
        <v>4.4999999999999997E-3</v>
      </c>
      <c r="S23">
        <v>5663.87</v>
      </c>
      <c r="T23">
        <v>21.87</v>
      </c>
      <c r="U23">
        <v>67</v>
      </c>
      <c r="V23">
        <v>33266.82</v>
      </c>
      <c r="W23">
        <v>0.17030000000000001</v>
      </c>
      <c r="X23">
        <v>5.8734999999999999</v>
      </c>
      <c r="Y23">
        <v>0</v>
      </c>
      <c r="Z23">
        <v>0</v>
      </c>
      <c r="AA23">
        <v>0</v>
      </c>
      <c r="AB23">
        <v>0</v>
      </c>
      <c r="AC23">
        <v>0</v>
      </c>
      <c r="AD23">
        <v>0</v>
      </c>
      <c r="AE23">
        <v>0</v>
      </c>
      <c r="AF23">
        <v>0</v>
      </c>
      <c r="AG23">
        <v>0</v>
      </c>
      <c r="AH23">
        <v>0</v>
      </c>
      <c r="AI23">
        <v>0</v>
      </c>
    </row>
    <row r="24" spans="1:35" x14ac:dyDescent="0.3">
      <c r="A24" s="83" t="s">
        <v>233</v>
      </c>
      <c r="B24" s="83" t="s">
        <v>43</v>
      </c>
      <c r="C24" s="83" t="str">
        <f>VLOOKUP(G24,Master!$I:$M,2,)</f>
        <v>Category 1</v>
      </c>
      <c r="D24" s="83" t="str">
        <f>VLOOKUP($G24,Master!$I:$M,3,)</f>
        <v>SD</v>
      </c>
      <c r="E24" s="83" t="str">
        <f>VLOOKUP($G24,Master!$I:$M,5,)</f>
        <v>ASIN 12</v>
      </c>
      <c r="F24" s="83" t="str">
        <f>VLOOKUP($G24,Master!$I:$M,4,)</f>
        <v>CT</v>
      </c>
      <c r="G24" s="83" t="s">
        <v>141</v>
      </c>
      <c r="H24" t="s">
        <v>44</v>
      </c>
      <c r="I24" t="s">
        <v>45</v>
      </c>
      <c r="K24" s="14">
        <v>44973</v>
      </c>
      <c r="M24">
        <v>1000</v>
      </c>
      <c r="O24" t="s">
        <v>52</v>
      </c>
      <c r="P24">
        <v>71255</v>
      </c>
      <c r="Q24">
        <v>131</v>
      </c>
      <c r="R24">
        <v>1.8E-3</v>
      </c>
      <c r="S24">
        <v>5408.3</v>
      </c>
      <c r="T24">
        <v>41.28</v>
      </c>
      <c r="U24">
        <v>82</v>
      </c>
      <c r="V24">
        <v>34003.879999999997</v>
      </c>
      <c r="W24">
        <v>0.159</v>
      </c>
      <c r="X24">
        <v>6.2873999999999999</v>
      </c>
      <c r="Y24">
        <v>8</v>
      </c>
      <c r="Z24">
        <v>9.7600000000000006E-2</v>
      </c>
      <c r="AA24">
        <v>2734.76</v>
      </c>
      <c r="AB24">
        <v>8.0399999999999999E-2</v>
      </c>
      <c r="AC24">
        <v>44459</v>
      </c>
      <c r="AD24">
        <v>121.65</v>
      </c>
      <c r="AE24">
        <v>0</v>
      </c>
      <c r="AF24">
        <v>0</v>
      </c>
      <c r="AG24">
        <v>0</v>
      </c>
      <c r="AH24">
        <v>0</v>
      </c>
      <c r="AI24">
        <v>0</v>
      </c>
    </row>
    <row r="25" spans="1:35" x14ac:dyDescent="0.3">
      <c r="A25" s="83" t="s">
        <v>233</v>
      </c>
      <c r="B25" s="83" t="s">
        <v>43</v>
      </c>
      <c r="C25" s="83" t="str">
        <f>VLOOKUP(G25,Master!$I:$M,2,)</f>
        <v>Category 1</v>
      </c>
      <c r="D25" s="83" t="str">
        <f>VLOOKUP($G25,Master!$I:$M,3,)</f>
        <v>SP</v>
      </c>
      <c r="E25" s="83" t="str">
        <f>VLOOKUP($G25,Master!$I:$M,5,)</f>
        <v>ASIN 4</v>
      </c>
      <c r="F25" s="83" t="str">
        <f>VLOOKUP($G25,Master!$I:$M,4,)</f>
        <v>CT</v>
      </c>
      <c r="G25" s="83" t="s">
        <v>142</v>
      </c>
      <c r="H25" t="s">
        <v>44</v>
      </c>
      <c r="I25" t="s">
        <v>48</v>
      </c>
      <c r="J25" t="s">
        <v>46</v>
      </c>
      <c r="K25" s="14">
        <v>44118</v>
      </c>
      <c r="M25">
        <v>1200</v>
      </c>
      <c r="N25" t="s">
        <v>49</v>
      </c>
      <c r="O25" t="s">
        <v>21</v>
      </c>
      <c r="P25">
        <v>500028</v>
      </c>
      <c r="Q25">
        <v>522</v>
      </c>
      <c r="R25">
        <v>1E-3</v>
      </c>
      <c r="S25">
        <v>5290.48</v>
      </c>
      <c r="T25">
        <v>10.14</v>
      </c>
      <c r="U25">
        <v>137</v>
      </c>
      <c r="V25">
        <v>54531.41</v>
      </c>
      <c r="W25">
        <v>9.7000000000000003E-2</v>
      </c>
      <c r="X25">
        <v>10.307499999999999</v>
      </c>
      <c r="Y25">
        <v>0</v>
      </c>
      <c r="Z25">
        <v>0</v>
      </c>
      <c r="AA25">
        <v>0</v>
      </c>
      <c r="AB25">
        <v>0</v>
      </c>
      <c r="AC25">
        <v>0</v>
      </c>
      <c r="AD25">
        <v>0</v>
      </c>
      <c r="AE25">
        <v>0</v>
      </c>
      <c r="AF25">
        <v>0</v>
      </c>
      <c r="AG25">
        <v>0</v>
      </c>
      <c r="AH25">
        <v>0</v>
      </c>
      <c r="AI25">
        <v>0</v>
      </c>
    </row>
    <row r="26" spans="1:35" x14ac:dyDescent="0.3">
      <c r="A26" s="83" t="s">
        <v>233</v>
      </c>
      <c r="B26" s="83" t="s">
        <v>43</v>
      </c>
      <c r="C26" s="83" t="str">
        <f>VLOOKUP(G26,Master!$I:$M,2,)</f>
        <v>Category 4</v>
      </c>
      <c r="D26" s="83" t="str">
        <f>VLOOKUP($G26,Master!$I:$M,3,)</f>
        <v>SBV</v>
      </c>
      <c r="E26" s="83" t="str">
        <f>VLOOKUP($G26,Master!$I:$M,5,)</f>
        <v>ASIN 5</v>
      </c>
      <c r="F26" s="83" t="str">
        <f>VLOOKUP($G26,Master!$I:$M,4,)</f>
        <v>KT</v>
      </c>
      <c r="G26" s="83" t="s">
        <v>143</v>
      </c>
      <c r="H26" t="s">
        <v>44</v>
      </c>
      <c r="I26" t="s">
        <v>45</v>
      </c>
      <c r="J26" t="s">
        <v>46</v>
      </c>
      <c r="K26" s="14">
        <v>44574</v>
      </c>
      <c r="M26">
        <v>350</v>
      </c>
      <c r="N26" t="s">
        <v>49</v>
      </c>
      <c r="O26" t="s">
        <v>21</v>
      </c>
      <c r="P26">
        <v>83344</v>
      </c>
      <c r="Q26">
        <v>601</v>
      </c>
      <c r="R26">
        <v>7.1999999999999998E-3</v>
      </c>
      <c r="S26">
        <v>4636.63</v>
      </c>
      <c r="T26">
        <v>7.71</v>
      </c>
      <c r="U26">
        <v>30</v>
      </c>
      <c r="V26">
        <v>14323.22</v>
      </c>
      <c r="W26">
        <v>0.32369999999999999</v>
      </c>
      <c r="X26">
        <v>3.0891000000000002</v>
      </c>
      <c r="Y26">
        <v>17</v>
      </c>
      <c r="Z26">
        <v>0.56669999999999998</v>
      </c>
      <c r="AA26">
        <v>8011.29</v>
      </c>
      <c r="AB26">
        <v>0.55930000000000002</v>
      </c>
      <c r="AC26">
        <v>16546</v>
      </c>
      <c r="AD26">
        <v>280.23</v>
      </c>
      <c r="AE26">
        <v>0</v>
      </c>
      <c r="AF26">
        <v>0</v>
      </c>
      <c r="AG26">
        <v>0</v>
      </c>
      <c r="AH26">
        <v>0</v>
      </c>
      <c r="AI26">
        <v>0</v>
      </c>
    </row>
    <row r="27" spans="1:35" x14ac:dyDescent="0.3">
      <c r="A27" s="83" t="s">
        <v>233</v>
      </c>
      <c r="B27" s="83" t="s">
        <v>43</v>
      </c>
      <c r="C27" s="83" t="str">
        <f>VLOOKUP(G27,Master!$I:$M,2,)</f>
        <v>Category 2</v>
      </c>
      <c r="D27" s="83" t="str">
        <f>VLOOKUP($G27,Master!$I:$M,3,)</f>
        <v>SP</v>
      </c>
      <c r="E27" s="83" t="str">
        <f>VLOOKUP($G27,Master!$I:$M,5,)</f>
        <v>ASIN 2</v>
      </c>
      <c r="F27" s="83" t="str">
        <f>VLOOKUP($G27,Master!$I:$M,4,)</f>
        <v>PT</v>
      </c>
      <c r="G27" s="83" t="s">
        <v>138</v>
      </c>
      <c r="H27" t="s">
        <v>44</v>
      </c>
      <c r="I27" t="s">
        <v>45</v>
      </c>
      <c r="J27" t="s">
        <v>46</v>
      </c>
      <c r="K27" s="14">
        <v>44863</v>
      </c>
      <c r="M27">
        <v>550</v>
      </c>
      <c r="N27" s="13">
        <v>0.46284770035802802</v>
      </c>
      <c r="O27" t="s">
        <v>21</v>
      </c>
      <c r="P27">
        <v>61256</v>
      </c>
      <c r="Q27">
        <v>360</v>
      </c>
      <c r="R27">
        <v>5.8999999999999999E-3</v>
      </c>
      <c r="S27">
        <v>4601.37</v>
      </c>
      <c r="T27">
        <v>12.78</v>
      </c>
      <c r="U27">
        <v>77</v>
      </c>
      <c r="V27">
        <v>37930.14</v>
      </c>
      <c r="W27">
        <v>0.12130000000000001</v>
      </c>
      <c r="X27">
        <v>8.2431999999999999</v>
      </c>
      <c r="Y27">
        <v>0</v>
      </c>
      <c r="Z27">
        <v>0</v>
      </c>
      <c r="AA27">
        <v>0</v>
      </c>
      <c r="AB27">
        <v>0</v>
      </c>
      <c r="AC27">
        <v>0</v>
      </c>
      <c r="AD27">
        <v>0</v>
      </c>
      <c r="AE27">
        <v>0</v>
      </c>
      <c r="AF27">
        <v>0</v>
      </c>
      <c r="AG27">
        <v>0</v>
      </c>
      <c r="AH27">
        <v>0</v>
      </c>
      <c r="AI27">
        <v>0</v>
      </c>
    </row>
    <row r="28" spans="1:35" x14ac:dyDescent="0.3">
      <c r="A28" s="83" t="s">
        <v>233</v>
      </c>
      <c r="B28" s="83" t="s">
        <v>43</v>
      </c>
      <c r="C28" s="83" t="str">
        <f>VLOOKUP(G28,Master!$I:$M,2,)</f>
        <v>Category 3</v>
      </c>
      <c r="D28" s="83" t="str">
        <f>VLOOKUP($G28,Master!$I:$M,3,)</f>
        <v>SP</v>
      </c>
      <c r="E28" s="83" t="str">
        <f>VLOOKUP($G28,Master!$I:$M,5,)</f>
        <v>ASIN 16</v>
      </c>
      <c r="F28" s="83" t="str">
        <f>VLOOKUP($G28,Master!$I:$M,4,)</f>
        <v>KT</v>
      </c>
      <c r="G28" s="83" t="s">
        <v>144</v>
      </c>
      <c r="H28" t="s">
        <v>44</v>
      </c>
      <c r="I28" t="s">
        <v>45</v>
      </c>
      <c r="J28" t="s">
        <v>51</v>
      </c>
      <c r="K28" s="14">
        <v>44972</v>
      </c>
      <c r="M28">
        <v>950</v>
      </c>
      <c r="N28" t="s">
        <v>49</v>
      </c>
      <c r="O28" t="s">
        <v>21</v>
      </c>
      <c r="P28">
        <v>89908</v>
      </c>
      <c r="Q28">
        <v>121</v>
      </c>
      <c r="R28">
        <v>1.2999999999999999E-3</v>
      </c>
      <c r="S28">
        <v>4504.34</v>
      </c>
      <c r="T28">
        <v>37.229999999999997</v>
      </c>
      <c r="U28">
        <v>14</v>
      </c>
      <c r="V28">
        <v>9670.31</v>
      </c>
      <c r="W28">
        <v>0.46579999999999999</v>
      </c>
      <c r="X28">
        <v>2.1469</v>
      </c>
      <c r="Y28">
        <v>0</v>
      </c>
      <c r="Z28">
        <v>0</v>
      </c>
      <c r="AA28">
        <v>0</v>
      </c>
      <c r="AB28">
        <v>0</v>
      </c>
      <c r="AC28">
        <v>0</v>
      </c>
      <c r="AD28">
        <v>0</v>
      </c>
      <c r="AE28">
        <v>0</v>
      </c>
      <c r="AF28">
        <v>0</v>
      </c>
      <c r="AG28">
        <v>0</v>
      </c>
      <c r="AH28">
        <v>0</v>
      </c>
      <c r="AI28">
        <v>0</v>
      </c>
    </row>
    <row r="29" spans="1:35" x14ac:dyDescent="0.3">
      <c r="A29" s="83" t="s">
        <v>233</v>
      </c>
      <c r="B29" s="83" t="s">
        <v>43</v>
      </c>
      <c r="C29" s="83" t="str">
        <f>VLOOKUP(G29,Master!$I:$M,2,)</f>
        <v>Category 1</v>
      </c>
      <c r="D29" s="83" t="str">
        <f>VLOOKUP($G29,Master!$I:$M,3,)</f>
        <v>SB</v>
      </c>
      <c r="E29" s="83" t="str">
        <f>VLOOKUP($G29,Master!$I:$M,5,)</f>
        <v>ASIN 3</v>
      </c>
      <c r="F29" s="83" t="str">
        <f>VLOOKUP($G29,Master!$I:$M,4,)</f>
        <v>KT</v>
      </c>
      <c r="G29" s="83" t="s">
        <v>145</v>
      </c>
      <c r="H29" t="s">
        <v>44</v>
      </c>
      <c r="I29" t="s">
        <v>45</v>
      </c>
      <c r="K29" s="14">
        <v>44943</v>
      </c>
      <c r="M29">
        <v>550</v>
      </c>
      <c r="N29" s="13">
        <v>8.9110191412312398E-2</v>
      </c>
      <c r="O29" t="s">
        <v>21</v>
      </c>
      <c r="P29">
        <v>145473</v>
      </c>
      <c r="Q29">
        <v>186</v>
      </c>
      <c r="R29">
        <v>1.2999999999999999E-3</v>
      </c>
      <c r="S29">
        <v>4406.51</v>
      </c>
      <c r="T29">
        <v>23.69</v>
      </c>
      <c r="U29">
        <v>34</v>
      </c>
      <c r="V29">
        <v>15216.7</v>
      </c>
      <c r="W29">
        <v>0.28960000000000002</v>
      </c>
      <c r="X29">
        <v>3.4531999999999998</v>
      </c>
      <c r="Y29">
        <v>7</v>
      </c>
      <c r="Z29">
        <v>0.2059</v>
      </c>
      <c r="AA29">
        <v>3571.51</v>
      </c>
      <c r="AB29">
        <v>0.23469999999999999</v>
      </c>
      <c r="AC29">
        <v>0</v>
      </c>
      <c r="AD29">
        <v>0</v>
      </c>
      <c r="AE29">
        <v>0</v>
      </c>
      <c r="AF29">
        <v>0</v>
      </c>
      <c r="AG29">
        <v>0</v>
      </c>
      <c r="AH29">
        <v>0</v>
      </c>
      <c r="AI29">
        <v>0</v>
      </c>
    </row>
    <row r="30" spans="1:35" x14ac:dyDescent="0.3">
      <c r="A30" s="83" t="s">
        <v>233</v>
      </c>
      <c r="B30" s="83" t="s">
        <v>43</v>
      </c>
      <c r="C30" s="83" t="str">
        <f>VLOOKUP(G30,Master!$I:$M,2,)</f>
        <v>Category 1</v>
      </c>
      <c r="D30" s="83" t="str">
        <f>VLOOKUP($G30,Master!$I:$M,3,)</f>
        <v>SP</v>
      </c>
      <c r="E30" s="83" t="str">
        <f>VLOOKUP($G30,Master!$I:$M,5,)</f>
        <v>ASIN 3</v>
      </c>
      <c r="F30" s="83" t="str">
        <f>VLOOKUP($G30,Master!$I:$M,4,)</f>
        <v>PT</v>
      </c>
      <c r="G30" s="83" t="s">
        <v>146</v>
      </c>
      <c r="H30" t="s">
        <v>44</v>
      </c>
      <c r="I30" t="s">
        <v>45</v>
      </c>
      <c r="J30" t="s">
        <v>46</v>
      </c>
      <c r="K30" s="14">
        <v>44961</v>
      </c>
      <c r="M30">
        <v>550</v>
      </c>
      <c r="N30" s="13">
        <v>0.33623384743643098</v>
      </c>
      <c r="O30" t="s">
        <v>21</v>
      </c>
      <c r="P30">
        <v>38865</v>
      </c>
      <c r="Q30">
        <v>176</v>
      </c>
      <c r="R30">
        <v>4.4999999999999997E-3</v>
      </c>
      <c r="S30">
        <v>4304.24</v>
      </c>
      <c r="T30">
        <v>24.46</v>
      </c>
      <c r="U30">
        <v>56</v>
      </c>
      <c r="V30">
        <v>43628.86</v>
      </c>
      <c r="W30">
        <v>9.8699999999999996E-2</v>
      </c>
      <c r="X30">
        <v>10.1363</v>
      </c>
      <c r="Y30">
        <v>0</v>
      </c>
      <c r="Z30">
        <v>0</v>
      </c>
      <c r="AA30">
        <v>0</v>
      </c>
      <c r="AB30">
        <v>0</v>
      </c>
      <c r="AC30">
        <v>0</v>
      </c>
      <c r="AD30">
        <v>0</v>
      </c>
      <c r="AE30">
        <v>0</v>
      </c>
      <c r="AF30">
        <v>0</v>
      </c>
      <c r="AG30">
        <v>0</v>
      </c>
      <c r="AH30">
        <v>0</v>
      </c>
      <c r="AI30">
        <v>0</v>
      </c>
    </row>
    <row r="31" spans="1:35" x14ac:dyDescent="0.3">
      <c r="A31" s="83" t="s">
        <v>233</v>
      </c>
      <c r="B31" s="83" t="s">
        <v>43</v>
      </c>
      <c r="C31" s="83" t="str">
        <f>VLOOKUP(G31,Master!$I:$M,2,)</f>
        <v>Category 1</v>
      </c>
      <c r="D31" s="83" t="str">
        <f>VLOOKUP($G31,Master!$I:$M,3,)</f>
        <v>SB</v>
      </c>
      <c r="E31" s="83" t="str">
        <f>VLOOKUP($G31,Master!$I:$M,5,)</f>
        <v>ASIN 3</v>
      </c>
      <c r="F31" s="83" t="str">
        <f>VLOOKUP($G31,Master!$I:$M,4,)</f>
        <v>KT</v>
      </c>
      <c r="G31" s="83" t="s">
        <v>145</v>
      </c>
      <c r="H31" t="s">
        <v>44</v>
      </c>
      <c r="I31" t="s">
        <v>45</v>
      </c>
      <c r="K31" s="14">
        <v>44950</v>
      </c>
      <c r="M31">
        <v>550</v>
      </c>
      <c r="N31" s="13">
        <v>0.49204730831973897</v>
      </c>
      <c r="O31" t="s">
        <v>21</v>
      </c>
      <c r="P31">
        <v>144477</v>
      </c>
      <c r="Q31">
        <v>171</v>
      </c>
      <c r="R31">
        <v>1.1999999999999999E-3</v>
      </c>
      <c r="S31">
        <v>3383.31</v>
      </c>
      <c r="T31">
        <v>19.79</v>
      </c>
      <c r="U31">
        <v>24</v>
      </c>
      <c r="V31">
        <v>10666.48</v>
      </c>
      <c r="W31">
        <v>0.31719999999999998</v>
      </c>
      <c r="X31">
        <v>3.1526999999999998</v>
      </c>
      <c r="Y31">
        <v>6</v>
      </c>
      <c r="Z31">
        <v>0.25</v>
      </c>
      <c r="AA31">
        <v>1978.45</v>
      </c>
      <c r="AB31">
        <v>0.1855</v>
      </c>
      <c r="AC31">
        <v>0</v>
      </c>
      <c r="AD31">
        <v>0</v>
      </c>
      <c r="AE31">
        <v>0</v>
      </c>
      <c r="AF31">
        <v>0</v>
      </c>
      <c r="AG31">
        <v>0</v>
      </c>
      <c r="AH31">
        <v>0</v>
      </c>
      <c r="AI31">
        <v>0</v>
      </c>
    </row>
    <row r="32" spans="1:35" x14ac:dyDescent="0.3">
      <c r="A32" s="83" t="s">
        <v>233</v>
      </c>
      <c r="B32" s="83" t="s">
        <v>43</v>
      </c>
      <c r="C32" s="83" t="str">
        <f>VLOOKUP(G32,Master!$I:$M,2,)</f>
        <v>Category 2</v>
      </c>
      <c r="D32" s="83" t="str">
        <f>VLOOKUP($G32,Master!$I:$M,3,)</f>
        <v>SBV</v>
      </c>
      <c r="E32" s="83" t="str">
        <f>VLOOKUP($G32,Master!$I:$M,5,)</f>
        <v>ASIN 2</v>
      </c>
      <c r="F32" s="83" t="str">
        <f>VLOOKUP($G32,Master!$I:$M,4,)</f>
        <v>PT</v>
      </c>
      <c r="G32" s="83" t="s">
        <v>147</v>
      </c>
      <c r="H32" t="s">
        <v>44</v>
      </c>
      <c r="I32" t="s">
        <v>45</v>
      </c>
      <c r="K32" s="14">
        <v>44949</v>
      </c>
      <c r="M32">
        <v>550</v>
      </c>
      <c r="N32" t="s">
        <v>49</v>
      </c>
      <c r="O32" t="s">
        <v>21</v>
      </c>
      <c r="P32">
        <v>37300</v>
      </c>
      <c r="Q32">
        <v>338</v>
      </c>
      <c r="R32">
        <v>9.1000000000000004E-3</v>
      </c>
      <c r="S32">
        <v>3033.87</v>
      </c>
      <c r="T32">
        <v>8.98</v>
      </c>
      <c r="U32">
        <v>48</v>
      </c>
      <c r="V32">
        <v>20347.09</v>
      </c>
      <c r="W32">
        <v>0.14910000000000001</v>
      </c>
      <c r="X32">
        <v>6.7065999999999999</v>
      </c>
      <c r="Y32">
        <v>24</v>
      </c>
      <c r="Z32">
        <v>0.5</v>
      </c>
      <c r="AA32">
        <v>10468.31</v>
      </c>
      <c r="AB32">
        <v>0.51449999999999996</v>
      </c>
      <c r="AC32">
        <v>0</v>
      </c>
      <c r="AD32">
        <v>0</v>
      </c>
      <c r="AE32">
        <v>0</v>
      </c>
      <c r="AF32">
        <v>0</v>
      </c>
      <c r="AG32">
        <v>0</v>
      </c>
      <c r="AH32">
        <v>0</v>
      </c>
      <c r="AI32">
        <v>0</v>
      </c>
    </row>
    <row r="33" spans="1:35" x14ac:dyDescent="0.3">
      <c r="A33" s="83" t="s">
        <v>233</v>
      </c>
      <c r="B33" s="83" t="s">
        <v>43</v>
      </c>
      <c r="C33" s="83" t="str">
        <f>VLOOKUP(G33,Master!$I:$M,2,)</f>
        <v>Category 4</v>
      </c>
      <c r="D33" s="83" t="str">
        <f>VLOOKUP($G33,Master!$I:$M,3,)</f>
        <v>SD</v>
      </c>
      <c r="E33" s="83" t="str">
        <f>VLOOKUP($G33,Master!$I:$M,5,)</f>
        <v>ASIN 5</v>
      </c>
      <c r="F33" s="83" t="str">
        <f>VLOOKUP($G33,Master!$I:$M,4,)</f>
        <v>CT</v>
      </c>
      <c r="G33" s="83" t="s">
        <v>148</v>
      </c>
      <c r="H33" t="s">
        <v>44</v>
      </c>
      <c r="I33" t="s">
        <v>45</v>
      </c>
      <c r="K33" s="14">
        <v>44900</v>
      </c>
      <c r="M33">
        <v>550</v>
      </c>
      <c r="O33" t="s">
        <v>52</v>
      </c>
      <c r="P33">
        <v>56724</v>
      </c>
      <c r="Q33">
        <v>112</v>
      </c>
      <c r="R33">
        <v>2E-3</v>
      </c>
      <c r="S33">
        <v>2889.27</v>
      </c>
      <c r="T33">
        <v>25.8</v>
      </c>
      <c r="U33">
        <v>35</v>
      </c>
      <c r="V33">
        <v>16663.23</v>
      </c>
      <c r="W33">
        <v>0.1734</v>
      </c>
      <c r="X33">
        <v>5.7672999999999996</v>
      </c>
      <c r="Y33">
        <v>9</v>
      </c>
      <c r="Z33">
        <v>0.2571</v>
      </c>
      <c r="AA33">
        <v>4452.6499999999996</v>
      </c>
      <c r="AB33">
        <v>0.26719999999999999</v>
      </c>
      <c r="AC33">
        <v>36411</v>
      </c>
      <c r="AD33">
        <v>79.349999999999994</v>
      </c>
      <c r="AE33">
        <v>0</v>
      </c>
      <c r="AF33">
        <v>0</v>
      </c>
      <c r="AG33">
        <v>0</v>
      </c>
      <c r="AH33">
        <v>0</v>
      </c>
      <c r="AI33">
        <v>0</v>
      </c>
    </row>
    <row r="34" spans="1:35" x14ac:dyDescent="0.3">
      <c r="A34" s="83" t="s">
        <v>233</v>
      </c>
      <c r="B34" s="83" t="s">
        <v>43</v>
      </c>
      <c r="C34" s="83" t="str">
        <f>VLOOKUP(G34,Master!$I:$M,2,)</f>
        <v>Category 3</v>
      </c>
      <c r="D34" s="83" t="str">
        <f>VLOOKUP($G34,Master!$I:$M,3,)</f>
        <v>SP</v>
      </c>
      <c r="E34" s="83" t="str">
        <f>VLOOKUP($G34,Master!$I:$M,5,)</f>
        <v>ASIN 14</v>
      </c>
      <c r="F34" s="83" t="str">
        <f>VLOOKUP($G34,Master!$I:$M,4,)</f>
        <v>KT</v>
      </c>
      <c r="G34" s="83" t="s">
        <v>129</v>
      </c>
      <c r="H34" t="s">
        <v>44</v>
      </c>
      <c r="I34" t="s">
        <v>45</v>
      </c>
      <c r="J34" t="s">
        <v>46</v>
      </c>
      <c r="K34" s="14">
        <v>44972</v>
      </c>
      <c r="M34">
        <v>550</v>
      </c>
      <c r="N34" s="13">
        <v>0.16226034308779</v>
      </c>
      <c r="O34" t="s">
        <v>21</v>
      </c>
      <c r="P34">
        <v>4384</v>
      </c>
      <c r="Q34">
        <v>72</v>
      </c>
      <c r="R34">
        <v>1.6400000000000001E-2</v>
      </c>
      <c r="S34">
        <v>2746.68</v>
      </c>
      <c r="T34">
        <v>38.15</v>
      </c>
      <c r="U34">
        <v>33</v>
      </c>
      <c r="V34">
        <v>10312.68</v>
      </c>
      <c r="W34">
        <v>0.26629999999999998</v>
      </c>
      <c r="X34">
        <v>3.7545999999999999</v>
      </c>
      <c r="Y34">
        <v>0</v>
      </c>
      <c r="Z34">
        <v>0</v>
      </c>
      <c r="AA34">
        <v>0</v>
      </c>
      <c r="AB34">
        <v>0</v>
      </c>
      <c r="AC34">
        <v>0</v>
      </c>
      <c r="AD34">
        <v>0</v>
      </c>
      <c r="AE34">
        <v>0</v>
      </c>
      <c r="AF34">
        <v>0</v>
      </c>
      <c r="AG34">
        <v>0</v>
      </c>
      <c r="AH34">
        <v>0</v>
      </c>
      <c r="AI34">
        <v>0</v>
      </c>
    </row>
    <row r="35" spans="1:35" x14ac:dyDescent="0.3">
      <c r="A35" s="83" t="s">
        <v>233</v>
      </c>
      <c r="B35" s="83" t="s">
        <v>43</v>
      </c>
      <c r="C35" s="83" t="str">
        <f>VLOOKUP(G35,Master!$I:$M,2,)</f>
        <v>Category 5</v>
      </c>
      <c r="D35" s="83" t="str">
        <f>VLOOKUP($G35,Master!$I:$M,3,)</f>
        <v>SD</v>
      </c>
      <c r="E35" s="83" t="str">
        <f>VLOOKUP($G35,Master!$I:$M,5,)</f>
        <v>ASIN 9</v>
      </c>
      <c r="F35" s="83" t="str">
        <f>VLOOKUP($G35,Master!$I:$M,4,)</f>
        <v>CT</v>
      </c>
      <c r="G35" s="83" t="s">
        <v>149</v>
      </c>
      <c r="H35" t="s">
        <v>44</v>
      </c>
      <c r="I35" t="s">
        <v>45</v>
      </c>
      <c r="K35" s="14">
        <v>44977</v>
      </c>
      <c r="M35">
        <v>1000</v>
      </c>
      <c r="O35" t="s">
        <v>52</v>
      </c>
      <c r="P35">
        <v>31587</v>
      </c>
      <c r="Q35">
        <v>66</v>
      </c>
      <c r="R35">
        <v>2.0999999999999999E-3</v>
      </c>
      <c r="S35">
        <v>2736.57</v>
      </c>
      <c r="T35">
        <v>41.46</v>
      </c>
      <c r="U35">
        <v>44</v>
      </c>
      <c r="V35">
        <v>21842.51</v>
      </c>
      <c r="W35">
        <v>0.12529999999999999</v>
      </c>
      <c r="X35">
        <v>7.9817</v>
      </c>
      <c r="Y35">
        <v>4</v>
      </c>
      <c r="Z35">
        <v>9.0899999999999995E-2</v>
      </c>
      <c r="AA35">
        <v>1286.1300000000001</v>
      </c>
      <c r="AB35">
        <v>5.8900000000000001E-2</v>
      </c>
      <c r="AC35">
        <v>18368</v>
      </c>
      <c r="AD35">
        <v>148.99</v>
      </c>
      <c r="AE35">
        <v>0</v>
      </c>
      <c r="AF35">
        <v>0</v>
      </c>
      <c r="AG35">
        <v>0</v>
      </c>
      <c r="AH35">
        <v>0</v>
      </c>
      <c r="AI35">
        <v>0</v>
      </c>
    </row>
    <row r="36" spans="1:35" x14ac:dyDescent="0.3">
      <c r="A36" s="83" t="s">
        <v>233</v>
      </c>
      <c r="B36" s="83" t="s">
        <v>43</v>
      </c>
      <c r="C36" s="83" t="str">
        <f>VLOOKUP(G36,Master!$I:$M,2,)</f>
        <v>Category 1</v>
      </c>
      <c r="D36" s="83" t="str">
        <f>VLOOKUP($G36,Master!$I:$M,3,)</f>
        <v>SD</v>
      </c>
      <c r="E36" s="83" t="str">
        <f>VLOOKUP($G36,Master!$I:$M,5,)</f>
        <v>ASIN 3</v>
      </c>
      <c r="F36" s="83" t="str">
        <f>VLOOKUP($G36,Master!$I:$M,4,)</f>
        <v>PT</v>
      </c>
      <c r="G36" s="83" t="s">
        <v>150</v>
      </c>
      <c r="H36" t="s">
        <v>44</v>
      </c>
      <c r="I36" t="s">
        <v>45</v>
      </c>
      <c r="K36" s="14">
        <v>44630</v>
      </c>
      <c r="M36">
        <v>300</v>
      </c>
      <c r="O36" t="s">
        <v>21</v>
      </c>
      <c r="P36">
        <v>26028</v>
      </c>
      <c r="Q36">
        <v>98</v>
      </c>
      <c r="R36">
        <v>3.8E-3</v>
      </c>
      <c r="S36">
        <v>2649.94</v>
      </c>
      <c r="T36">
        <v>27.04</v>
      </c>
      <c r="U36">
        <v>34</v>
      </c>
      <c r="V36">
        <v>21110.52</v>
      </c>
      <c r="W36">
        <v>0.1255</v>
      </c>
      <c r="X36">
        <v>7.9664000000000001</v>
      </c>
      <c r="Y36">
        <v>14</v>
      </c>
      <c r="Z36">
        <v>0.4118</v>
      </c>
      <c r="AA36">
        <v>8914.43</v>
      </c>
      <c r="AB36">
        <v>0.42230000000000001</v>
      </c>
      <c r="AC36">
        <v>0</v>
      </c>
      <c r="AD36">
        <v>0</v>
      </c>
      <c r="AE36">
        <v>0</v>
      </c>
      <c r="AF36">
        <v>0</v>
      </c>
      <c r="AG36">
        <v>0</v>
      </c>
      <c r="AH36">
        <v>0</v>
      </c>
      <c r="AI36">
        <v>0</v>
      </c>
    </row>
    <row r="37" spans="1:35" x14ac:dyDescent="0.3">
      <c r="A37" s="83" t="s">
        <v>233</v>
      </c>
      <c r="B37" s="83" t="s">
        <v>43</v>
      </c>
      <c r="C37" s="83" t="str">
        <f>VLOOKUP(G37,Master!$I:$M,2,)</f>
        <v>Category 1</v>
      </c>
      <c r="D37" s="83" t="str">
        <f>VLOOKUP($G37,Master!$I:$M,3,)</f>
        <v>SD</v>
      </c>
      <c r="E37" s="83" t="str">
        <f>VLOOKUP($G37,Master!$I:$M,5,)</f>
        <v>ASIN 6</v>
      </c>
      <c r="F37" s="83" t="str">
        <f>VLOOKUP($G37,Master!$I:$M,4,)</f>
        <v>CT</v>
      </c>
      <c r="G37" s="83" t="s">
        <v>151</v>
      </c>
      <c r="H37" t="s">
        <v>44</v>
      </c>
      <c r="I37" t="s">
        <v>45</v>
      </c>
      <c r="K37" s="14">
        <v>44977</v>
      </c>
      <c r="M37">
        <v>1000</v>
      </c>
      <c r="O37" t="s">
        <v>52</v>
      </c>
      <c r="P37">
        <v>37231</v>
      </c>
      <c r="Q37">
        <v>50</v>
      </c>
      <c r="R37">
        <v>1.2999999999999999E-3</v>
      </c>
      <c r="S37">
        <v>2546.66</v>
      </c>
      <c r="T37">
        <v>50.93</v>
      </c>
      <c r="U37">
        <v>79</v>
      </c>
      <c r="V37">
        <v>28625.55</v>
      </c>
      <c r="W37">
        <v>8.8999999999999996E-2</v>
      </c>
      <c r="X37">
        <v>11.240399999999999</v>
      </c>
      <c r="Y37">
        <v>8</v>
      </c>
      <c r="Z37">
        <v>0.1013</v>
      </c>
      <c r="AA37">
        <v>1605.57</v>
      </c>
      <c r="AB37">
        <v>5.6099999999999997E-2</v>
      </c>
      <c r="AC37">
        <v>22587</v>
      </c>
      <c r="AD37">
        <v>112.75</v>
      </c>
      <c r="AE37">
        <v>0</v>
      </c>
      <c r="AF37">
        <v>0</v>
      </c>
      <c r="AG37">
        <v>0</v>
      </c>
      <c r="AH37">
        <v>0</v>
      </c>
      <c r="AI37">
        <v>0</v>
      </c>
    </row>
    <row r="38" spans="1:35" x14ac:dyDescent="0.3">
      <c r="A38" s="83" t="s">
        <v>233</v>
      </c>
      <c r="B38" s="83" t="s">
        <v>43</v>
      </c>
      <c r="C38" s="83" t="str">
        <f>VLOOKUP(G38,Master!$I:$M,2,)</f>
        <v>Category 6</v>
      </c>
      <c r="D38" s="83" t="str">
        <f>VLOOKUP($G38,Master!$I:$M,3,)</f>
        <v>SP</v>
      </c>
      <c r="E38" s="83" t="str">
        <f>VLOOKUP($G38,Master!$I:$M,5,)</f>
        <v>ASIN 8</v>
      </c>
      <c r="F38" s="83" t="str">
        <f>VLOOKUP($G38,Master!$I:$M,4,)</f>
        <v>KT</v>
      </c>
      <c r="G38" s="83" t="s">
        <v>152</v>
      </c>
      <c r="H38" t="s">
        <v>44</v>
      </c>
      <c r="I38" t="s">
        <v>45</v>
      </c>
      <c r="J38" t="s">
        <v>46</v>
      </c>
      <c r="K38" s="14">
        <v>44433</v>
      </c>
      <c r="M38">
        <v>300</v>
      </c>
      <c r="N38" t="s">
        <v>49</v>
      </c>
      <c r="O38" t="s">
        <v>21</v>
      </c>
      <c r="P38">
        <v>96926</v>
      </c>
      <c r="Q38">
        <v>175</v>
      </c>
      <c r="R38">
        <v>1.8E-3</v>
      </c>
      <c r="S38">
        <v>2357.19</v>
      </c>
      <c r="T38">
        <v>13.47</v>
      </c>
      <c r="U38">
        <v>57</v>
      </c>
      <c r="V38">
        <v>14378.51</v>
      </c>
      <c r="W38">
        <v>0.16389999999999999</v>
      </c>
      <c r="X38">
        <v>6.0998999999999999</v>
      </c>
      <c r="Y38">
        <v>0</v>
      </c>
      <c r="Z38">
        <v>0</v>
      </c>
      <c r="AA38">
        <v>0</v>
      </c>
      <c r="AB38">
        <v>0</v>
      </c>
      <c r="AC38">
        <v>0</v>
      </c>
      <c r="AD38">
        <v>0</v>
      </c>
      <c r="AE38">
        <v>0</v>
      </c>
      <c r="AF38">
        <v>0</v>
      </c>
      <c r="AG38">
        <v>0</v>
      </c>
      <c r="AH38">
        <v>0</v>
      </c>
      <c r="AI38">
        <v>0</v>
      </c>
    </row>
    <row r="39" spans="1:35" x14ac:dyDescent="0.3">
      <c r="A39" s="83" t="s">
        <v>233</v>
      </c>
      <c r="B39" s="83" t="s">
        <v>43</v>
      </c>
      <c r="C39" s="83" t="str">
        <f>VLOOKUP(G39,Master!$I:$M,2,)</f>
        <v>Category 1</v>
      </c>
      <c r="D39" s="83" t="str">
        <f>VLOOKUP($G39,Master!$I:$M,3,)</f>
        <v>SP</v>
      </c>
      <c r="E39" s="83" t="str">
        <f>VLOOKUP($G39,Master!$I:$M,5,)</f>
        <v>ASIN 1</v>
      </c>
      <c r="F39" s="83" t="str">
        <f>VLOOKUP($G39,Master!$I:$M,4,)</f>
        <v>CT</v>
      </c>
      <c r="G39" s="83" t="s">
        <v>153</v>
      </c>
      <c r="H39" t="s">
        <v>44</v>
      </c>
      <c r="I39" t="s">
        <v>45</v>
      </c>
      <c r="J39" t="s">
        <v>46</v>
      </c>
      <c r="K39" s="14">
        <v>44866</v>
      </c>
      <c r="M39">
        <v>550</v>
      </c>
      <c r="N39" s="13">
        <v>0.110447203809168</v>
      </c>
      <c r="O39" t="s">
        <v>21</v>
      </c>
      <c r="P39">
        <v>95956</v>
      </c>
      <c r="Q39">
        <v>239</v>
      </c>
      <c r="R39">
        <v>2.5000000000000001E-3</v>
      </c>
      <c r="S39">
        <v>2303.5700000000002</v>
      </c>
      <c r="T39">
        <v>9.64</v>
      </c>
      <c r="U39">
        <v>47</v>
      </c>
      <c r="V39">
        <v>14772.39</v>
      </c>
      <c r="W39">
        <v>0.15590000000000001</v>
      </c>
      <c r="X39">
        <v>6.4127999999999998</v>
      </c>
      <c r="Y39">
        <v>0</v>
      </c>
      <c r="Z39">
        <v>0</v>
      </c>
      <c r="AA39">
        <v>0</v>
      </c>
      <c r="AB39">
        <v>0</v>
      </c>
      <c r="AC39">
        <v>0</v>
      </c>
      <c r="AD39">
        <v>0</v>
      </c>
      <c r="AE39">
        <v>0</v>
      </c>
      <c r="AF39">
        <v>0</v>
      </c>
      <c r="AG39">
        <v>0</v>
      </c>
      <c r="AH39">
        <v>0</v>
      </c>
      <c r="AI39">
        <v>0</v>
      </c>
    </row>
    <row r="40" spans="1:35" x14ac:dyDescent="0.3">
      <c r="A40" s="83" t="s">
        <v>233</v>
      </c>
      <c r="B40" s="83" t="s">
        <v>43</v>
      </c>
      <c r="C40" s="83" t="str">
        <f>VLOOKUP(G40,Master!$I:$M,2,)</f>
        <v>Category 1</v>
      </c>
      <c r="D40" s="83" t="str">
        <f>VLOOKUP($G40,Master!$I:$M,3,)</f>
        <v>SD</v>
      </c>
      <c r="E40" s="83" t="str">
        <f>VLOOKUP($G40,Master!$I:$M,5,)</f>
        <v>ASIN 7</v>
      </c>
      <c r="F40" s="83" t="str">
        <f>VLOOKUP($G40,Master!$I:$M,4,)</f>
        <v>CT</v>
      </c>
      <c r="G40" s="83" t="s">
        <v>154</v>
      </c>
      <c r="H40" t="s">
        <v>44</v>
      </c>
      <c r="I40" t="s">
        <v>45</v>
      </c>
      <c r="K40" s="14">
        <v>44977</v>
      </c>
      <c r="M40">
        <v>1000</v>
      </c>
      <c r="O40" t="s">
        <v>52</v>
      </c>
      <c r="P40">
        <v>30877</v>
      </c>
      <c r="Q40">
        <v>60</v>
      </c>
      <c r="R40">
        <v>1.9E-3</v>
      </c>
      <c r="S40">
        <v>2178.66</v>
      </c>
      <c r="T40">
        <v>36.31</v>
      </c>
      <c r="U40">
        <v>49</v>
      </c>
      <c r="V40">
        <v>17640.900000000001</v>
      </c>
      <c r="W40">
        <v>0.1235</v>
      </c>
      <c r="X40">
        <v>8.0970999999999993</v>
      </c>
      <c r="Y40">
        <v>10</v>
      </c>
      <c r="Z40">
        <v>0.2041</v>
      </c>
      <c r="AA40">
        <v>3006.6</v>
      </c>
      <c r="AB40">
        <v>0.1704</v>
      </c>
      <c r="AC40">
        <v>19000</v>
      </c>
      <c r="AD40">
        <v>114.67</v>
      </c>
      <c r="AE40">
        <v>0</v>
      </c>
      <c r="AF40">
        <v>0</v>
      </c>
      <c r="AG40">
        <v>0</v>
      </c>
      <c r="AH40">
        <v>0</v>
      </c>
      <c r="AI40">
        <v>0</v>
      </c>
    </row>
    <row r="41" spans="1:35" x14ac:dyDescent="0.3">
      <c r="A41" s="83" t="s">
        <v>233</v>
      </c>
      <c r="B41" s="83" t="s">
        <v>43</v>
      </c>
      <c r="C41" s="83" t="str">
        <f>VLOOKUP(G41,Master!$I:$M,2,)</f>
        <v>Category 2</v>
      </c>
      <c r="D41" s="83" t="str">
        <f>VLOOKUP($G41,Master!$I:$M,3,)</f>
        <v>SBV</v>
      </c>
      <c r="E41" s="83" t="str">
        <f>VLOOKUP($G41,Master!$I:$M,5,)</f>
        <v>ASIN 2</v>
      </c>
      <c r="F41" s="83" t="str">
        <f>VLOOKUP($G41,Master!$I:$M,4,)</f>
        <v>PT</v>
      </c>
      <c r="G41" s="83" t="s">
        <v>147</v>
      </c>
      <c r="H41" t="s">
        <v>44</v>
      </c>
      <c r="I41" t="s">
        <v>45</v>
      </c>
      <c r="K41" s="14">
        <v>44900</v>
      </c>
      <c r="M41">
        <v>550</v>
      </c>
      <c r="N41" t="s">
        <v>49</v>
      </c>
      <c r="O41" t="s">
        <v>21</v>
      </c>
      <c r="P41">
        <v>16205</v>
      </c>
      <c r="Q41">
        <v>201</v>
      </c>
      <c r="R41">
        <v>1.24E-2</v>
      </c>
      <c r="S41">
        <v>2119.9899999999998</v>
      </c>
      <c r="T41">
        <v>10.55</v>
      </c>
      <c r="U41">
        <v>43</v>
      </c>
      <c r="V41">
        <v>19952</v>
      </c>
      <c r="W41">
        <v>0.10630000000000001</v>
      </c>
      <c r="X41">
        <v>9.4114000000000004</v>
      </c>
      <c r="Y41">
        <v>19</v>
      </c>
      <c r="Z41">
        <v>0.44190000000000002</v>
      </c>
      <c r="AA41">
        <v>8437.48</v>
      </c>
      <c r="AB41">
        <v>0.4229</v>
      </c>
      <c r="AC41">
        <v>0</v>
      </c>
      <c r="AD41">
        <v>0</v>
      </c>
      <c r="AE41">
        <v>0</v>
      </c>
      <c r="AF41">
        <v>0</v>
      </c>
      <c r="AG41">
        <v>0</v>
      </c>
      <c r="AH41">
        <v>0</v>
      </c>
      <c r="AI41">
        <v>0</v>
      </c>
    </row>
    <row r="42" spans="1:35" x14ac:dyDescent="0.3">
      <c r="A42" s="83" t="s">
        <v>233</v>
      </c>
      <c r="B42" s="83" t="s">
        <v>43</v>
      </c>
      <c r="C42" s="83" t="str">
        <f>VLOOKUP(G42,Master!$I:$M,2,)</f>
        <v>Category 1</v>
      </c>
      <c r="D42" s="83" t="str">
        <f>VLOOKUP($G42,Master!$I:$M,3,)</f>
        <v>SP</v>
      </c>
      <c r="E42" s="83" t="str">
        <f>VLOOKUP($G42,Master!$I:$M,5,)</f>
        <v>ASIN 7</v>
      </c>
      <c r="F42" s="83" t="str">
        <f>VLOOKUP($G42,Master!$I:$M,4,)</f>
        <v>Auto</v>
      </c>
      <c r="G42" s="83" t="s">
        <v>155</v>
      </c>
      <c r="H42" t="s">
        <v>44</v>
      </c>
      <c r="I42" t="s">
        <v>48</v>
      </c>
      <c r="J42" t="s">
        <v>46</v>
      </c>
      <c r="K42" s="14">
        <v>44151</v>
      </c>
      <c r="M42">
        <v>200</v>
      </c>
      <c r="N42" t="s">
        <v>49</v>
      </c>
      <c r="O42" t="s">
        <v>21</v>
      </c>
      <c r="P42">
        <v>328915</v>
      </c>
      <c r="Q42">
        <v>457</v>
      </c>
      <c r="R42">
        <v>1.4E-3</v>
      </c>
      <c r="S42">
        <v>2034.03</v>
      </c>
      <c r="T42">
        <v>4.45</v>
      </c>
      <c r="U42">
        <v>84</v>
      </c>
      <c r="V42">
        <v>20897.71</v>
      </c>
      <c r="W42">
        <v>9.7299999999999998E-2</v>
      </c>
      <c r="X42">
        <v>10.273999999999999</v>
      </c>
      <c r="Y42">
        <v>0</v>
      </c>
      <c r="Z42">
        <v>0</v>
      </c>
      <c r="AA42">
        <v>0</v>
      </c>
      <c r="AB42">
        <v>0</v>
      </c>
      <c r="AC42">
        <v>0</v>
      </c>
      <c r="AD42">
        <v>0</v>
      </c>
      <c r="AE42">
        <v>0</v>
      </c>
      <c r="AF42">
        <v>0</v>
      </c>
      <c r="AG42">
        <v>0</v>
      </c>
      <c r="AH42">
        <v>0</v>
      </c>
      <c r="AI42">
        <v>0</v>
      </c>
    </row>
    <row r="43" spans="1:35" x14ac:dyDescent="0.3">
      <c r="A43" s="83" t="s">
        <v>233</v>
      </c>
      <c r="B43" s="83" t="s">
        <v>53</v>
      </c>
      <c r="C43" s="83" t="str">
        <f>VLOOKUP(G43,Master!$I:$M,2,)</f>
        <v>Category 3</v>
      </c>
      <c r="D43" s="83" t="str">
        <f>VLOOKUP($G43,Master!$I:$M,3,)</f>
        <v>SD</v>
      </c>
      <c r="E43" s="83" t="str">
        <f>VLOOKUP($G43,Master!$I:$M,5,)</f>
        <v>ASIN 14</v>
      </c>
      <c r="F43" s="83" t="str">
        <f>VLOOKUP($G43,Master!$I:$M,4,)</f>
        <v>CT</v>
      </c>
      <c r="G43" s="83" t="s">
        <v>156</v>
      </c>
      <c r="H43" t="s">
        <v>54</v>
      </c>
      <c r="I43" t="s">
        <v>45</v>
      </c>
      <c r="K43" s="14">
        <v>44985</v>
      </c>
      <c r="M43">
        <v>1000</v>
      </c>
      <c r="O43" t="s">
        <v>52</v>
      </c>
      <c r="P43">
        <v>33522</v>
      </c>
      <c r="Q43">
        <v>66</v>
      </c>
      <c r="R43">
        <v>2E-3</v>
      </c>
      <c r="S43">
        <v>2014.39</v>
      </c>
      <c r="T43">
        <v>30.52</v>
      </c>
      <c r="U43">
        <v>6</v>
      </c>
      <c r="V43">
        <v>1463.56</v>
      </c>
      <c r="W43">
        <v>1.3764000000000001</v>
      </c>
      <c r="X43">
        <v>0.72660000000000002</v>
      </c>
      <c r="Y43">
        <v>2</v>
      </c>
      <c r="Z43">
        <v>0.33329999999999999</v>
      </c>
      <c r="AA43">
        <v>190.68</v>
      </c>
      <c r="AB43">
        <v>0.1303</v>
      </c>
      <c r="AC43">
        <v>18673</v>
      </c>
      <c r="AD43">
        <v>107.88</v>
      </c>
      <c r="AE43">
        <v>0</v>
      </c>
      <c r="AF43">
        <v>0</v>
      </c>
      <c r="AG43">
        <v>0</v>
      </c>
      <c r="AH43">
        <v>0</v>
      </c>
      <c r="AI43">
        <v>0</v>
      </c>
    </row>
    <row r="44" spans="1:35" x14ac:dyDescent="0.3">
      <c r="A44" s="83" t="s">
        <v>233</v>
      </c>
      <c r="B44" s="83" t="s">
        <v>43</v>
      </c>
      <c r="C44" s="83" t="str">
        <f>VLOOKUP(G44,Master!$I:$M,2,)</f>
        <v>Category 1</v>
      </c>
      <c r="D44" s="83" t="str">
        <f>VLOOKUP($G44,Master!$I:$M,3,)</f>
        <v>SD</v>
      </c>
      <c r="E44" s="83" t="str">
        <f>VLOOKUP($G44,Master!$I:$M,5,)</f>
        <v>ASIN 3</v>
      </c>
      <c r="F44" s="83" t="str">
        <f>VLOOKUP($G44,Master!$I:$M,4,)</f>
        <v>CT</v>
      </c>
      <c r="G44" s="83" t="s">
        <v>132</v>
      </c>
      <c r="H44" t="s">
        <v>44</v>
      </c>
      <c r="I44" t="s">
        <v>45</v>
      </c>
      <c r="K44" s="14">
        <v>44863</v>
      </c>
      <c r="M44">
        <v>550</v>
      </c>
      <c r="O44" t="s">
        <v>21</v>
      </c>
      <c r="P44">
        <v>9918</v>
      </c>
      <c r="Q44">
        <v>48</v>
      </c>
      <c r="R44">
        <v>4.7999999999999996E-3</v>
      </c>
      <c r="S44">
        <v>2008.09</v>
      </c>
      <c r="T44">
        <v>41.84</v>
      </c>
      <c r="U44">
        <v>32</v>
      </c>
      <c r="V44">
        <v>29283.16</v>
      </c>
      <c r="W44">
        <v>6.8599999999999994E-2</v>
      </c>
      <c r="X44">
        <v>14.582599999999999</v>
      </c>
      <c r="Y44">
        <v>0</v>
      </c>
      <c r="Z44">
        <v>0</v>
      </c>
      <c r="AA44">
        <v>0</v>
      </c>
      <c r="AB44">
        <v>0</v>
      </c>
      <c r="AC44">
        <v>0</v>
      </c>
      <c r="AD44">
        <v>0</v>
      </c>
      <c r="AE44">
        <v>0</v>
      </c>
      <c r="AF44">
        <v>0</v>
      </c>
      <c r="AG44">
        <v>0</v>
      </c>
      <c r="AH44">
        <v>0</v>
      </c>
      <c r="AI44">
        <v>0</v>
      </c>
    </row>
    <row r="45" spans="1:35" x14ac:dyDescent="0.3">
      <c r="A45" s="83" t="s">
        <v>233</v>
      </c>
      <c r="B45" s="83" t="s">
        <v>43</v>
      </c>
      <c r="C45" s="83" t="str">
        <f>VLOOKUP(G45,Master!$I:$M,2,)</f>
        <v>Category 2</v>
      </c>
      <c r="D45" s="83" t="str">
        <f>VLOOKUP($G45,Master!$I:$M,3,)</f>
        <v>SD</v>
      </c>
      <c r="E45" s="83" t="str">
        <f>VLOOKUP($G45,Master!$I:$M,5,)</f>
        <v>ASIN 2</v>
      </c>
      <c r="F45" s="83" t="str">
        <f>VLOOKUP($G45,Master!$I:$M,4,)</f>
        <v>CT</v>
      </c>
      <c r="G45" s="83" t="s">
        <v>131</v>
      </c>
      <c r="H45" t="s">
        <v>44</v>
      </c>
      <c r="I45" t="s">
        <v>45</v>
      </c>
      <c r="K45" s="14">
        <v>44496</v>
      </c>
      <c r="M45">
        <v>300</v>
      </c>
      <c r="O45" t="s">
        <v>21</v>
      </c>
      <c r="P45">
        <v>35164</v>
      </c>
      <c r="Q45">
        <v>79</v>
      </c>
      <c r="R45">
        <v>2.2000000000000001E-3</v>
      </c>
      <c r="S45">
        <v>1930.27</v>
      </c>
      <c r="T45">
        <v>24.43</v>
      </c>
      <c r="U45">
        <v>32</v>
      </c>
      <c r="V45">
        <v>14990.8</v>
      </c>
      <c r="W45">
        <v>0.1288</v>
      </c>
      <c r="X45">
        <v>7.7662000000000004</v>
      </c>
      <c r="Y45">
        <v>2</v>
      </c>
      <c r="Z45">
        <v>6.25E-2</v>
      </c>
      <c r="AA45">
        <v>968.93</v>
      </c>
      <c r="AB45">
        <v>6.4600000000000005E-2</v>
      </c>
      <c r="AC45">
        <v>0</v>
      </c>
      <c r="AD45">
        <v>0</v>
      </c>
      <c r="AE45">
        <v>0</v>
      </c>
      <c r="AF45">
        <v>0</v>
      </c>
      <c r="AG45">
        <v>0</v>
      </c>
      <c r="AH45">
        <v>0</v>
      </c>
      <c r="AI45">
        <v>0</v>
      </c>
    </row>
    <row r="46" spans="1:35" x14ac:dyDescent="0.3">
      <c r="A46" s="83" t="s">
        <v>233</v>
      </c>
      <c r="B46" s="83" t="s">
        <v>43</v>
      </c>
      <c r="C46" s="83" t="str">
        <f>VLOOKUP(G46,Master!$I:$M,2,)</f>
        <v>Category 3</v>
      </c>
      <c r="D46" s="83" t="str">
        <f>VLOOKUP($G46,Master!$I:$M,3,)</f>
        <v>SP</v>
      </c>
      <c r="E46" s="83" t="str">
        <f>VLOOKUP($G46,Master!$I:$M,5,)</f>
        <v>ASIN 14</v>
      </c>
      <c r="F46" s="83" t="str">
        <f>VLOOKUP($G46,Master!$I:$M,4,)</f>
        <v>Auto</v>
      </c>
      <c r="G46" s="83" t="s">
        <v>157</v>
      </c>
      <c r="H46" t="s">
        <v>44</v>
      </c>
      <c r="I46" t="s">
        <v>48</v>
      </c>
      <c r="J46" t="s">
        <v>46</v>
      </c>
      <c r="K46" s="14">
        <v>44972</v>
      </c>
      <c r="M46">
        <v>550</v>
      </c>
      <c r="N46" s="13">
        <v>0.12228917974897301</v>
      </c>
      <c r="O46" t="s">
        <v>21</v>
      </c>
      <c r="P46">
        <v>150562</v>
      </c>
      <c r="Q46">
        <v>149</v>
      </c>
      <c r="R46">
        <v>1E-3</v>
      </c>
      <c r="S46">
        <v>1899.21</v>
      </c>
      <c r="T46">
        <v>12.75</v>
      </c>
      <c r="U46">
        <v>31</v>
      </c>
      <c r="V46">
        <v>5926.64</v>
      </c>
      <c r="W46">
        <v>0.32050000000000001</v>
      </c>
      <c r="X46">
        <v>3.1206</v>
      </c>
      <c r="Y46">
        <v>0</v>
      </c>
      <c r="Z46">
        <v>0</v>
      </c>
      <c r="AA46">
        <v>0</v>
      </c>
      <c r="AB46">
        <v>0</v>
      </c>
      <c r="AC46">
        <v>0</v>
      </c>
      <c r="AD46">
        <v>0</v>
      </c>
      <c r="AE46">
        <v>0</v>
      </c>
      <c r="AF46">
        <v>0</v>
      </c>
      <c r="AG46">
        <v>0</v>
      </c>
      <c r="AH46">
        <v>0</v>
      </c>
      <c r="AI46">
        <v>0</v>
      </c>
    </row>
    <row r="47" spans="1:35" x14ac:dyDescent="0.3">
      <c r="A47" s="83" t="s">
        <v>233</v>
      </c>
      <c r="B47" s="83" t="s">
        <v>43</v>
      </c>
      <c r="C47" s="83" t="str">
        <f>VLOOKUP(G47,Master!$I:$M,2,)</f>
        <v>Category 1</v>
      </c>
      <c r="D47" s="83" t="str">
        <f>VLOOKUP($G47,Master!$I:$M,3,)</f>
        <v>SP</v>
      </c>
      <c r="E47" s="83" t="str">
        <f>VLOOKUP($G47,Master!$I:$M,5,)</f>
        <v>ASIN 1</v>
      </c>
      <c r="F47" s="83" t="str">
        <f>VLOOKUP($G47,Master!$I:$M,4,)</f>
        <v>Auto</v>
      </c>
      <c r="G47" s="83" t="s">
        <v>158</v>
      </c>
      <c r="H47" t="s">
        <v>44</v>
      </c>
      <c r="I47" t="s">
        <v>48</v>
      </c>
      <c r="J47" t="s">
        <v>46</v>
      </c>
      <c r="K47" s="14">
        <v>44859</v>
      </c>
      <c r="M47">
        <v>200</v>
      </c>
      <c r="N47" t="s">
        <v>49</v>
      </c>
      <c r="O47" t="s">
        <v>21</v>
      </c>
      <c r="P47">
        <v>714693</v>
      </c>
      <c r="Q47">
        <v>641</v>
      </c>
      <c r="R47">
        <v>8.9999999999999998E-4</v>
      </c>
      <c r="S47">
        <v>1867.64</v>
      </c>
      <c r="T47">
        <v>2.91</v>
      </c>
      <c r="U47">
        <v>63</v>
      </c>
      <c r="V47">
        <v>15551.77</v>
      </c>
      <c r="W47">
        <v>0.1201</v>
      </c>
      <c r="X47">
        <v>8.327</v>
      </c>
      <c r="Y47">
        <v>0</v>
      </c>
      <c r="Z47">
        <v>0</v>
      </c>
      <c r="AA47">
        <v>0</v>
      </c>
      <c r="AB47">
        <v>0</v>
      </c>
      <c r="AC47">
        <v>0</v>
      </c>
      <c r="AD47">
        <v>0</v>
      </c>
      <c r="AE47">
        <v>0</v>
      </c>
      <c r="AF47">
        <v>0</v>
      </c>
      <c r="AG47">
        <v>0</v>
      </c>
      <c r="AH47">
        <v>0</v>
      </c>
      <c r="AI47">
        <v>0</v>
      </c>
    </row>
    <row r="48" spans="1:35" x14ac:dyDescent="0.3">
      <c r="A48" s="83" t="s">
        <v>233</v>
      </c>
      <c r="B48" s="83" t="s">
        <v>43</v>
      </c>
      <c r="C48" s="83" t="str">
        <f>VLOOKUP(G48,Master!$I:$M,2,)</f>
        <v>Category 1</v>
      </c>
      <c r="D48" s="83" t="str">
        <f>VLOOKUP($G48,Master!$I:$M,3,)</f>
        <v>SBV</v>
      </c>
      <c r="E48" s="83" t="str">
        <f>VLOOKUP($G48,Master!$I:$M,5,)</f>
        <v>ASIN 1</v>
      </c>
      <c r="F48" s="83" t="str">
        <f>VLOOKUP($G48,Master!$I:$M,4,)</f>
        <v>PT</v>
      </c>
      <c r="G48" s="83" t="s">
        <v>159</v>
      </c>
      <c r="H48" t="s">
        <v>44</v>
      </c>
      <c r="I48" t="s">
        <v>45</v>
      </c>
      <c r="K48" s="14">
        <v>44900</v>
      </c>
      <c r="M48">
        <v>550</v>
      </c>
      <c r="N48" t="s">
        <v>49</v>
      </c>
      <c r="O48" t="s">
        <v>21</v>
      </c>
      <c r="P48">
        <v>48088</v>
      </c>
      <c r="Q48">
        <v>159</v>
      </c>
      <c r="R48">
        <v>3.3E-3</v>
      </c>
      <c r="S48">
        <v>1747.4</v>
      </c>
      <c r="T48">
        <v>10.99</v>
      </c>
      <c r="U48">
        <v>9</v>
      </c>
      <c r="V48">
        <v>3775.45</v>
      </c>
      <c r="W48">
        <v>0.46279999999999999</v>
      </c>
      <c r="X48">
        <v>2.1606000000000001</v>
      </c>
      <c r="Y48">
        <v>7</v>
      </c>
      <c r="Z48">
        <v>0.77780000000000005</v>
      </c>
      <c r="AA48">
        <v>3114.43</v>
      </c>
      <c r="AB48">
        <v>0.82489999999999997</v>
      </c>
      <c r="AC48">
        <v>0</v>
      </c>
      <c r="AD48">
        <v>0</v>
      </c>
      <c r="AE48">
        <v>0</v>
      </c>
      <c r="AF48">
        <v>0</v>
      </c>
      <c r="AG48">
        <v>0</v>
      </c>
      <c r="AH48">
        <v>0</v>
      </c>
      <c r="AI48">
        <v>0</v>
      </c>
    </row>
    <row r="49" spans="1:35" x14ac:dyDescent="0.3">
      <c r="A49" s="83" t="s">
        <v>233</v>
      </c>
      <c r="B49" s="83" t="s">
        <v>43</v>
      </c>
      <c r="C49" s="83" t="str">
        <f>VLOOKUP(G49,Master!$I:$M,2,)</f>
        <v>Category 1</v>
      </c>
      <c r="D49" s="83" t="str">
        <f>VLOOKUP($G49,Master!$I:$M,3,)</f>
        <v>SP</v>
      </c>
      <c r="E49" s="83" t="str">
        <f>VLOOKUP($G49,Master!$I:$M,5,)</f>
        <v>ASIN 6</v>
      </c>
      <c r="F49" s="83" t="str">
        <f>VLOOKUP($G49,Master!$I:$M,4,)</f>
        <v>PT</v>
      </c>
      <c r="G49" s="83" t="s">
        <v>160</v>
      </c>
      <c r="H49" t="s">
        <v>44</v>
      </c>
      <c r="I49" t="s">
        <v>45</v>
      </c>
      <c r="J49" t="s">
        <v>46</v>
      </c>
      <c r="K49" s="14">
        <v>44821</v>
      </c>
      <c r="M49">
        <v>200</v>
      </c>
      <c r="N49" s="13">
        <v>7.5573770491803194E-2</v>
      </c>
      <c r="O49" t="s">
        <v>21</v>
      </c>
      <c r="P49">
        <v>48406</v>
      </c>
      <c r="Q49">
        <v>105</v>
      </c>
      <c r="R49">
        <v>2.2000000000000001E-3</v>
      </c>
      <c r="S49">
        <v>1628.27</v>
      </c>
      <c r="T49">
        <v>15.51</v>
      </c>
      <c r="U49">
        <v>25</v>
      </c>
      <c r="V49">
        <v>7936.2</v>
      </c>
      <c r="W49">
        <v>0.20519999999999999</v>
      </c>
      <c r="X49">
        <v>4.8739999999999997</v>
      </c>
      <c r="Y49">
        <v>0</v>
      </c>
      <c r="Z49">
        <v>0</v>
      </c>
      <c r="AA49">
        <v>0</v>
      </c>
      <c r="AB49">
        <v>0</v>
      </c>
      <c r="AC49">
        <v>0</v>
      </c>
      <c r="AD49">
        <v>0</v>
      </c>
      <c r="AE49">
        <v>0</v>
      </c>
      <c r="AF49">
        <v>0</v>
      </c>
      <c r="AG49">
        <v>0</v>
      </c>
      <c r="AH49">
        <v>0</v>
      </c>
      <c r="AI49">
        <v>0</v>
      </c>
    </row>
    <row r="50" spans="1:35" x14ac:dyDescent="0.3">
      <c r="A50" s="83" t="s">
        <v>233</v>
      </c>
      <c r="B50" s="83" t="s">
        <v>43</v>
      </c>
      <c r="C50" s="83" t="str">
        <f>VLOOKUP(G50,Master!$I:$M,2,)</f>
        <v>Category 5</v>
      </c>
      <c r="D50" s="83" t="str">
        <f>VLOOKUP($G50,Master!$I:$M,3,)</f>
        <v>SP</v>
      </c>
      <c r="E50" s="83" t="str">
        <f>VLOOKUP($G50,Master!$I:$M,5,)</f>
        <v>ASIN 9</v>
      </c>
      <c r="F50" s="83" t="str">
        <f>VLOOKUP($G50,Master!$I:$M,4,)</f>
        <v>KT</v>
      </c>
      <c r="G50" s="83" t="s">
        <v>161</v>
      </c>
      <c r="H50" t="s">
        <v>44</v>
      </c>
      <c r="I50" t="s">
        <v>45</v>
      </c>
      <c r="J50" t="s">
        <v>46</v>
      </c>
      <c r="K50" s="14">
        <v>44433</v>
      </c>
      <c r="M50">
        <v>600</v>
      </c>
      <c r="N50" t="s">
        <v>49</v>
      </c>
      <c r="O50" t="s">
        <v>21</v>
      </c>
      <c r="P50">
        <v>9023</v>
      </c>
      <c r="Q50">
        <v>63</v>
      </c>
      <c r="R50">
        <v>7.0000000000000001E-3</v>
      </c>
      <c r="S50">
        <v>1549.14</v>
      </c>
      <c r="T50">
        <v>24.59</v>
      </c>
      <c r="U50">
        <v>26</v>
      </c>
      <c r="V50">
        <v>10170.89</v>
      </c>
      <c r="W50">
        <v>0.15229999999999999</v>
      </c>
      <c r="X50">
        <v>6.5655000000000001</v>
      </c>
      <c r="Y50">
        <v>0</v>
      </c>
      <c r="Z50">
        <v>0</v>
      </c>
      <c r="AA50">
        <v>0</v>
      </c>
      <c r="AB50">
        <v>0</v>
      </c>
      <c r="AC50">
        <v>0</v>
      </c>
      <c r="AD50">
        <v>0</v>
      </c>
      <c r="AE50">
        <v>0</v>
      </c>
      <c r="AF50">
        <v>0</v>
      </c>
      <c r="AG50">
        <v>0</v>
      </c>
      <c r="AH50">
        <v>0</v>
      </c>
      <c r="AI50">
        <v>0</v>
      </c>
    </row>
    <row r="51" spans="1:35" x14ac:dyDescent="0.3">
      <c r="A51" s="83" t="s">
        <v>233</v>
      </c>
      <c r="B51" s="83" t="s">
        <v>43</v>
      </c>
      <c r="C51" s="83" t="str">
        <f>VLOOKUP(G51,Master!$I:$M,2,)</f>
        <v>Category 1</v>
      </c>
      <c r="D51" s="83" t="str">
        <f>VLOOKUP($G51,Master!$I:$M,3,)</f>
        <v>SD</v>
      </c>
      <c r="E51" s="83" t="str">
        <f>VLOOKUP($G51,Master!$I:$M,5,)</f>
        <v>ASIN 11</v>
      </c>
      <c r="F51" s="83" t="str">
        <f>VLOOKUP($G51,Master!$I:$M,4,)</f>
        <v>CT</v>
      </c>
      <c r="G51" s="83" t="s">
        <v>162</v>
      </c>
      <c r="H51" t="s">
        <v>44</v>
      </c>
      <c r="I51" t="s">
        <v>45</v>
      </c>
      <c r="K51" s="14">
        <v>44947</v>
      </c>
      <c r="M51">
        <v>1000</v>
      </c>
      <c r="O51" t="s">
        <v>52</v>
      </c>
      <c r="P51">
        <v>16628</v>
      </c>
      <c r="Q51">
        <v>29</v>
      </c>
      <c r="R51">
        <v>1.6999999999999999E-3</v>
      </c>
      <c r="S51">
        <v>1497.61</v>
      </c>
      <c r="T51">
        <v>51.64</v>
      </c>
      <c r="U51">
        <v>38</v>
      </c>
      <c r="V51">
        <v>25736.58</v>
      </c>
      <c r="W51">
        <v>5.8200000000000002E-2</v>
      </c>
      <c r="X51">
        <v>17.185099999999998</v>
      </c>
      <c r="Y51">
        <v>4</v>
      </c>
      <c r="Z51">
        <v>0.1053</v>
      </c>
      <c r="AA51">
        <v>1096.5899999999999</v>
      </c>
      <c r="AB51">
        <v>4.2599999999999999E-2</v>
      </c>
      <c r="AC51">
        <v>9384</v>
      </c>
      <c r="AD51">
        <v>159.59</v>
      </c>
      <c r="AE51">
        <v>0</v>
      </c>
      <c r="AF51">
        <v>0</v>
      </c>
      <c r="AG51">
        <v>0</v>
      </c>
      <c r="AH51">
        <v>0</v>
      </c>
      <c r="AI51">
        <v>0</v>
      </c>
    </row>
    <row r="52" spans="1:35" x14ac:dyDescent="0.3">
      <c r="A52" s="83" t="s">
        <v>233</v>
      </c>
      <c r="B52" s="83" t="s">
        <v>43</v>
      </c>
      <c r="C52" s="83" t="str">
        <f>VLOOKUP(G52,Master!$I:$M,2,)</f>
        <v>Category 7</v>
      </c>
      <c r="D52" s="83" t="str">
        <f>VLOOKUP($G52,Master!$I:$M,3,)</f>
        <v>SP</v>
      </c>
      <c r="E52" s="83" t="str">
        <f>VLOOKUP($G52,Master!$I:$M,5,)</f>
        <v>ASIN 15</v>
      </c>
      <c r="F52" s="83" t="str">
        <f>VLOOKUP($G52,Master!$I:$M,4,)</f>
        <v>KT</v>
      </c>
      <c r="G52" s="83" t="s">
        <v>207</v>
      </c>
      <c r="H52" t="s">
        <v>44</v>
      </c>
      <c r="I52" t="s">
        <v>45</v>
      </c>
      <c r="J52" t="s">
        <v>51</v>
      </c>
      <c r="K52" s="14">
        <v>45044</v>
      </c>
      <c r="M52">
        <v>2000</v>
      </c>
      <c r="N52" t="s">
        <v>49</v>
      </c>
      <c r="O52" t="s">
        <v>21</v>
      </c>
      <c r="P52">
        <v>41273</v>
      </c>
      <c r="Q52">
        <v>72</v>
      </c>
      <c r="R52">
        <v>1.6999999999999999E-3</v>
      </c>
      <c r="S52">
        <v>1430.24</v>
      </c>
      <c r="T52">
        <v>19.86</v>
      </c>
      <c r="U52">
        <v>16</v>
      </c>
      <c r="V52">
        <v>3375</v>
      </c>
      <c r="W52">
        <v>0.42380000000000001</v>
      </c>
      <c r="X52">
        <v>2.3597000000000001</v>
      </c>
      <c r="Y52">
        <v>0</v>
      </c>
      <c r="Z52">
        <v>0</v>
      </c>
      <c r="AA52">
        <v>0</v>
      </c>
      <c r="AB52">
        <v>0</v>
      </c>
      <c r="AC52">
        <v>0</v>
      </c>
      <c r="AD52">
        <v>0</v>
      </c>
      <c r="AE52">
        <v>0</v>
      </c>
      <c r="AF52">
        <v>0</v>
      </c>
      <c r="AG52">
        <v>0</v>
      </c>
      <c r="AH52">
        <v>0</v>
      </c>
      <c r="AI52">
        <v>0</v>
      </c>
    </row>
    <row r="53" spans="1:35" x14ac:dyDescent="0.3">
      <c r="A53" s="83" t="s">
        <v>233</v>
      </c>
      <c r="B53" s="83" t="s">
        <v>43</v>
      </c>
      <c r="C53" s="83" t="str">
        <f>VLOOKUP(G53,Master!$I:$M,2,)</f>
        <v>Category 4</v>
      </c>
      <c r="D53" s="83" t="str">
        <f>VLOOKUP($G53,Master!$I:$M,3,)</f>
        <v>SP</v>
      </c>
      <c r="E53" s="83" t="str">
        <f>VLOOKUP($G53,Master!$I:$M,5,)</f>
        <v>ASIN 5</v>
      </c>
      <c r="F53" s="83" t="str">
        <f>VLOOKUP($G53,Master!$I:$M,4,)</f>
        <v>PT</v>
      </c>
      <c r="G53" s="83" t="s">
        <v>163</v>
      </c>
      <c r="H53" t="s">
        <v>44</v>
      </c>
      <c r="I53" t="s">
        <v>45</v>
      </c>
      <c r="J53" t="s">
        <v>46</v>
      </c>
      <c r="K53" s="14">
        <v>44433</v>
      </c>
      <c r="M53">
        <v>600</v>
      </c>
      <c r="N53" t="s">
        <v>49</v>
      </c>
      <c r="O53" t="s">
        <v>21</v>
      </c>
      <c r="P53">
        <v>28013</v>
      </c>
      <c r="Q53">
        <v>75</v>
      </c>
      <c r="R53">
        <v>2.7000000000000001E-3</v>
      </c>
      <c r="S53">
        <v>1419.39</v>
      </c>
      <c r="T53">
        <v>18.93</v>
      </c>
      <c r="U53">
        <v>21</v>
      </c>
      <c r="V53">
        <v>8505.4699999999993</v>
      </c>
      <c r="W53">
        <v>0.16689999999999999</v>
      </c>
      <c r="X53">
        <v>5.9923000000000002</v>
      </c>
      <c r="Y53">
        <v>0</v>
      </c>
      <c r="Z53">
        <v>0</v>
      </c>
      <c r="AA53">
        <v>0</v>
      </c>
      <c r="AB53">
        <v>0</v>
      </c>
      <c r="AC53">
        <v>0</v>
      </c>
      <c r="AD53">
        <v>0</v>
      </c>
      <c r="AE53">
        <v>0</v>
      </c>
      <c r="AF53">
        <v>0</v>
      </c>
      <c r="AG53">
        <v>0</v>
      </c>
      <c r="AH53">
        <v>0</v>
      </c>
      <c r="AI53">
        <v>0</v>
      </c>
    </row>
    <row r="54" spans="1:35" x14ac:dyDescent="0.3">
      <c r="A54" s="83" t="s">
        <v>233</v>
      </c>
      <c r="B54" s="83" t="s">
        <v>43</v>
      </c>
      <c r="C54" s="83" t="str">
        <f>VLOOKUP(G54,Master!$I:$M,2,)</f>
        <v>Category 1</v>
      </c>
      <c r="D54" s="83" t="str">
        <f>VLOOKUP($G54,Master!$I:$M,3,)</f>
        <v>SP</v>
      </c>
      <c r="E54" s="83" t="str">
        <f>VLOOKUP($G54,Master!$I:$M,5,)</f>
        <v>ASIN 7</v>
      </c>
      <c r="F54" s="83" t="str">
        <f>VLOOKUP($G54,Master!$I:$M,4,)</f>
        <v>PT</v>
      </c>
      <c r="G54" s="83" t="s">
        <v>164</v>
      </c>
      <c r="H54" t="s">
        <v>44</v>
      </c>
      <c r="I54" t="s">
        <v>45</v>
      </c>
      <c r="J54" t="s">
        <v>46</v>
      </c>
      <c r="K54" s="14">
        <v>44863</v>
      </c>
      <c r="M54">
        <v>550</v>
      </c>
      <c r="N54" t="s">
        <v>49</v>
      </c>
      <c r="O54" t="s">
        <v>21</v>
      </c>
      <c r="P54">
        <v>45822</v>
      </c>
      <c r="Q54">
        <v>128</v>
      </c>
      <c r="R54">
        <v>2.8E-3</v>
      </c>
      <c r="S54">
        <v>1367.77</v>
      </c>
      <c r="T54">
        <v>10.69</v>
      </c>
      <c r="U54">
        <v>28</v>
      </c>
      <c r="V54">
        <v>7635.24</v>
      </c>
      <c r="W54">
        <v>0.17910000000000001</v>
      </c>
      <c r="X54">
        <v>5.5823</v>
      </c>
      <c r="Y54">
        <v>0</v>
      </c>
      <c r="Z54">
        <v>0</v>
      </c>
      <c r="AA54">
        <v>0</v>
      </c>
      <c r="AB54">
        <v>0</v>
      </c>
      <c r="AC54">
        <v>0</v>
      </c>
      <c r="AD54">
        <v>0</v>
      </c>
      <c r="AE54">
        <v>0</v>
      </c>
      <c r="AF54">
        <v>0</v>
      </c>
      <c r="AG54">
        <v>0</v>
      </c>
      <c r="AH54">
        <v>0</v>
      </c>
      <c r="AI54">
        <v>0</v>
      </c>
    </row>
    <row r="55" spans="1:35" x14ac:dyDescent="0.3">
      <c r="A55" s="83" t="s">
        <v>233</v>
      </c>
      <c r="B55" s="83" t="s">
        <v>43</v>
      </c>
      <c r="C55" s="83" t="str">
        <f>VLOOKUP(G55,Master!$I:$M,2,)</f>
        <v>Category 2</v>
      </c>
      <c r="D55" s="83" t="str">
        <f>VLOOKUP($G55,Master!$I:$M,3,)</f>
        <v>SBV</v>
      </c>
      <c r="E55" s="83" t="str">
        <f>VLOOKUP($G55,Master!$I:$M,5,)</f>
        <v>ASIN 2</v>
      </c>
      <c r="F55" s="83" t="str">
        <f>VLOOKUP($G55,Master!$I:$M,4,)</f>
        <v>KT</v>
      </c>
      <c r="G55" s="83" t="s">
        <v>133</v>
      </c>
      <c r="H55" t="s">
        <v>44</v>
      </c>
      <c r="I55" t="s">
        <v>45</v>
      </c>
      <c r="K55" s="14">
        <v>44943</v>
      </c>
      <c r="M55">
        <v>1000</v>
      </c>
      <c r="N55" s="13">
        <v>0.166759403516581</v>
      </c>
      <c r="O55" t="s">
        <v>21</v>
      </c>
      <c r="P55">
        <v>6072</v>
      </c>
      <c r="Q55">
        <v>42</v>
      </c>
      <c r="R55">
        <v>6.8999999999999999E-3</v>
      </c>
      <c r="S55">
        <v>1344.9</v>
      </c>
      <c r="T55">
        <v>32.020000000000003</v>
      </c>
      <c r="U55">
        <v>7</v>
      </c>
      <c r="V55">
        <v>2327.16</v>
      </c>
      <c r="W55">
        <v>0.57789999999999997</v>
      </c>
      <c r="X55">
        <v>1.7303999999999999</v>
      </c>
      <c r="Y55">
        <v>7</v>
      </c>
      <c r="Z55">
        <v>1</v>
      </c>
      <c r="AA55">
        <v>2327.16</v>
      </c>
      <c r="AB55">
        <v>1</v>
      </c>
      <c r="AC55">
        <v>0</v>
      </c>
      <c r="AD55">
        <v>0</v>
      </c>
      <c r="AE55">
        <v>0</v>
      </c>
      <c r="AF55">
        <v>0</v>
      </c>
      <c r="AG55">
        <v>0</v>
      </c>
      <c r="AH55">
        <v>0</v>
      </c>
      <c r="AI55">
        <v>0</v>
      </c>
    </row>
    <row r="56" spans="1:35" x14ac:dyDescent="0.3">
      <c r="A56" s="83" t="s">
        <v>233</v>
      </c>
      <c r="B56" s="83" t="s">
        <v>43</v>
      </c>
      <c r="C56" s="83" t="str">
        <f>VLOOKUP(G56,Master!$I:$M,2,)</f>
        <v>Category 6</v>
      </c>
      <c r="D56" s="83" t="str">
        <f>VLOOKUP($G56,Master!$I:$M,3,)</f>
        <v>SP</v>
      </c>
      <c r="E56" s="83" t="str">
        <f>VLOOKUP($G56,Master!$I:$M,5,)</f>
        <v>ASIN 8</v>
      </c>
      <c r="F56" s="83" t="str">
        <f>VLOOKUP($G56,Master!$I:$M,4,)</f>
        <v>PT</v>
      </c>
      <c r="G56" s="83" t="s">
        <v>165</v>
      </c>
      <c r="H56" t="s">
        <v>44</v>
      </c>
      <c r="I56" t="s">
        <v>45</v>
      </c>
      <c r="J56" t="s">
        <v>46</v>
      </c>
      <c r="K56" s="14">
        <v>44863</v>
      </c>
      <c r="M56">
        <v>550</v>
      </c>
      <c r="N56" t="s">
        <v>49</v>
      </c>
      <c r="O56" t="s">
        <v>21</v>
      </c>
      <c r="P56">
        <v>16340</v>
      </c>
      <c r="Q56">
        <v>95</v>
      </c>
      <c r="R56">
        <v>5.7999999999999996E-3</v>
      </c>
      <c r="S56">
        <v>1281.0899999999999</v>
      </c>
      <c r="T56">
        <v>13.49</v>
      </c>
      <c r="U56">
        <v>23</v>
      </c>
      <c r="V56">
        <v>5460.68</v>
      </c>
      <c r="W56">
        <v>0.2346</v>
      </c>
      <c r="X56">
        <v>4.2625000000000002</v>
      </c>
      <c r="Y56">
        <v>0</v>
      </c>
      <c r="Z56">
        <v>0</v>
      </c>
      <c r="AA56">
        <v>0</v>
      </c>
      <c r="AB56">
        <v>0</v>
      </c>
      <c r="AC56">
        <v>0</v>
      </c>
      <c r="AD56">
        <v>0</v>
      </c>
      <c r="AE56">
        <v>0</v>
      </c>
      <c r="AF56">
        <v>0</v>
      </c>
      <c r="AG56">
        <v>0</v>
      </c>
      <c r="AH56">
        <v>0</v>
      </c>
      <c r="AI56">
        <v>0</v>
      </c>
    </row>
    <row r="57" spans="1:35" x14ac:dyDescent="0.3">
      <c r="A57" s="83" t="s">
        <v>233</v>
      </c>
      <c r="B57" s="83" t="s">
        <v>43</v>
      </c>
      <c r="C57" s="83" t="str">
        <f>VLOOKUP(G57,Master!$I:$M,2,)</f>
        <v>Category 3</v>
      </c>
      <c r="D57" s="83" t="str">
        <f>VLOOKUP($G57,Master!$I:$M,3,)</f>
        <v>SP</v>
      </c>
      <c r="E57" s="83" t="str">
        <f>VLOOKUP($G57,Master!$I:$M,5,)</f>
        <v>ASIN 16</v>
      </c>
      <c r="F57" s="83" t="str">
        <f>VLOOKUP($G57,Master!$I:$M,4,)</f>
        <v>KT</v>
      </c>
      <c r="G57" s="83" t="s">
        <v>144</v>
      </c>
      <c r="H57" t="s">
        <v>44</v>
      </c>
      <c r="I57" t="s">
        <v>45</v>
      </c>
      <c r="J57" t="s">
        <v>46</v>
      </c>
      <c r="K57" s="14">
        <v>44972</v>
      </c>
      <c r="M57">
        <v>550</v>
      </c>
      <c r="N57" s="13">
        <v>0.189471070275639</v>
      </c>
      <c r="O57" t="s">
        <v>21</v>
      </c>
      <c r="P57">
        <v>5375</v>
      </c>
      <c r="Q57">
        <v>39</v>
      </c>
      <c r="R57">
        <v>7.3000000000000001E-3</v>
      </c>
      <c r="S57">
        <v>1140.23</v>
      </c>
      <c r="T57">
        <v>29.24</v>
      </c>
      <c r="U57">
        <v>6</v>
      </c>
      <c r="V57">
        <v>5300.85</v>
      </c>
      <c r="W57">
        <v>0.21510000000000001</v>
      </c>
      <c r="X57">
        <v>4.6489000000000003</v>
      </c>
      <c r="Y57">
        <v>0</v>
      </c>
      <c r="Z57">
        <v>0</v>
      </c>
      <c r="AA57">
        <v>0</v>
      </c>
      <c r="AB57">
        <v>0</v>
      </c>
      <c r="AC57">
        <v>0</v>
      </c>
      <c r="AD57">
        <v>0</v>
      </c>
      <c r="AE57">
        <v>0</v>
      </c>
      <c r="AF57">
        <v>0</v>
      </c>
      <c r="AG57">
        <v>0</v>
      </c>
      <c r="AH57">
        <v>0</v>
      </c>
      <c r="AI57">
        <v>0</v>
      </c>
    </row>
    <row r="58" spans="1:35" x14ac:dyDescent="0.3">
      <c r="A58" s="83" t="s">
        <v>233</v>
      </c>
      <c r="B58" s="83" t="s">
        <v>43</v>
      </c>
      <c r="C58" s="83" t="str">
        <f>VLOOKUP(G58,Master!$I:$M,2,)</f>
        <v>Category 6</v>
      </c>
      <c r="D58" s="83" t="str">
        <f>VLOOKUP($G58,Master!$I:$M,3,)</f>
        <v>SP</v>
      </c>
      <c r="E58" s="83" t="str">
        <f>VLOOKUP($G58,Master!$I:$M,5,)</f>
        <v>ASIN 8</v>
      </c>
      <c r="F58" s="83" t="str">
        <f>VLOOKUP($G58,Master!$I:$M,4,)</f>
        <v>Auto</v>
      </c>
      <c r="G58" s="83" t="s">
        <v>166</v>
      </c>
      <c r="H58" t="s">
        <v>44</v>
      </c>
      <c r="I58" t="s">
        <v>48</v>
      </c>
      <c r="J58" t="s">
        <v>57</v>
      </c>
      <c r="K58" s="14">
        <v>44410</v>
      </c>
      <c r="M58">
        <v>100</v>
      </c>
      <c r="N58" t="s">
        <v>49</v>
      </c>
      <c r="O58" t="s">
        <v>21</v>
      </c>
      <c r="P58">
        <v>574186</v>
      </c>
      <c r="Q58">
        <v>148</v>
      </c>
      <c r="R58">
        <v>2.9999999999999997E-4</v>
      </c>
      <c r="S58">
        <v>1131.56</v>
      </c>
      <c r="T58">
        <v>7.65</v>
      </c>
      <c r="U58">
        <v>39</v>
      </c>
      <c r="V58">
        <v>5134.72</v>
      </c>
      <c r="W58">
        <v>0.22040000000000001</v>
      </c>
      <c r="X58">
        <v>4.5377000000000001</v>
      </c>
      <c r="Y58">
        <v>0</v>
      </c>
      <c r="Z58">
        <v>0</v>
      </c>
      <c r="AA58">
        <v>0</v>
      </c>
      <c r="AB58">
        <v>0</v>
      </c>
      <c r="AC58">
        <v>0</v>
      </c>
      <c r="AD58">
        <v>0</v>
      </c>
      <c r="AE58">
        <v>0</v>
      </c>
      <c r="AF58">
        <v>0</v>
      </c>
      <c r="AG58">
        <v>0</v>
      </c>
      <c r="AH58">
        <v>0</v>
      </c>
      <c r="AI58">
        <v>0</v>
      </c>
    </row>
    <row r="59" spans="1:35" x14ac:dyDescent="0.3">
      <c r="A59" s="83" t="s">
        <v>233</v>
      </c>
      <c r="B59" s="83" t="s">
        <v>43</v>
      </c>
      <c r="C59" s="83" t="str">
        <f>VLOOKUP(G59,Master!$I:$M,2,)</f>
        <v>Category 1</v>
      </c>
      <c r="D59" s="83" t="str">
        <f>VLOOKUP($G59,Master!$I:$M,3,)</f>
        <v>SP</v>
      </c>
      <c r="E59" s="83" t="str">
        <f>VLOOKUP($G59,Master!$I:$M,5,)</f>
        <v>ASIN 3</v>
      </c>
      <c r="F59" s="83" t="str">
        <f>VLOOKUP($G59,Master!$I:$M,4,)</f>
        <v>PT</v>
      </c>
      <c r="G59" s="83" t="s">
        <v>146</v>
      </c>
      <c r="H59" t="s">
        <v>44</v>
      </c>
      <c r="I59" t="s">
        <v>45</v>
      </c>
      <c r="J59" t="s">
        <v>46</v>
      </c>
      <c r="K59" s="14">
        <v>44821</v>
      </c>
      <c r="M59">
        <v>200</v>
      </c>
      <c r="N59" s="13">
        <v>0.14710652752700601</v>
      </c>
      <c r="O59" t="s">
        <v>21</v>
      </c>
      <c r="P59">
        <v>44471</v>
      </c>
      <c r="Q59">
        <v>79</v>
      </c>
      <c r="R59">
        <v>1.8E-3</v>
      </c>
      <c r="S59">
        <v>1120.04</v>
      </c>
      <c r="T59">
        <v>14.18</v>
      </c>
      <c r="U59">
        <v>10</v>
      </c>
      <c r="V59">
        <v>6245.77</v>
      </c>
      <c r="W59">
        <v>0.17929999999999999</v>
      </c>
      <c r="X59">
        <v>5.5763999999999996</v>
      </c>
      <c r="Y59">
        <v>0</v>
      </c>
      <c r="Z59">
        <v>0</v>
      </c>
      <c r="AA59">
        <v>0</v>
      </c>
      <c r="AB59">
        <v>0</v>
      </c>
      <c r="AC59">
        <v>0</v>
      </c>
      <c r="AD59">
        <v>0</v>
      </c>
      <c r="AE59">
        <v>0</v>
      </c>
      <c r="AF59">
        <v>0</v>
      </c>
      <c r="AG59">
        <v>0</v>
      </c>
      <c r="AH59">
        <v>0</v>
      </c>
      <c r="AI59">
        <v>0</v>
      </c>
    </row>
    <row r="60" spans="1:35" x14ac:dyDescent="0.3">
      <c r="A60" s="83" t="s">
        <v>233</v>
      </c>
      <c r="B60" s="83" t="s">
        <v>43</v>
      </c>
      <c r="C60" s="83" t="str">
        <f>VLOOKUP(G60,Master!$I:$M,2,)</f>
        <v>Category 3</v>
      </c>
      <c r="D60" s="83" t="str">
        <f>VLOOKUP($G60,Master!$I:$M,3,)</f>
        <v>SP</v>
      </c>
      <c r="E60" s="83" t="str">
        <f>VLOOKUP($G60,Master!$I:$M,5,)</f>
        <v>ASIN 16</v>
      </c>
      <c r="F60" s="83" t="str">
        <f>VLOOKUP($G60,Master!$I:$M,4,)</f>
        <v>Auto</v>
      </c>
      <c r="G60" s="83" t="s">
        <v>167</v>
      </c>
      <c r="H60" t="s">
        <v>44</v>
      </c>
      <c r="I60" t="s">
        <v>48</v>
      </c>
      <c r="J60" t="s">
        <v>46</v>
      </c>
      <c r="K60" s="14">
        <v>44972</v>
      </c>
      <c r="M60">
        <v>550</v>
      </c>
      <c r="N60" t="s">
        <v>49</v>
      </c>
      <c r="O60" t="s">
        <v>21</v>
      </c>
      <c r="P60">
        <v>115312</v>
      </c>
      <c r="Q60">
        <v>89</v>
      </c>
      <c r="R60">
        <v>8.0000000000000004E-4</v>
      </c>
      <c r="S60">
        <v>1113.58</v>
      </c>
      <c r="T60">
        <v>12.51</v>
      </c>
      <c r="U60">
        <v>15</v>
      </c>
      <c r="V60">
        <v>8078.19</v>
      </c>
      <c r="W60">
        <v>0.13789999999999999</v>
      </c>
      <c r="X60">
        <v>7.2542999999999997</v>
      </c>
      <c r="Y60">
        <v>0</v>
      </c>
      <c r="Z60">
        <v>0</v>
      </c>
      <c r="AA60">
        <v>0</v>
      </c>
      <c r="AB60">
        <v>0</v>
      </c>
      <c r="AC60">
        <v>0</v>
      </c>
      <c r="AD60">
        <v>0</v>
      </c>
      <c r="AE60">
        <v>0</v>
      </c>
      <c r="AF60">
        <v>0</v>
      </c>
      <c r="AG60">
        <v>0</v>
      </c>
      <c r="AH60">
        <v>0</v>
      </c>
      <c r="AI60">
        <v>0</v>
      </c>
    </row>
    <row r="61" spans="1:35" x14ac:dyDescent="0.3">
      <c r="A61" s="83" t="s">
        <v>233</v>
      </c>
      <c r="B61" s="83" t="s">
        <v>43</v>
      </c>
      <c r="C61" s="83" t="str">
        <f>VLOOKUP(G61,Master!$I:$M,2,)</f>
        <v>Category 1</v>
      </c>
      <c r="D61" s="83" t="str">
        <f>VLOOKUP($G61,Master!$I:$M,3,)</f>
        <v>SD</v>
      </c>
      <c r="E61" s="83" t="str">
        <f>VLOOKUP($G61,Master!$I:$M,5,)</f>
        <v>ASIN 1</v>
      </c>
      <c r="F61" s="83" t="str">
        <f>VLOOKUP($G61,Master!$I:$M,4,)</f>
        <v>CT</v>
      </c>
      <c r="G61" s="83" t="s">
        <v>135</v>
      </c>
      <c r="H61" t="s">
        <v>44</v>
      </c>
      <c r="I61" t="s">
        <v>45</v>
      </c>
      <c r="K61" s="14">
        <v>44866</v>
      </c>
      <c r="M61">
        <v>550</v>
      </c>
      <c r="O61" t="s">
        <v>21</v>
      </c>
      <c r="P61">
        <v>16584</v>
      </c>
      <c r="Q61">
        <v>52</v>
      </c>
      <c r="R61">
        <v>3.0999999999999999E-3</v>
      </c>
      <c r="S61">
        <v>1101.22</v>
      </c>
      <c r="T61">
        <v>21.18</v>
      </c>
      <c r="U61">
        <v>13</v>
      </c>
      <c r="V61">
        <v>4403.43</v>
      </c>
      <c r="W61">
        <v>0.25009999999999999</v>
      </c>
      <c r="X61">
        <v>3.9986999999999999</v>
      </c>
      <c r="Y61">
        <v>5</v>
      </c>
      <c r="Z61">
        <v>0.3846</v>
      </c>
      <c r="AA61">
        <v>2033.92</v>
      </c>
      <c r="AB61">
        <v>0.46189999999999998</v>
      </c>
      <c r="AC61">
        <v>0</v>
      </c>
      <c r="AD61">
        <v>0</v>
      </c>
      <c r="AE61">
        <v>0</v>
      </c>
      <c r="AF61">
        <v>0</v>
      </c>
      <c r="AG61">
        <v>0</v>
      </c>
      <c r="AH61">
        <v>0</v>
      </c>
      <c r="AI61">
        <v>0</v>
      </c>
    </row>
    <row r="62" spans="1:35" x14ac:dyDescent="0.3">
      <c r="A62" s="83" t="s">
        <v>233</v>
      </c>
      <c r="B62" s="83" t="s">
        <v>43</v>
      </c>
      <c r="C62" s="83" t="str">
        <f>VLOOKUP(G62,Master!$I:$M,2,)</f>
        <v>Category 1</v>
      </c>
      <c r="D62" s="83" t="str">
        <f>VLOOKUP($G62,Master!$I:$M,3,)</f>
        <v>SP</v>
      </c>
      <c r="E62" s="83" t="str">
        <f>VLOOKUP($G62,Master!$I:$M,5,)</f>
        <v>ASIN 6</v>
      </c>
      <c r="F62" s="83" t="str">
        <f>VLOOKUP($G62,Master!$I:$M,4,)</f>
        <v>PT</v>
      </c>
      <c r="G62" s="83" t="s">
        <v>160</v>
      </c>
      <c r="H62" t="s">
        <v>44</v>
      </c>
      <c r="I62" t="s">
        <v>45</v>
      </c>
      <c r="J62" t="s">
        <v>46</v>
      </c>
      <c r="K62" s="14">
        <v>44863</v>
      </c>
      <c r="M62">
        <v>550</v>
      </c>
      <c r="N62" t="s">
        <v>49</v>
      </c>
      <c r="O62" t="s">
        <v>21</v>
      </c>
      <c r="P62">
        <v>41065</v>
      </c>
      <c r="Q62">
        <v>84</v>
      </c>
      <c r="R62">
        <v>2E-3</v>
      </c>
      <c r="S62">
        <v>1095.26</v>
      </c>
      <c r="T62">
        <v>13.04</v>
      </c>
      <c r="U62">
        <v>27</v>
      </c>
      <c r="V62">
        <v>10839.87</v>
      </c>
      <c r="W62">
        <v>0.10100000000000001</v>
      </c>
      <c r="X62">
        <v>9.8971</v>
      </c>
      <c r="Y62">
        <v>0</v>
      </c>
      <c r="Z62">
        <v>0</v>
      </c>
      <c r="AA62">
        <v>0</v>
      </c>
      <c r="AB62">
        <v>0</v>
      </c>
      <c r="AC62">
        <v>0</v>
      </c>
      <c r="AD62">
        <v>0</v>
      </c>
      <c r="AE62">
        <v>0</v>
      </c>
      <c r="AF62">
        <v>0</v>
      </c>
      <c r="AG62">
        <v>0</v>
      </c>
      <c r="AH62">
        <v>0</v>
      </c>
      <c r="AI62">
        <v>0</v>
      </c>
    </row>
    <row r="63" spans="1:35" x14ac:dyDescent="0.3">
      <c r="A63" s="83" t="s">
        <v>233</v>
      </c>
      <c r="B63" s="83" t="s">
        <v>43</v>
      </c>
      <c r="C63" s="83" t="str">
        <f>VLOOKUP(G63,Master!$I:$M,2,)</f>
        <v>Category 1</v>
      </c>
      <c r="D63" s="83" t="str">
        <f>VLOOKUP($G63,Master!$I:$M,3,)</f>
        <v>SBV</v>
      </c>
      <c r="E63" s="83" t="str">
        <f>VLOOKUP($G63,Master!$I:$M,5,)</f>
        <v>ASIN 3</v>
      </c>
      <c r="F63" s="83" t="str">
        <f>VLOOKUP($G63,Master!$I:$M,4,)</f>
        <v>PT</v>
      </c>
      <c r="G63" s="83" t="s">
        <v>168</v>
      </c>
      <c r="H63" t="s">
        <v>44</v>
      </c>
      <c r="I63" t="s">
        <v>45</v>
      </c>
      <c r="K63" s="14">
        <v>44907</v>
      </c>
      <c r="M63">
        <v>550</v>
      </c>
      <c r="N63" t="s">
        <v>49</v>
      </c>
      <c r="O63" t="s">
        <v>21</v>
      </c>
      <c r="P63">
        <v>9209</v>
      </c>
      <c r="Q63">
        <v>48</v>
      </c>
      <c r="R63">
        <v>5.1999999999999998E-3</v>
      </c>
      <c r="S63">
        <v>1088.3399999999999</v>
      </c>
      <c r="T63">
        <v>22.67</v>
      </c>
      <c r="U63">
        <v>4</v>
      </c>
      <c r="V63">
        <v>2420.36</v>
      </c>
      <c r="W63">
        <v>0.44969999999999999</v>
      </c>
      <c r="X63">
        <v>2.2239</v>
      </c>
      <c r="Y63">
        <v>1</v>
      </c>
      <c r="Z63">
        <v>0.25</v>
      </c>
      <c r="AA63">
        <v>894.92</v>
      </c>
      <c r="AB63">
        <v>0.36969999999999997</v>
      </c>
      <c r="AC63">
        <v>0</v>
      </c>
      <c r="AD63">
        <v>0</v>
      </c>
      <c r="AE63">
        <v>0</v>
      </c>
      <c r="AF63">
        <v>0</v>
      </c>
      <c r="AG63">
        <v>0</v>
      </c>
      <c r="AH63">
        <v>0</v>
      </c>
      <c r="AI63">
        <v>0</v>
      </c>
    </row>
    <row r="64" spans="1:35" x14ac:dyDescent="0.3">
      <c r="A64" s="83" t="s">
        <v>233</v>
      </c>
      <c r="B64" s="83" t="s">
        <v>43</v>
      </c>
      <c r="C64" s="83" t="str">
        <f>VLOOKUP(G64,Master!$I:$M,2,)</f>
        <v>Category 3</v>
      </c>
      <c r="D64" s="83" t="str">
        <f>VLOOKUP($G64,Master!$I:$M,3,)</f>
        <v>SD</v>
      </c>
      <c r="E64" s="83" t="str">
        <f>VLOOKUP($G64,Master!$I:$M,5,)</f>
        <v>ASIN 14</v>
      </c>
      <c r="F64" s="83" t="str">
        <f>VLOOKUP($G64,Master!$I:$M,4,)</f>
        <v>CT</v>
      </c>
      <c r="G64" s="83" t="s">
        <v>156</v>
      </c>
      <c r="H64" t="s">
        <v>44</v>
      </c>
      <c r="I64" t="s">
        <v>45</v>
      </c>
      <c r="K64" s="14">
        <v>44985</v>
      </c>
      <c r="M64">
        <v>1000</v>
      </c>
      <c r="O64" t="s">
        <v>52</v>
      </c>
      <c r="P64">
        <v>15203</v>
      </c>
      <c r="Q64">
        <v>28</v>
      </c>
      <c r="R64">
        <v>1.8E-3</v>
      </c>
      <c r="S64">
        <v>1065.82</v>
      </c>
      <c r="T64">
        <v>38.07</v>
      </c>
      <c r="U64">
        <v>18</v>
      </c>
      <c r="V64">
        <v>6990.61</v>
      </c>
      <c r="W64">
        <v>0.1525</v>
      </c>
      <c r="X64">
        <v>6.5589000000000004</v>
      </c>
      <c r="Y64">
        <v>6</v>
      </c>
      <c r="Z64">
        <v>0.33329999999999999</v>
      </c>
      <c r="AA64">
        <v>1209.18</v>
      </c>
      <c r="AB64">
        <v>0.17299999999999999</v>
      </c>
      <c r="AC64">
        <v>8917</v>
      </c>
      <c r="AD64">
        <v>119.53</v>
      </c>
      <c r="AE64">
        <v>0</v>
      </c>
      <c r="AF64">
        <v>0</v>
      </c>
      <c r="AG64">
        <v>0</v>
      </c>
      <c r="AH64">
        <v>0</v>
      </c>
      <c r="AI64">
        <v>0</v>
      </c>
    </row>
    <row r="65" spans="1:35" x14ac:dyDescent="0.3">
      <c r="A65" s="83" t="s">
        <v>233</v>
      </c>
      <c r="B65" s="83" t="s">
        <v>43</v>
      </c>
      <c r="C65" s="83" t="str">
        <f>VLOOKUP(G65,Master!$I:$M,2,)</f>
        <v>Category 1</v>
      </c>
      <c r="D65" s="83" t="str">
        <f>VLOOKUP($G65,Master!$I:$M,3,)</f>
        <v>SD</v>
      </c>
      <c r="E65" s="83" t="str">
        <f>VLOOKUP($G65,Master!$I:$M,5,)</f>
        <v>ASIN 1</v>
      </c>
      <c r="F65" s="83" t="str">
        <f>VLOOKUP($G65,Master!$I:$M,4,)</f>
        <v>CT</v>
      </c>
      <c r="G65" s="83" t="s">
        <v>135</v>
      </c>
      <c r="H65" t="s">
        <v>44</v>
      </c>
      <c r="I65" t="s">
        <v>45</v>
      </c>
      <c r="K65" s="14">
        <v>44863</v>
      </c>
      <c r="M65">
        <v>550</v>
      </c>
      <c r="O65" t="s">
        <v>21</v>
      </c>
      <c r="P65">
        <v>14462</v>
      </c>
      <c r="Q65">
        <v>34</v>
      </c>
      <c r="R65">
        <v>2.3999999999999998E-3</v>
      </c>
      <c r="S65">
        <v>941.83</v>
      </c>
      <c r="T65">
        <v>27.7</v>
      </c>
      <c r="U65">
        <v>25</v>
      </c>
      <c r="V65">
        <v>8462.33</v>
      </c>
      <c r="W65">
        <v>0.1113</v>
      </c>
      <c r="X65">
        <v>8.9849999999999994</v>
      </c>
      <c r="Y65">
        <v>4</v>
      </c>
      <c r="Z65">
        <v>0.16</v>
      </c>
      <c r="AA65">
        <v>1016.96</v>
      </c>
      <c r="AB65">
        <v>0.1202</v>
      </c>
      <c r="AC65">
        <v>0</v>
      </c>
      <c r="AD65">
        <v>0</v>
      </c>
      <c r="AE65">
        <v>0</v>
      </c>
      <c r="AF65">
        <v>0</v>
      </c>
      <c r="AG65">
        <v>0</v>
      </c>
      <c r="AH65">
        <v>0</v>
      </c>
      <c r="AI65">
        <v>0</v>
      </c>
    </row>
    <row r="66" spans="1:35" x14ac:dyDescent="0.3">
      <c r="A66" s="83" t="s">
        <v>233</v>
      </c>
      <c r="B66" s="83" t="s">
        <v>43</v>
      </c>
      <c r="C66" s="83" t="str">
        <f>VLOOKUP(G66,Master!$I:$M,2,)</f>
        <v>Category 1</v>
      </c>
      <c r="D66" s="83" t="str">
        <f>VLOOKUP($G66,Master!$I:$M,3,)</f>
        <v>SB</v>
      </c>
      <c r="E66" s="83" t="str">
        <f>VLOOKUP($G66,Master!$I:$M,5,)</f>
        <v>ASIN 1</v>
      </c>
      <c r="F66" s="83" t="str">
        <f>VLOOKUP($G66,Master!$I:$M,4,)</f>
        <v>PT</v>
      </c>
      <c r="G66" s="83" t="s">
        <v>169</v>
      </c>
      <c r="H66" t="s">
        <v>44</v>
      </c>
      <c r="I66" t="s">
        <v>45</v>
      </c>
      <c r="K66" s="14">
        <v>44900</v>
      </c>
      <c r="M66">
        <v>550</v>
      </c>
      <c r="N66" t="s">
        <v>49</v>
      </c>
      <c r="O66" t="s">
        <v>21</v>
      </c>
      <c r="P66">
        <v>74195</v>
      </c>
      <c r="Q66">
        <v>168</v>
      </c>
      <c r="R66">
        <v>2.3E-3</v>
      </c>
      <c r="S66">
        <v>907.09</v>
      </c>
      <c r="T66">
        <v>5.4</v>
      </c>
      <c r="U66">
        <v>6</v>
      </c>
      <c r="V66">
        <v>1262.96</v>
      </c>
      <c r="W66">
        <v>0.71819999999999995</v>
      </c>
      <c r="X66">
        <v>1.3923000000000001</v>
      </c>
      <c r="Y66">
        <v>3</v>
      </c>
      <c r="Z66">
        <v>0.5</v>
      </c>
      <c r="AA66">
        <v>437.08</v>
      </c>
      <c r="AB66">
        <v>0.34610000000000002</v>
      </c>
      <c r="AC66">
        <v>0</v>
      </c>
      <c r="AD66">
        <v>0</v>
      </c>
      <c r="AE66">
        <v>0</v>
      </c>
      <c r="AF66">
        <v>0</v>
      </c>
      <c r="AG66">
        <v>0</v>
      </c>
      <c r="AH66">
        <v>0</v>
      </c>
      <c r="AI66">
        <v>0</v>
      </c>
    </row>
    <row r="67" spans="1:35" x14ac:dyDescent="0.3">
      <c r="A67" s="83" t="s">
        <v>233</v>
      </c>
      <c r="B67" s="83" t="s">
        <v>43</v>
      </c>
      <c r="C67" s="83" t="str">
        <f>VLOOKUP(G67,Master!$I:$M,2,)</f>
        <v>Category 1</v>
      </c>
      <c r="D67" s="83" t="str">
        <f>VLOOKUP($G67,Master!$I:$M,3,)</f>
        <v>SP</v>
      </c>
      <c r="E67" s="83" t="str">
        <f>VLOOKUP($G67,Master!$I:$M,5,)</f>
        <v>ASIN 1</v>
      </c>
      <c r="F67" s="83" t="str">
        <f>VLOOKUP($G67,Master!$I:$M,4,)</f>
        <v>KT</v>
      </c>
      <c r="G67" s="83" t="s">
        <v>126</v>
      </c>
      <c r="H67" t="s">
        <v>44</v>
      </c>
      <c r="I67" t="s">
        <v>45</v>
      </c>
      <c r="J67" t="s">
        <v>46</v>
      </c>
      <c r="K67" s="14">
        <v>44716</v>
      </c>
      <c r="M67">
        <v>300</v>
      </c>
      <c r="N67" t="s">
        <v>49</v>
      </c>
      <c r="O67" t="s">
        <v>21</v>
      </c>
      <c r="P67">
        <v>91078</v>
      </c>
      <c r="Q67">
        <v>83</v>
      </c>
      <c r="R67">
        <v>8.9999999999999998E-4</v>
      </c>
      <c r="S67">
        <v>894.94</v>
      </c>
      <c r="T67">
        <v>10.78</v>
      </c>
      <c r="U67">
        <v>27</v>
      </c>
      <c r="V67">
        <v>9526.68</v>
      </c>
      <c r="W67">
        <v>9.3899999999999997E-2</v>
      </c>
      <c r="X67">
        <v>10.645</v>
      </c>
      <c r="Y67">
        <v>0</v>
      </c>
      <c r="Z67">
        <v>0</v>
      </c>
      <c r="AA67">
        <v>0</v>
      </c>
      <c r="AB67">
        <v>0</v>
      </c>
      <c r="AC67">
        <v>0</v>
      </c>
      <c r="AD67">
        <v>0</v>
      </c>
      <c r="AE67">
        <v>0</v>
      </c>
      <c r="AF67">
        <v>0</v>
      </c>
      <c r="AG67">
        <v>0</v>
      </c>
      <c r="AH67">
        <v>0</v>
      </c>
      <c r="AI67">
        <v>0</v>
      </c>
    </row>
    <row r="68" spans="1:35" x14ac:dyDescent="0.3">
      <c r="A68" s="83" t="s">
        <v>233</v>
      </c>
      <c r="B68" s="83" t="s">
        <v>43</v>
      </c>
      <c r="C68" s="83" t="str">
        <f>VLOOKUP(G68,Master!$I:$M,2,)</f>
        <v>Category 1</v>
      </c>
      <c r="D68" s="83" t="str">
        <f>VLOOKUP($G68,Master!$I:$M,3,)</f>
        <v>SP</v>
      </c>
      <c r="E68" s="83" t="str">
        <f>VLOOKUP($G68,Master!$I:$M,5,)</f>
        <v>ASIN 1</v>
      </c>
      <c r="F68" s="83" t="str">
        <f>VLOOKUP($G68,Master!$I:$M,4,)</f>
        <v>PT</v>
      </c>
      <c r="G68" s="83" t="s">
        <v>128</v>
      </c>
      <c r="H68" t="s">
        <v>44</v>
      </c>
      <c r="I68" t="s">
        <v>45</v>
      </c>
      <c r="J68" t="s">
        <v>46</v>
      </c>
      <c r="K68" s="14">
        <v>44821</v>
      </c>
      <c r="M68">
        <v>500</v>
      </c>
      <c r="N68" s="13">
        <v>0.21088964511424399</v>
      </c>
      <c r="O68" t="s">
        <v>21</v>
      </c>
      <c r="P68">
        <v>29705</v>
      </c>
      <c r="Q68">
        <v>89</v>
      </c>
      <c r="R68">
        <v>3.0000000000000001E-3</v>
      </c>
      <c r="S68">
        <v>817.98</v>
      </c>
      <c r="T68">
        <v>9.19</v>
      </c>
      <c r="U68">
        <v>11</v>
      </c>
      <c r="V68">
        <v>2418.25</v>
      </c>
      <c r="W68">
        <v>0.33829999999999999</v>
      </c>
      <c r="X68">
        <v>2.9563999999999999</v>
      </c>
      <c r="Y68">
        <v>0</v>
      </c>
      <c r="Z68">
        <v>0</v>
      </c>
      <c r="AA68">
        <v>0</v>
      </c>
      <c r="AB68">
        <v>0</v>
      </c>
      <c r="AC68">
        <v>0</v>
      </c>
      <c r="AD68">
        <v>0</v>
      </c>
      <c r="AE68">
        <v>0</v>
      </c>
      <c r="AF68">
        <v>0</v>
      </c>
      <c r="AG68">
        <v>0</v>
      </c>
      <c r="AH68">
        <v>0</v>
      </c>
      <c r="AI68">
        <v>0</v>
      </c>
    </row>
    <row r="69" spans="1:35" x14ac:dyDescent="0.3">
      <c r="A69" s="83" t="s">
        <v>233</v>
      </c>
      <c r="B69" s="83" t="s">
        <v>43</v>
      </c>
      <c r="C69" s="83" t="str">
        <f>VLOOKUP(G69,Master!$I:$M,2,)</f>
        <v>Category 3</v>
      </c>
      <c r="D69" s="83" t="str">
        <f>VLOOKUP($G69,Master!$I:$M,3,)</f>
        <v>SB</v>
      </c>
      <c r="E69" s="83" t="str">
        <f>VLOOKUP($G69,Master!$I:$M,5,)</f>
        <v>ASIN 16</v>
      </c>
      <c r="F69" s="83" t="str">
        <f>VLOOKUP($G69,Master!$I:$M,4,)</f>
        <v>KT</v>
      </c>
      <c r="G69" s="83" t="s">
        <v>130</v>
      </c>
      <c r="H69" t="s">
        <v>44</v>
      </c>
      <c r="I69" t="s">
        <v>45</v>
      </c>
      <c r="K69" s="14">
        <v>44979</v>
      </c>
      <c r="M69">
        <v>1000</v>
      </c>
      <c r="N69" s="13">
        <v>0.53441295546558698</v>
      </c>
      <c r="O69" t="s">
        <v>21</v>
      </c>
      <c r="P69">
        <v>6358</v>
      </c>
      <c r="Q69">
        <v>22</v>
      </c>
      <c r="R69">
        <v>3.5000000000000001E-3</v>
      </c>
      <c r="S69">
        <v>766.3</v>
      </c>
      <c r="T69">
        <v>34.83</v>
      </c>
      <c r="U69">
        <v>13</v>
      </c>
      <c r="V69">
        <v>5140.67</v>
      </c>
      <c r="W69">
        <v>0.14910000000000001</v>
      </c>
      <c r="X69">
        <v>6.7084000000000001</v>
      </c>
      <c r="Y69">
        <v>2</v>
      </c>
      <c r="Z69">
        <v>0.15379999999999999</v>
      </c>
      <c r="AA69">
        <v>1220.3399999999999</v>
      </c>
      <c r="AB69">
        <v>0.2374</v>
      </c>
      <c r="AC69">
        <v>0</v>
      </c>
      <c r="AD69">
        <v>0</v>
      </c>
      <c r="AE69">
        <v>0</v>
      </c>
      <c r="AF69">
        <v>0</v>
      </c>
      <c r="AG69">
        <v>0</v>
      </c>
      <c r="AH69">
        <v>0</v>
      </c>
      <c r="AI69">
        <v>0</v>
      </c>
    </row>
    <row r="70" spans="1:35" x14ac:dyDescent="0.3">
      <c r="A70" s="83" t="s">
        <v>233</v>
      </c>
      <c r="B70" s="83" t="s">
        <v>43</v>
      </c>
      <c r="C70" s="83" t="str">
        <f>VLOOKUP(G70,Master!$I:$M,2,)</f>
        <v>Category 4</v>
      </c>
      <c r="D70" s="83" t="str">
        <f>VLOOKUP($G70,Master!$I:$M,3,)</f>
        <v>SP</v>
      </c>
      <c r="E70" s="83" t="str">
        <f>VLOOKUP($G70,Master!$I:$M,5,)</f>
        <v>ASIN 5</v>
      </c>
      <c r="F70" s="83" t="str">
        <f>VLOOKUP($G70,Master!$I:$M,4,)</f>
        <v>KT</v>
      </c>
      <c r="G70" s="83" t="s">
        <v>140</v>
      </c>
      <c r="H70" t="s">
        <v>44</v>
      </c>
      <c r="I70" t="s">
        <v>45</v>
      </c>
      <c r="J70" t="s">
        <v>46</v>
      </c>
      <c r="K70" s="14">
        <v>44786</v>
      </c>
      <c r="M70">
        <v>600</v>
      </c>
      <c r="N70" t="s">
        <v>49</v>
      </c>
      <c r="O70" t="s">
        <v>21</v>
      </c>
      <c r="P70">
        <v>13482</v>
      </c>
      <c r="Q70">
        <v>30</v>
      </c>
      <c r="R70">
        <v>2.2000000000000001E-3</v>
      </c>
      <c r="S70">
        <v>738.17</v>
      </c>
      <c r="T70">
        <v>24.61</v>
      </c>
      <c r="U70">
        <v>12</v>
      </c>
      <c r="V70">
        <v>7135.57</v>
      </c>
      <c r="W70">
        <v>0.10340000000000001</v>
      </c>
      <c r="X70">
        <v>9.6666000000000007</v>
      </c>
      <c r="Y70">
        <v>0</v>
      </c>
      <c r="Z70">
        <v>0</v>
      </c>
      <c r="AA70">
        <v>0</v>
      </c>
      <c r="AB70">
        <v>0</v>
      </c>
      <c r="AC70">
        <v>0</v>
      </c>
      <c r="AD70">
        <v>0</v>
      </c>
      <c r="AE70">
        <v>0</v>
      </c>
      <c r="AF70">
        <v>0</v>
      </c>
      <c r="AG70">
        <v>0</v>
      </c>
      <c r="AH70">
        <v>0</v>
      </c>
      <c r="AI70">
        <v>0</v>
      </c>
    </row>
    <row r="71" spans="1:35" x14ac:dyDescent="0.3">
      <c r="A71" s="83" t="s">
        <v>233</v>
      </c>
      <c r="B71" s="83" t="s">
        <v>43</v>
      </c>
      <c r="C71" s="83" t="str">
        <f>VLOOKUP(G71,Master!$I:$M,2,)</f>
        <v>Category 1</v>
      </c>
      <c r="D71" s="83" t="str">
        <f>VLOOKUP($G71,Master!$I:$M,3,)</f>
        <v>SD</v>
      </c>
      <c r="E71" s="83" t="str">
        <f>VLOOKUP($G71,Master!$I:$M,5,)</f>
        <v>ASIN 3</v>
      </c>
      <c r="F71" s="83" t="str">
        <f>VLOOKUP($G71,Master!$I:$M,4,)</f>
        <v>CT</v>
      </c>
      <c r="G71" s="83" t="s">
        <v>132</v>
      </c>
      <c r="H71" t="s">
        <v>44</v>
      </c>
      <c r="I71" t="s">
        <v>45</v>
      </c>
      <c r="K71" s="14">
        <v>44949</v>
      </c>
      <c r="M71">
        <v>1000</v>
      </c>
      <c r="O71" t="s">
        <v>52</v>
      </c>
      <c r="P71">
        <v>4965</v>
      </c>
      <c r="Q71">
        <v>10</v>
      </c>
      <c r="R71">
        <v>2E-3</v>
      </c>
      <c r="S71">
        <v>647.58000000000004</v>
      </c>
      <c r="T71">
        <v>64.760000000000005</v>
      </c>
      <c r="U71">
        <v>6</v>
      </c>
      <c r="V71">
        <v>2817.94</v>
      </c>
      <c r="W71">
        <v>0.2298</v>
      </c>
      <c r="X71">
        <v>4.3514999999999997</v>
      </c>
      <c r="Y71">
        <v>0</v>
      </c>
      <c r="Z71">
        <v>0</v>
      </c>
      <c r="AA71">
        <v>0</v>
      </c>
      <c r="AB71">
        <v>0</v>
      </c>
      <c r="AC71">
        <v>2962</v>
      </c>
      <c r="AD71">
        <v>218.63</v>
      </c>
      <c r="AE71">
        <v>3670</v>
      </c>
      <c r="AF71">
        <v>3402</v>
      </c>
      <c r="AG71">
        <v>3179</v>
      </c>
      <c r="AH71">
        <v>2907</v>
      </c>
      <c r="AI71">
        <v>2</v>
      </c>
    </row>
    <row r="72" spans="1:35" x14ac:dyDescent="0.3">
      <c r="A72" s="83" t="s">
        <v>233</v>
      </c>
      <c r="B72" s="83" t="s">
        <v>43</v>
      </c>
      <c r="C72" s="83" t="str">
        <f>VLOOKUP(G72,Master!$I:$M,2,)</f>
        <v>Category 1</v>
      </c>
      <c r="D72" s="83" t="str">
        <f>VLOOKUP($G72,Master!$I:$M,3,)</f>
        <v>SD</v>
      </c>
      <c r="E72" s="83" t="str">
        <f>VLOOKUP($G72,Master!$I:$M,5,)</f>
        <v>ASIN 3</v>
      </c>
      <c r="F72" s="83" t="str">
        <f>VLOOKUP($G72,Master!$I:$M,4,)</f>
        <v>CT</v>
      </c>
      <c r="G72" s="83" t="s">
        <v>132</v>
      </c>
      <c r="H72" t="s">
        <v>44</v>
      </c>
      <c r="I72" t="s">
        <v>45</v>
      </c>
      <c r="K72" s="14">
        <v>44866</v>
      </c>
      <c r="M72">
        <v>550</v>
      </c>
      <c r="O72" t="s">
        <v>21</v>
      </c>
      <c r="P72">
        <v>9998</v>
      </c>
      <c r="Q72">
        <v>28</v>
      </c>
      <c r="R72">
        <v>2.8E-3</v>
      </c>
      <c r="S72">
        <v>572.62</v>
      </c>
      <c r="T72">
        <v>20.45</v>
      </c>
      <c r="U72">
        <v>1</v>
      </c>
      <c r="V72">
        <v>228.82</v>
      </c>
      <c r="W72">
        <v>2.5024999999999999</v>
      </c>
      <c r="X72">
        <v>0.39960000000000001</v>
      </c>
      <c r="Y72">
        <v>1</v>
      </c>
      <c r="Z72">
        <v>1</v>
      </c>
      <c r="AA72">
        <v>228.82</v>
      </c>
      <c r="AB72">
        <v>1</v>
      </c>
      <c r="AC72">
        <v>0</v>
      </c>
      <c r="AD72">
        <v>0</v>
      </c>
      <c r="AE72">
        <v>0</v>
      </c>
      <c r="AF72">
        <v>0</v>
      </c>
      <c r="AG72">
        <v>0</v>
      </c>
      <c r="AH72">
        <v>0</v>
      </c>
      <c r="AI72">
        <v>0</v>
      </c>
    </row>
    <row r="73" spans="1:35" x14ac:dyDescent="0.3">
      <c r="A73" s="83" t="s">
        <v>233</v>
      </c>
      <c r="B73" s="83" t="s">
        <v>43</v>
      </c>
      <c r="C73" s="83" t="str">
        <f>VLOOKUP(G73,Master!$I:$M,2,)</f>
        <v>Category 2</v>
      </c>
      <c r="D73" s="83" t="str">
        <f>VLOOKUP($G73,Master!$I:$M,3,)</f>
        <v>SD</v>
      </c>
      <c r="E73" s="83" t="str">
        <f>VLOOKUP($G73,Master!$I:$M,5,)</f>
        <v>ASIN 2</v>
      </c>
      <c r="F73" s="83" t="str">
        <f>VLOOKUP($G73,Master!$I:$M,4,)</f>
        <v>CT</v>
      </c>
      <c r="G73" s="83" t="s">
        <v>131</v>
      </c>
      <c r="H73" t="s">
        <v>44</v>
      </c>
      <c r="I73" t="s">
        <v>45</v>
      </c>
      <c r="K73" s="14">
        <v>44866</v>
      </c>
      <c r="M73">
        <v>550</v>
      </c>
      <c r="O73" t="s">
        <v>21</v>
      </c>
      <c r="P73">
        <v>16625</v>
      </c>
      <c r="Q73">
        <v>36</v>
      </c>
      <c r="R73">
        <v>2.2000000000000001E-3</v>
      </c>
      <c r="S73">
        <v>569.28</v>
      </c>
      <c r="T73">
        <v>15.81</v>
      </c>
      <c r="U73">
        <v>4</v>
      </c>
      <c r="V73">
        <v>1477.68</v>
      </c>
      <c r="W73">
        <v>0.38529999999999998</v>
      </c>
      <c r="X73">
        <v>2.5956999999999999</v>
      </c>
      <c r="Y73">
        <v>2</v>
      </c>
      <c r="Z73">
        <v>0.5</v>
      </c>
      <c r="AA73">
        <v>1037.5</v>
      </c>
      <c r="AB73">
        <v>0.70209999999999995</v>
      </c>
      <c r="AC73">
        <v>0</v>
      </c>
      <c r="AD73">
        <v>0</v>
      </c>
      <c r="AE73">
        <v>0</v>
      </c>
      <c r="AF73">
        <v>0</v>
      </c>
      <c r="AG73">
        <v>0</v>
      </c>
      <c r="AH73">
        <v>0</v>
      </c>
      <c r="AI73">
        <v>0</v>
      </c>
    </row>
    <row r="74" spans="1:35" x14ac:dyDescent="0.3">
      <c r="A74" s="83" t="s">
        <v>233</v>
      </c>
      <c r="B74" s="83" t="s">
        <v>43</v>
      </c>
      <c r="C74" s="83" t="str">
        <f>VLOOKUP(G74,Master!$I:$M,2,)</f>
        <v>Category 2</v>
      </c>
      <c r="D74" s="83" t="str">
        <f>VLOOKUP($G74,Master!$I:$M,3,)</f>
        <v>SP</v>
      </c>
      <c r="E74" s="83" t="str">
        <f>VLOOKUP($G74,Master!$I:$M,5,)</f>
        <v>ASIN 2</v>
      </c>
      <c r="F74" s="83" t="str">
        <f>VLOOKUP($G74,Master!$I:$M,4,)</f>
        <v>Auto</v>
      </c>
      <c r="G74" s="83" t="s">
        <v>170</v>
      </c>
      <c r="H74" t="s">
        <v>44</v>
      </c>
      <c r="I74" t="s">
        <v>48</v>
      </c>
      <c r="J74" t="s">
        <v>46</v>
      </c>
      <c r="K74" s="14">
        <v>44151</v>
      </c>
      <c r="M74">
        <v>200</v>
      </c>
      <c r="N74" t="s">
        <v>49</v>
      </c>
      <c r="O74" t="s">
        <v>21</v>
      </c>
      <c r="P74">
        <v>136893</v>
      </c>
      <c r="Q74">
        <v>77</v>
      </c>
      <c r="R74">
        <v>5.9999999999999995E-4</v>
      </c>
      <c r="S74">
        <v>567.52</v>
      </c>
      <c r="T74">
        <v>7.37</v>
      </c>
      <c r="U74">
        <v>7</v>
      </c>
      <c r="V74">
        <v>2414.12</v>
      </c>
      <c r="W74">
        <v>0.2351</v>
      </c>
      <c r="X74">
        <v>4.2538</v>
      </c>
      <c r="Y74">
        <v>0</v>
      </c>
      <c r="Z74">
        <v>0</v>
      </c>
      <c r="AA74">
        <v>0</v>
      </c>
      <c r="AB74">
        <v>0</v>
      </c>
      <c r="AC74">
        <v>0</v>
      </c>
      <c r="AD74">
        <v>0</v>
      </c>
      <c r="AE74">
        <v>0</v>
      </c>
      <c r="AF74">
        <v>0</v>
      </c>
      <c r="AG74">
        <v>0</v>
      </c>
      <c r="AH74">
        <v>0</v>
      </c>
      <c r="AI74">
        <v>0</v>
      </c>
    </row>
    <row r="75" spans="1:35" x14ac:dyDescent="0.3">
      <c r="A75" s="83" t="s">
        <v>233</v>
      </c>
      <c r="B75" s="83" t="s">
        <v>43</v>
      </c>
      <c r="C75" s="83" t="str">
        <f>VLOOKUP(G75,Master!$I:$M,2,)</f>
        <v>Category 1</v>
      </c>
      <c r="D75" s="83" t="str">
        <f>VLOOKUP($G75,Master!$I:$M,3,)</f>
        <v>SP</v>
      </c>
      <c r="E75" s="83" t="str">
        <f>VLOOKUP($G75,Master!$I:$M,5,)</f>
        <v>ASIN 1</v>
      </c>
      <c r="F75" s="83" t="str">
        <f>VLOOKUP($G75,Master!$I:$M,4,)</f>
        <v>KT</v>
      </c>
      <c r="G75" s="83" t="s">
        <v>126</v>
      </c>
      <c r="H75" t="s">
        <v>44</v>
      </c>
      <c r="I75" t="s">
        <v>45</v>
      </c>
      <c r="J75" t="s">
        <v>46</v>
      </c>
      <c r="K75" s="14">
        <v>44718</v>
      </c>
      <c r="M75">
        <v>300</v>
      </c>
      <c r="N75" s="13">
        <v>0.14563106796116501</v>
      </c>
      <c r="O75" t="s">
        <v>21</v>
      </c>
      <c r="P75">
        <v>49414</v>
      </c>
      <c r="Q75">
        <v>44</v>
      </c>
      <c r="R75">
        <v>8.9999999999999998E-4</v>
      </c>
      <c r="S75">
        <v>541.78</v>
      </c>
      <c r="T75">
        <v>12.31</v>
      </c>
      <c r="U75">
        <v>4</v>
      </c>
      <c r="V75">
        <v>828.82</v>
      </c>
      <c r="W75">
        <v>0.65369999999999995</v>
      </c>
      <c r="X75">
        <v>1.5298</v>
      </c>
      <c r="Y75">
        <v>0</v>
      </c>
      <c r="Z75">
        <v>0</v>
      </c>
      <c r="AA75">
        <v>0</v>
      </c>
      <c r="AB75">
        <v>0</v>
      </c>
      <c r="AC75">
        <v>0</v>
      </c>
      <c r="AD75">
        <v>0</v>
      </c>
      <c r="AE75">
        <v>0</v>
      </c>
      <c r="AF75">
        <v>0</v>
      </c>
      <c r="AG75">
        <v>0</v>
      </c>
      <c r="AH75">
        <v>0</v>
      </c>
      <c r="AI75">
        <v>0</v>
      </c>
    </row>
    <row r="76" spans="1:35" x14ac:dyDescent="0.3">
      <c r="A76" s="83" t="s">
        <v>233</v>
      </c>
      <c r="B76" s="83" t="s">
        <v>43</v>
      </c>
      <c r="C76" s="83" t="str">
        <f>VLOOKUP(G76,Master!$I:$M,2,)</f>
        <v>Category 1</v>
      </c>
      <c r="D76" s="83" t="str">
        <f>VLOOKUP($G76,Master!$I:$M,3,)</f>
        <v>SP</v>
      </c>
      <c r="E76" s="83" t="str">
        <f>VLOOKUP($G76,Master!$I:$M,5,)</f>
        <v>ASIN 7</v>
      </c>
      <c r="F76" s="83" t="str">
        <f>VLOOKUP($G76,Master!$I:$M,4,)</f>
        <v>PT</v>
      </c>
      <c r="G76" s="83" t="s">
        <v>164</v>
      </c>
      <c r="H76" t="s">
        <v>44</v>
      </c>
      <c r="I76" t="s">
        <v>45</v>
      </c>
      <c r="J76" t="s">
        <v>46</v>
      </c>
      <c r="K76" s="14">
        <v>44821</v>
      </c>
      <c r="M76">
        <v>200</v>
      </c>
      <c r="N76" t="s">
        <v>49</v>
      </c>
      <c r="O76" t="s">
        <v>21</v>
      </c>
      <c r="P76">
        <v>24276</v>
      </c>
      <c r="Q76">
        <v>52</v>
      </c>
      <c r="R76">
        <v>2.0999999999999999E-3</v>
      </c>
      <c r="S76">
        <v>512.77</v>
      </c>
      <c r="T76">
        <v>9.86</v>
      </c>
      <c r="U76">
        <v>11</v>
      </c>
      <c r="V76">
        <v>4202.59</v>
      </c>
      <c r="W76">
        <v>0.122</v>
      </c>
      <c r="X76">
        <v>8.1959</v>
      </c>
      <c r="Y76">
        <v>0</v>
      </c>
      <c r="Z76">
        <v>0</v>
      </c>
      <c r="AA76">
        <v>0</v>
      </c>
      <c r="AB76">
        <v>0</v>
      </c>
      <c r="AC76">
        <v>0</v>
      </c>
      <c r="AD76">
        <v>0</v>
      </c>
      <c r="AE76">
        <v>0</v>
      </c>
      <c r="AF76">
        <v>0</v>
      </c>
      <c r="AG76">
        <v>0</v>
      </c>
      <c r="AH76">
        <v>0</v>
      </c>
      <c r="AI76">
        <v>0</v>
      </c>
    </row>
    <row r="77" spans="1:35" x14ac:dyDescent="0.3">
      <c r="A77" s="83" t="s">
        <v>233</v>
      </c>
      <c r="B77" s="83" t="s">
        <v>43</v>
      </c>
      <c r="C77" s="83" t="str">
        <f>VLOOKUP(G77,Master!$I:$M,2,)</f>
        <v>Category 1</v>
      </c>
      <c r="D77" s="83" t="str">
        <f>VLOOKUP($G77,Master!$I:$M,3,)</f>
        <v>SBV</v>
      </c>
      <c r="E77" s="83" t="str">
        <f>VLOOKUP($G77,Master!$I:$M,5,)</f>
        <v>ASIN 3</v>
      </c>
      <c r="F77" s="83" t="str">
        <f>VLOOKUP($G77,Master!$I:$M,4,)</f>
        <v>PT</v>
      </c>
      <c r="G77" s="83" t="s">
        <v>168</v>
      </c>
      <c r="H77" t="s">
        <v>44</v>
      </c>
      <c r="I77" t="s">
        <v>45</v>
      </c>
      <c r="K77" s="14">
        <v>44907</v>
      </c>
      <c r="M77">
        <v>550</v>
      </c>
      <c r="N77" t="s">
        <v>49</v>
      </c>
      <c r="O77" t="s">
        <v>21</v>
      </c>
      <c r="P77">
        <v>3883</v>
      </c>
      <c r="Q77">
        <v>20</v>
      </c>
      <c r="R77">
        <v>5.1999999999999998E-3</v>
      </c>
      <c r="S77">
        <v>506.72</v>
      </c>
      <c r="T77">
        <v>25.34</v>
      </c>
      <c r="U77">
        <v>0</v>
      </c>
      <c r="V77">
        <v>0</v>
      </c>
      <c r="W77">
        <v>0</v>
      </c>
      <c r="X77">
        <v>0</v>
      </c>
      <c r="Y77">
        <v>0</v>
      </c>
      <c r="Z77">
        <v>0</v>
      </c>
      <c r="AA77">
        <v>0</v>
      </c>
      <c r="AB77">
        <v>0</v>
      </c>
      <c r="AC77">
        <v>0</v>
      </c>
      <c r="AD77">
        <v>0</v>
      </c>
      <c r="AE77">
        <v>0</v>
      </c>
      <c r="AF77">
        <v>0</v>
      </c>
      <c r="AG77">
        <v>0</v>
      </c>
      <c r="AH77">
        <v>0</v>
      </c>
      <c r="AI77">
        <v>0</v>
      </c>
    </row>
    <row r="78" spans="1:35" x14ac:dyDescent="0.3">
      <c r="A78" s="83" t="s">
        <v>233</v>
      </c>
      <c r="B78" s="83" t="s">
        <v>43</v>
      </c>
      <c r="C78" s="83" t="str">
        <f>VLOOKUP(G78,Master!$I:$M,2,)</f>
        <v>Category 1</v>
      </c>
      <c r="D78" s="83" t="str">
        <f>VLOOKUP($G78,Master!$I:$M,3,)</f>
        <v>SP</v>
      </c>
      <c r="E78" s="83" t="str">
        <f>VLOOKUP($G78,Master!$I:$M,5,)</f>
        <v>ASIN 10</v>
      </c>
      <c r="F78" s="83" t="str">
        <f>VLOOKUP($G78,Master!$I:$M,4,)</f>
        <v>PT</v>
      </c>
      <c r="G78" s="83" t="s">
        <v>171</v>
      </c>
      <c r="H78" t="s">
        <v>44</v>
      </c>
      <c r="I78" t="s">
        <v>45</v>
      </c>
      <c r="J78" t="s">
        <v>46</v>
      </c>
      <c r="K78" s="14">
        <v>44821</v>
      </c>
      <c r="M78">
        <v>200</v>
      </c>
      <c r="N78" t="s">
        <v>49</v>
      </c>
      <c r="O78" t="s">
        <v>21</v>
      </c>
      <c r="P78">
        <v>40206</v>
      </c>
      <c r="Q78">
        <v>66</v>
      </c>
      <c r="R78">
        <v>1.6000000000000001E-3</v>
      </c>
      <c r="S78">
        <v>487.21</v>
      </c>
      <c r="T78">
        <v>7.38</v>
      </c>
      <c r="U78">
        <v>18</v>
      </c>
      <c r="V78">
        <v>4583.08</v>
      </c>
      <c r="W78">
        <v>0.10630000000000001</v>
      </c>
      <c r="X78">
        <v>9.4068000000000005</v>
      </c>
      <c r="Y78">
        <v>0</v>
      </c>
      <c r="Z78">
        <v>0</v>
      </c>
      <c r="AA78">
        <v>0</v>
      </c>
      <c r="AB78">
        <v>0</v>
      </c>
      <c r="AC78">
        <v>0</v>
      </c>
      <c r="AD78">
        <v>0</v>
      </c>
      <c r="AE78">
        <v>0</v>
      </c>
      <c r="AF78">
        <v>0</v>
      </c>
      <c r="AG78">
        <v>0</v>
      </c>
      <c r="AH78">
        <v>0</v>
      </c>
      <c r="AI78">
        <v>0</v>
      </c>
    </row>
    <row r="79" spans="1:35" x14ac:dyDescent="0.3">
      <c r="A79" s="83" t="s">
        <v>233</v>
      </c>
      <c r="B79" s="83" t="s">
        <v>43</v>
      </c>
      <c r="C79" s="83" t="str">
        <f>VLOOKUP(G79,Master!$I:$M,2,)</f>
        <v>Category 2</v>
      </c>
      <c r="D79" s="83" t="str">
        <f>VLOOKUP($G79,Master!$I:$M,3,)</f>
        <v>SBV</v>
      </c>
      <c r="E79" s="83" t="str">
        <f>VLOOKUP($G79,Master!$I:$M,5,)</f>
        <v>ASIN 2</v>
      </c>
      <c r="F79" s="83" t="str">
        <f>VLOOKUP($G79,Master!$I:$M,4,)</f>
        <v>KT</v>
      </c>
      <c r="G79" s="83" t="s">
        <v>133</v>
      </c>
      <c r="H79" t="s">
        <v>44</v>
      </c>
      <c r="I79" t="s">
        <v>45</v>
      </c>
      <c r="J79" t="s">
        <v>46</v>
      </c>
      <c r="K79" s="14">
        <v>44725</v>
      </c>
      <c r="M79">
        <v>200</v>
      </c>
      <c r="N79" t="s">
        <v>49</v>
      </c>
      <c r="O79" t="s">
        <v>21</v>
      </c>
      <c r="P79">
        <v>1294</v>
      </c>
      <c r="Q79">
        <v>37</v>
      </c>
      <c r="R79">
        <v>2.86E-2</v>
      </c>
      <c r="S79">
        <v>444.15</v>
      </c>
      <c r="T79">
        <v>12</v>
      </c>
      <c r="U79">
        <v>6</v>
      </c>
      <c r="V79">
        <v>2075.89</v>
      </c>
      <c r="W79">
        <v>0.214</v>
      </c>
      <c r="X79">
        <v>4.6738</v>
      </c>
      <c r="Y79">
        <v>4</v>
      </c>
      <c r="Z79">
        <v>0.66669999999999996</v>
      </c>
      <c r="AA79">
        <v>1169.6400000000001</v>
      </c>
      <c r="AB79">
        <v>0.56340000000000001</v>
      </c>
      <c r="AC79">
        <v>385</v>
      </c>
      <c r="AD79">
        <v>1153.6400000000001</v>
      </c>
      <c r="AE79">
        <v>0</v>
      </c>
      <c r="AF79">
        <v>0</v>
      </c>
      <c r="AG79">
        <v>0</v>
      </c>
      <c r="AH79">
        <v>0</v>
      </c>
      <c r="AI79">
        <v>0</v>
      </c>
    </row>
    <row r="80" spans="1:35" x14ac:dyDescent="0.3">
      <c r="A80" s="83" t="s">
        <v>233</v>
      </c>
      <c r="B80" s="83" t="s">
        <v>43</v>
      </c>
      <c r="C80" s="83" t="str">
        <f>VLOOKUP(G80,Master!$I:$M,2,)</f>
        <v>Category 1</v>
      </c>
      <c r="D80" s="83" t="str">
        <f>VLOOKUP($G80,Master!$I:$M,3,)</f>
        <v>SBV</v>
      </c>
      <c r="E80" s="83" t="str">
        <f>VLOOKUP($G80,Master!$I:$M,5,)</f>
        <v>ASIN 3</v>
      </c>
      <c r="F80" s="83" t="str">
        <f>VLOOKUP($G80,Master!$I:$M,4,)</f>
        <v>PT</v>
      </c>
      <c r="G80" s="83" t="s">
        <v>168</v>
      </c>
      <c r="H80" t="s">
        <v>44</v>
      </c>
      <c r="I80" t="s">
        <v>45</v>
      </c>
      <c r="K80" s="14">
        <v>44907</v>
      </c>
      <c r="M80">
        <v>550</v>
      </c>
      <c r="N80" t="s">
        <v>49</v>
      </c>
      <c r="O80" t="s">
        <v>21</v>
      </c>
      <c r="P80">
        <v>4683</v>
      </c>
      <c r="Q80">
        <v>19</v>
      </c>
      <c r="R80">
        <v>4.1000000000000003E-3</v>
      </c>
      <c r="S80">
        <v>439.85</v>
      </c>
      <c r="T80">
        <v>23.15</v>
      </c>
      <c r="U80">
        <v>0</v>
      </c>
      <c r="V80">
        <v>0</v>
      </c>
      <c r="W80">
        <v>0</v>
      </c>
      <c r="X80">
        <v>0</v>
      </c>
      <c r="Y80">
        <v>0</v>
      </c>
      <c r="Z80">
        <v>0</v>
      </c>
      <c r="AA80">
        <v>0</v>
      </c>
      <c r="AB80">
        <v>0</v>
      </c>
      <c r="AC80">
        <v>0</v>
      </c>
      <c r="AD80">
        <v>0</v>
      </c>
      <c r="AE80">
        <v>0</v>
      </c>
      <c r="AF80">
        <v>0</v>
      </c>
      <c r="AG80">
        <v>0</v>
      </c>
      <c r="AH80">
        <v>0</v>
      </c>
      <c r="AI80">
        <v>0</v>
      </c>
    </row>
    <row r="81" spans="1:35" x14ac:dyDescent="0.3">
      <c r="A81" s="83" t="s">
        <v>233</v>
      </c>
      <c r="B81" s="83" t="s">
        <v>43</v>
      </c>
      <c r="C81" s="83" t="str">
        <f>VLOOKUP(G81,Master!$I:$M,2,)</f>
        <v>Category 1</v>
      </c>
      <c r="D81" s="83" t="str">
        <f>VLOOKUP($G81,Master!$I:$M,3,)</f>
        <v>SP</v>
      </c>
      <c r="E81" s="83" t="str">
        <f>VLOOKUP($G81,Master!$I:$M,5,)</f>
        <v>ASIN 10</v>
      </c>
      <c r="F81" s="83" t="str">
        <f>VLOOKUP($G81,Master!$I:$M,4,)</f>
        <v>KT</v>
      </c>
      <c r="G81" s="83" t="s">
        <v>172</v>
      </c>
      <c r="H81" t="s">
        <v>44</v>
      </c>
      <c r="I81" t="s">
        <v>45</v>
      </c>
      <c r="J81" t="s">
        <v>46</v>
      </c>
      <c r="K81" s="14">
        <v>44786</v>
      </c>
      <c r="M81">
        <v>200</v>
      </c>
      <c r="N81" t="s">
        <v>49</v>
      </c>
      <c r="O81" t="s">
        <v>21</v>
      </c>
      <c r="P81">
        <v>20964</v>
      </c>
      <c r="Q81">
        <v>25</v>
      </c>
      <c r="R81">
        <v>1.1999999999999999E-3</v>
      </c>
      <c r="S81">
        <v>419.05</v>
      </c>
      <c r="T81">
        <v>16.760000000000002</v>
      </c>
      <c r="U81">
        <v>7</v>
      </c>
      <c r="V81">
        <v>3627.15</v>
      </c>
      <c r="W81">
        <v>0.11550000000000001</v>
      </c>
      <c r="X81">
        <v>8.6555999999999997</v>
      </c>
      <c r="Y81">
        <v>0</v>
      </c>
      <c r="Z81">
        <v>0</v>
      </c>
      <c r="AA81">
        <v>0</v>
      </c>
      <c r="AB81">
        <v>0</v>
      </c>
      <c r="AC81">
        <v>0</v>
      </c>
      <c r="AD81">
        <v>0</v>
      </c>
      <c r="AE81">
        <v>0</v>
      </c>
      <c r="AF81">
        <v>0</v>
      </c>
      <c r="AG81">
        <v>0</v>
      </c>
      <c r="AH81">
        <v>0</v>
      </c>
      <c r="AI81">
        <v>0</v>
      </c>
    </row>
    <row r="82" spans="1:35" x14ac:dyDescent="0.3">
      <c r="A82" s="83" t="s">
        <v>233</v>
      </c>
      <c r="B82" s="83" t="s">
        <v>43</v>
      </c>
      <c r="C82" s="83" t="str">
        <f>VLOOKUP(G82,Master!$I:$M,2,)</f>
        <v>Category 1</v>
      </c>
      <c r="D82" s="83" t="str">
        <f>VLOOKUP($G82,Master!$I:$M,3,)</f>
        <v>SP</v>
      </c>
      <c r="E82" s="83" t="str">
        <f>VLOOKUP($G82,Master!$I:$M,5,)</f>
        <v>ASIN 3</v>
      </c>
      <c r="F82" s="83" t="str">
        <f>VLOOKUP($G82,Master!$I:$M,4,)</f>
        <v>CT</v>
      </c>
      <c r="G82" s="83" t="s">
        <v>173</v>
      </c>
      <c r="H82" t="s">
        <v>44</v>
      </c>
      <c r="I82" t="s">
        <v>45</v>
      </c>
      <c r="J82" t="s">
        <v>46</v>
      </c>
      <c r="K82" s="14">
        <v>44866</v>
      </c>
      <c r="M82">
        <v>550</v>
      </c>
      <c r="N82" s="13">
        <v>0.117771568876471</v>
      </c>
      <c r="O82" t="s">
        <v>21</v>
      </c>
      <c r="P82">
        <v>14873</v>
      </c>
      <c r="Q82">
        <v>23</v>
      </c>
      <c r="R82">
        <v>1.5E-3</v>
      </c>
      <c r="S82">
        <v>414.98</v>
      </c>
      <c r="T82">
        <v>18.04</v>
      </c>
      <c r="U82">
        <v>0</v>
      </c>
      <c r="V82">
        <v>0</v>
      </c>
      <c r="W82">
        <v>0</v>
      </c>
      <c r="X82">
        <v>0</v>
      </c>
      <c r="Y82">
        <v>0</v>
      </c>
      <c r="Z82">
        <v>0</v>
      </c>
      <c r="AA82">
        <v>0</v>
      </c>
      <c r="AB82">
        <v>0</v>
      </c>
      <c r="AC82">
        <v>0</v>
      </c>
      <c r="AD82">
        <v>0</v>
      </c>
      <c r="AE82">
        <v>0</v>
      </c>
      <c r="AF82">
        <v>0</v>
      </c>
      <c r="AG82">
        <v>0</v>
      </c>
      <c r="AH82">
        <v>0</v>
      </c>
      <c r="AI82">
        <v>0</v>
      </c>
    </row>
    <row r="83" spans="1:35" x14ac:dyDescent="0.3">
      <c r="A83" s="83" t="s">
        <v>233</v>
      </c>
      <c r="B83" s="83" t="s">
        <v>43</v>
      </c>
      <c r="C83" s="83" t="str">
        <f>VLOOKUP(G83,Master!$I:$M,2,)</f>
        <v>Category 1</v>
      </c>
      <c r="D83" s="83" t="str">
        <f>VLOOKUP($G83,Master!$I:$M,3,)</f>
        <v>SP</v>
      </c>
      <c r="E83" s="83" t="str">
        <f>VLOOKUP($G83,Master!$I:$M,5,)</f>
        <v>ASIN 10</v>
      </c>
      <c r="F83" s="83" t="str">
        <f>VLOOKUP($G83,Master!$I:$M,4,)</f>
        <v>KT</v>
      </c>
      <c r="G83" s="83" t="s">
        <v>172</v>
      </c>
      <c r="H83" t="s">
        <v>44</v>
      </c>
      <c r="I83" t="s">
        <v>45</v>
      </c>
      <c r="J83" t="s">
        <v>46</v>
      </c>
      <c r="K83" s="14">
        <v>44786</v>
      </c>
      <c r="M83">
        <v>200</v>
      </c>
      <c r="N83" t="s">
        <v>49</v>
      </c>
      <c r="O83" t="s">
        <v>21</v>
      </c>
      <c r="P83">
        <v>6882</v>
      </c>
      <c r="Q83">
        <v>28</v>
      </c>
      <c r="R83">
        <v>4.1000000000000003E-3</v>
      </c>
      <c r="S83">
        <v>392.45</v>
      </c>
      <c r="T83">
        <v>14.02</v>
      </c>
      <c r="U83">
        <v>13</v>
      </c>
      <c r="V83">
        <v>4983.08</v>
      </c>
      <c r="W83">
        <v>7.8799999999999995E-2</v>
      </c>
      <c r="X83">
        <v>12.6974</v>
      </c>
      <c r="Y83">
        <v>0</v>
      </c>
      <c r="Z83">
        <v>0</v>
      </c>
      <c r="AA83">
        <v>0</v>
      </c>
      <c r="AB83">
        <v>0</v>
      </c>
      <c r="AC83">
        <v>0</v>
      </c>
      <c r="AD83">
        <v>0</v>
      </c>
      <c r="AE83">
        <v>0</v>
      </c>
      <c r="AF83">
        <v>0</v>
      </c>
      <c r="AG83">
        <v>0</v>
      </c>
      <c r="AH83">
        <v>0</v>
      </c>
      <c r="AI83">
        <v>0</v>
      </c>
    </row>
    <row r="84" spans="1:35" x14ac:dyDescent="0.3">
      <c r="A84" s="83" t="s">
        <v>233</v>
      </c>
      <c r="B84" s="83" t="s">
        <v>43</v>
      </c>
      <c r="C84" s="83" t="str">
        <f>VLOOKUP(G84,Master!$I:$M,2,)</f>
        <v>Category 1</v>
      </c>
      <c r="D84" s="83" t="str">
        <f>VLOOKUP($G84,Master!$I:$M,3,)</f>
        <v>SP</v>
      </c>
      <c r="E84" s="83" t="str">
        <f>VLOOKUP($G84,Master!$I:$M,5,)</f>
        <v>ASIN 12</v>
      </c>
      <c r="F84" s="83" t="str">
        <f>VLOOKUP($G84,Master!$I:$M,4,)</f>
        <v>KT</v>
      </c>
      <c r="G84" s="83" t="s">
        <v>174</v>
      </c>
      <c r="H84" t="s">
        <v>44</v>
      </c>
      <c r="I84" t="s">
        <v>45</v>
      </c>
      <c r="J84" t="s">
        <v>46</v>
      </c>
      <c r="K84" s="14">
        <v>44786</v>
      </c>
      <c r="M84">
        <v>200</v>
      </c>
      <c r="N84" t="s">
        <v>49</v>
      </c>
      <c r="O84" t="s">
        <v>21</v>
      </c>
      <c r="P84">
        <v>63230</v>
      </c>
      <c r="Q84">
        <v>29</v>
      </c>
      <c r="R84">
        <v>5.0000000000000001E-4</v>
      </c>
      <c r="S84">
        <v>383.9</v>
      </c>
      <c r="T84">
        <v>13.24</v>
      </c>
      <c r="U84">
        <v>8</v>
      </c>
      <c r="V84">
        <v>5563.57</v>
      </c>
      <c r="W84">
        <v>6.9000000000000006E-2</v>
      </c>
      <c r="X84">
        <v>14.4922</v>
      </c>
      <c r="Y84">
        <v>0</v>
      </c>
      <c r="Z84">
        <v>0</v>
      </c>
      <c r="AA84">
        <v>0</v>
      </c>
      <c r="AB84">
        <v>0</v>
      </c>
      <c r="AC84">
        <v>0</v>
      </c>
      <c r="AD84">
        <v>0</v>
      </c>
      <c r="AE84">
        <v>0</v>
      </c>
      <c r="AF84">
        <v>0</v>
      </c>
      <c r="AG84">
        <v>0</v>
      </c>
      <c r="AH84">
        <v>0</v>
      </c>
      <c r="AI84">
        <v>0</v>
      </c>
    </row>
    <row r="85" spans="1:35" x14ac:dyDescent="0.3">
      <c r="A85" s="83" t="s">
        <v>233</v>
      </c>
      <c r="B85" s="83" t="s">
        <v>43</v>
      </c>
      <c r="C85" s="83" t="str">
        <f>VLOOKUP(G85,Master!$I:$M,2,)</f>
        <v>Category 3</v>
      </c>
      <c r="D85" s="83" t="str">
        <f>VLOOKUP($G85,Master!$I:$M,3,)</f>
        <v>SD</v>
      </c>
      <c r="E85" s="83" t="str">
        <f>VLOOKUP($G85,Master!$I:$M,5,)</f>
        <v>ASIN 14</v>
      </c>
      <c r="F85" s="83" t="str">
        <f>VLOOKUP($G85,Master!$I:$M,4,)</f>
        <v>CT</v>
      </c>
      <c r="G85" s="83" t="s">
        <v>156</v>
      </c>
      <c r="H85" t="s">
        <v>44</v>
      </c>
      <c r="I85" t="s">
        <v>45</v>
      </c>
      <c r="K85" s="14">
        <v>45014</v>
      </c>
      <c r="M85">
        <v>1000</v>
      </c>
      <c r="O85" t="s">
        <v>21</v>
      </c>
      <c r="P85">
        <v>4247</v>
      </c>
      <c r="Q85">
        <v>6</v>
      </c>
      <c r="R85">
        <v>1.4E-3</v>
      </c>
      <c r="S85">
        <v>377.92</v>
      </c>
      <c r="T85">
        <v>62.99</v>
      </c>
      <c r="U85">
        <v>7</v>
      </c>
      <c r="V85">
        <v>1459.3</v>
      </c>
      <c r="W85">
        <v>0.25900000000000001</v>
      </c>
      <c r="X85">
        <v>3.8614000000000002</v>
      </c>
      <c r="Y85">
        <v>1</v>
      </c>
      <c r="Z85">
        <v>0.1429</v>
      </c>
      <c r="AA85">
        <v>203.39</v>
      </c>
      <c r="AB85">
        <v>0.1394</v>
      </c>
      <c r="AC85">
        <v>0</v>
      </c>
      <c r="AD85">
        <v>0</v>
      </c>
      <c r="AE85">
        <v>0</v>
      </c>
      <c r="AF85">
        <v>0</v>
      </c>
      <c r="AG85">
        <v>0</v>
      </c>
      <c r="AH85">
        <v>0</v>
      </c>
      <c r="AI85">
        <v>0</v>
      </c>
    </row>
    <row r="86" spans="1:35" x14ac:dyDescent="0.3">
      <c r="A86" s="83" t="s">
        <v>233</v>
      </c>
      <c r="B86" s="83" t="s">
        <v>43</v>
      </c>
      <c r="C86" s="83" t="str">
        <f>VLOOKUP(G86,Master!$I:$M,2,)</f>
        <v>Category 5</v>
      </c>
      <c r="D86" s="83" t="str">
        <f>VLOOKUP($G86,Master!$I:$M,3,)</f>
        <v>SP</v>
      </c>
      <c r="E86" s="83" t="str">
        <f>VLOOKUP($G86,Master!$I:$M,5,)</f>
        <v>ASIN 9</v>
      </c>
      <c r="F86" s="83" t="str">
        <f>VLOOKUP($G86,Master!$I:$M,4,)</f>
        <v>KT</v>
      </c>
      <c r="G86" s="83" t="s">
        <v>161</v>
      </c>
      <c r="H86" t="s">
        <v>44</v>
      </c>
      <c r="I86" t="s">
        <v>45</v>
      </c>
      <c r="J86" t="s">
        <v>46</v>
      </c>
      <c r="K86" s="14">
        <v>44786</v>
      </c>
      <c r="M86">
        <v>400</v>
      </c>
      <c r="N86" t="s">
        <v>49</v>
      </c>
      <c r="O86" t="s">
        <v>21</v>
      </c>
      <c r="P86">
        <v>3382</v>
      </c>
      <c r="Q86">
        <v>28</v>
      </c>
      <c r="R86">
        <v>8.3000000000000001E-3</v>
      </c>
      <c r="S86">
        <v>365.11</v>
      </c>
      <c r="T86">
        <v>13.04</v>
      </c>
      <c r="U86">
        <v>13</v>
      </c>
      <c r="V86">
        <v>3882.38</v>
      </c>
      <c r="W86">
        <v>9.4E-2</v>
      </c>
      <c r="X86">
        <v>10.6335</v>
      </c>
      <c r="Y86">
        <v>0</v>
      </c>
      <c r="Z86">
        <v>0</v>
      </c>
      <c r="AA86">
        <v>0</v>
      </c>
      <c r="AB86">
        <v>0</v>
      </c>
      <c r="AC86">
        <v>0</v>
      </c>
      <c r="AD86">
        <v>0</v>
      </c>
      <c r="AE86">
        <v>0</v>
      </c>
      <c r="AF86">
        <v>0</v>
      </c>
      <c r="AG86">
        <v>0</v>
      </c>
      <c r="AH86">
        <v>0</v>
      </c>
      <c r="AI86">
        <v>0</v>
      </c>
    </row>
    <row r="87" spans="1:35" x14ac:dyDescent="0.3">
      <c r="A87" s="83" t="s">
        <v>233</v>
      </c>
      <c r="B87" s="83" t="s">
        <v>43</v>
      </c>
      <c r="C87" s="83" t="str">
        <f>VLOOKUP(G87,Master!$I:$M,2,)</f>
        <v>Category 1</v>
      </c>
      <c r="D87" s="83" t="str">
        <f>VLOOKUP($G87,Master!$I:$M,3,)</f>
        <v>SD</v>
      </c>
      <c r="E87" s="83" t="str">
        <f>VLOOKUP($G87,Master!$I:$M,5,)</f>
        <v>ASIN 3</v>
      </c>
      <c r="F87" s="83" t="str">
        <f>VLOOKUP($G87,Master!$I:$M,4,)</f>
        <v>CT</v>
      </c>
      <c r="G87" s="83" t="s">
        <v>132</v>
      </c>
      <c r="H87" t="s">
        <v>44</v>
      </c>
      <c r="I87" t="s">
        <v>45</v>
      </c>
      <c r="K87" s="14">
        <v>44900</v>
      </c>
      <c r="M87">
        <v>550</v>
      </c>
      <c r="O87" t="s">
        <v>21</v>
      </c>
      <c r="P87">
        <v>8352</v>
      </c>
      <c r="Q87">
        <v>15</v>
      </c>
      <c r="R87">
        <v>1.8E-3</v>
      </c>
      <c r="S87">
        <v>348.14</v>
      </c>
      <c r="T87">
        <v>23.21</v>
      </c>
      <c r="U87">
        <v>0</v>
      </c>
      <c r="V87">
        <v>0</v>
      </c>
      <c r="W87">
        <v>0</v>
      </c>
      <c r="X87">
        <v>0</v>
      </c>
      <c r="Y87">
        <v>0</v>
      </c>
      <c r="Z87">
        <v>0</v>
      </c>
      <c r="AA87">
        <v>0</v>
      </c>
      <c r="AB87">
        <v>0</v>
      </c>
      <c r="AC87">
        <v>0</v>
      </c>
      <c r="AD87">
        <v>0</v>
      </c>
      <c r="AE87">
        <v>0</v>
      </c>
      <c r="AF87">
        <v>0</v>
      </c>
      <c r="AG87">
        <v>0</v>
      </c>
      <c r="AH87">
        <v>0</v>
      </c>
      <c r="AI87">
        <v>0</v>
      </c>
    </row>
    <row r="88" spans="1:35" x14ac:dyDescent="0.3">
      <c r="A88" s="83" t="s">
        <v>233</v>
      </c>
      <c r="B88" s="83" t="s">
        <v>43</v>
      </c>
      <c r="C88" s="83" t="str">
        <f>VLOOKUP(G88,Master!$I:$M,2,)</f>
        <v>Category 5</v>
      </c>
      <c r="D88" s="83" t="str">
        <f>VLOOKUP($G88,Master!$I:$M,3,)</f>
        <v>SP</v>
      </c>
      <c r="E88" s="83" t="str">
        <f>VLOOKUP($G88,Master!$I:$M,5,)</f>
        <v>ASIN 9</v>
      </c>
      <c r="F88" s="83" t="str">
        <f>VLOOKUP($G88,Master!$I:$M,4,)</f>
        <v>PT</v>
      </c>
      <c r="G88" s="83" t="s">
        <v>175</v>
      </c>
      <c r="H88" t="s">
        <v>44</v>
      </c>
      <c r="I88" t="s">
        <v>45</v>
      </c>
      <c r="J88" t="s">
        <v>46</v>
      </c>
      <c r="K88" s="14">
        <v>44433</v>
      </c>
      <c r="M88">
        <v>300</v>
      </c>
      <c r="N88" t="s">
        <v>49</v>
      </c>
      <c r="O88" t="s">
        <v>21</v>
      </c>
      <c r="P88">
        <v>8774</v>
      </c>
      <c r="Q88">
        <v>23</v>
      </c>
      <c r="R88">
        <v>2.5999999999999999E-3</v>
      </c>
      <c r="S88">
        <v>339.95</v>
      </c>
      <c r="T88">
        <v>14.78</v>
      </c>
      <c r="U88">
        <v>2</v>
      </c>
      <c r="V88">
        <v>589.84</v>
      </c>
      <c r="W88">
        <v>0.57630000000000003</v>
      </c>
      <c r="X88">
        <v>1.7351000000000001</v>
      </c>
      <c r="Y88">
        <v>0</v>
      </c>
      <c r="Z88">
        <v>0</v>
      </c>
      <c r="AA88">
        <v>0</v>
      </c>
      <c r="AB88">
        <v>0</v>
      </c>
      <c r="AC88">
        <v>0</v>
      </c>
      <c r="AD88">
        <v>0</v>
      </c>
      <c r="AE88">
        <v>0</v>
      </c>
      <c r="AF88">
        <v>0</v>
      </c>
      <c r="AG88">
        <v>0</v>
      </c>
      <c r="AH88">
        <v>0</v>
      </c>
      <c r="AI88">
        <v>0</v>
      </c>
    </row>
    <row r="89" spans="1:35" x14ac:dyDescent="0.3">
      <c r="A89" s="83" t="s">
        <v>233</v>
      </c>
      <c r="B89" s="83" t="s">
        <v>43</v>
      </c>
      <c r="C89" s="83" t="str">
        <f>VLOOKUP(G89,Master!$I:$M,2,)</f>
        <v>Category 1</v>
      </c>
      <c r="D89" s="83" t="str">
        <f>VLOOKUP($G89,Master!$I:$M,3,)</f>
        <v>SP</v>
      </c>
      <c r="E89" s="83" t="str">
        <f>VLOOKUP($G89,Master!$I:$M,5,)</f>
        <v>ASIN 3</v>
      </c>
      <c r="F89" s="83" t="str">
        <f>VLOOKUP($G89,Master!$I:$M,4,)</f>
        <v>KT</v>
      </c>
      <c r="G89" s="83" t="s">
        <v>176</v>
      </c>
      <c r="H89" t="s">
        <v>44</v>
      </c>
      <c r="I89" t="s">
        <v>45</v>
      </c>
      <c r="J89" t="s">
        <v>46</v>
      </c>
      <c r="K89" s="14">
        <v>44785</v>
      </c>
      <c r="M89">
        <v>200</v>
      </c>
      <c r="N89" t="s">
        <v>49</v>
      </c>
      <c r="O89" t="s">
        <v>21</v>
      </c>
      <c r="P89">
        <v>6433</v>
      </c>
      <c r="Q89">
        <v>33</v>
      </c>
      <c r="R89">
        <v>5.1000000000000004E-3</v>
      </c>
      <c r="S89">
        <v>332.12</v>
      </c>
      <c r="T89">
        <v>10.06</v>
      </c>
      <c r="U89">
        <v>0</v>
      </c>
      <c r="V89">
        <v>0</v>
      </c>
      <c r="W89">
        <v>0</v>
      </c>
      <c r="X89">
        <v>0</v>
      </c>
      <c r="Y89">
        <v>0</v>
      </c>
      <c r="Z89">
        <v>0</v>
      </c>
      <c r="AA89">
        <v>0</v>
      </c>
      <c r="AB89">
        <v>0</v>
      </c>
      <c r="AC89">
        <v>0</v>
      </c>
      <c r="AD89">
        <v>0</v>
      </c>
      <c r="AE89">
        <v>0</v>
      </c>
      <c r="AF89">
        <v>0</v>
      </c>
      <c r="AG89">
        <v>0</v>
      </c>
      <c r="AH89">
        <v>0</v>
      </c>
      <c r="AI89">
        <v>0</v>
      </c>
    </row>
    <row r="90" spans="1:35" x14ac:dyDescent="0.3">
      <c r="A90" s="83" t="s">
        <v>233</v>
      </c>
      <c r="B90" s="83" t="s">
        <v>43</v>
      </c>
      <c r="C90" s="83" t="str">
        <f>VLOOKUP(G90,Master!$I:$M,2,)</f>
        <v>Category 1</v>
      </c>
      <c r="D90" s="83" t="str">
        <f>VLOOKUP($G90,Master!$I:$M,3,)</f>
        <v>SP</v>
      </c>
      <c r="E90" s="83" t="str">
        <f>VLOOKUP($G90,Master!$I:$M,5,)</f>
        <v>ASIN 13</v>
      </c>
      <c r="F90" s="83" t="str">
        <f>VLOOKUP($G90,Master!$I:$M,4,)</f>
        <v>Auto</v>
      </c>
      <c r="G90" s="83" t="s">
        <v>177</v>
      </c>
      <c r="H90" t="s">
        <v>44</v>
      </c>
      <c r="I90" t="s">
        <v>48</v>
      </c>
      <c r="J90" t="s">
        <v>46</v>
      </c>
      <c r="K90" s="14">
        <v>44929</v>
      </c>
      <c r="M90">
        <v>550</v>
      </c>
      <c r="N90" t="s">
        <v>49</v>
      </c>
      <c r="O90" t="s">
        <v>21</v>
      </c>
      <c r="P90">
        <v>61813</v>
      </c>
      <c r="Q90">
        <v>55</v>
      </c>
      <c r="R90">
        <v>8.9999999999999998E-4</v>
      </c>
      <c r="S90">
        <v>307.55</v>
      </c>
      <c r="T90">
        <v>5.59</v>
      </c>
      <c r="U90">
        <v>9</v>
      </c>
      <c r="V90">
        <v>2262.73</v>
      </c>
      <c r="W90">
        <v>0.13589999999999999</v>
      </c>
      <c r="X90">
        <v>7.3573000000000004</v>
      </c>
      <c r="Y90">
        <v>0</v>
      </c>
      <c r="Z90">
        <v>0</v>
      </c>
      <c r="AA90">
        <v>0</v>
      </c>
      <c r="AB90">
        <v>0</v>
      </c>
      <c r="AC90">
        <v>0</v>
      </c>
      <c r="AD90">
        <v>0</v>
      </c>
      <c r="AE90">
        <v>0</v>
      </c>
      <c r="AF90">
        <v>0</v>
      </c>
      <c r="AG90">
        <v>0</v>
      </c>
      <c r="AH90">
        <v>0</v>
      </c>
      <c r="AI90">
        <v>0</v>
      </c>
    </row>
    <row r="91" spans="1:35" x14ac:dyDescent="0.3">
      <c r="A91" s="83" t="s">
        <v>233</v>
      </c>
      <c r="B91" s="83" t="s">
        <v>43</v>
      </c>
      <c r="C91" s="83" t="str">
        <f>VLOOKUP(G91,Master!$I:$M,2,)</f>
        <v>Category 2</v>
      </c>
      <c r="D91" s="83" t="str">
        <f>VLOOKUP($G91,Master!$I:$M,3,)</f>
        <v>SD</v>
      </c>
      <c r="E91" s="83" t="str">
        <f>VLOOKUP($G91,Master!$I:$M,5,)</f>
        <v>ASIN 2</v>
      </c>
      <c r="F91" s="83" t="str">
        <f>VLOOKUP($G91,Master!$I:$M,4,)</f>
        <v>PT</v>
      </c>
      <c r="G91" s="83" t="s">
        <v>178</v>
      </c>
      <c r="H91" t="s">
        <v>44</v>
      </c>
      <c r="I91" t="s">
        <v>45</v>
      </c>
      <c r="K91" s="14">
        <v>44907</v>
      </c>
      <c r="M91">
        <v>550</v>
      </c>
      <c r="O91" t="s">
        <v>21</v>
      </c>
      <c r="P91">
        <v>3516</v>
      </c>
      <c r="Q91">
        <v>12</v>
      </c>
      <c r="R91">
        <v>3.3999999999999998E-3</v>
      </c>
      <c r="S91">
        <v>284.86</v>
      </c>
      <c r="T91">
        <v>23.74</v>
      </c>
      <c r="U91">
        <v>1</v>
      </c>
      <c r="V91">
        <v>932.14</v>
      </c>
      <c r="W91">
        <v>0.30559999999999998</v>
      </c>
      <c r="X91">
        <v>3.2723</v>
      </c>
      <c r="Y91">
        <v>0</v>
      </c>
      <c r="Z91">
        <v>0</v>
      </c>
      <c r="AA91">
        <v>0</v>
      </c>
      <c r="AB91">
        <v>0</v>
      </c>
      <c r="AC91">
        <v>0</v>
      </c>
      <c r="AD91">
        <v>0</v>
      </c>
      <c r="AE91">
        <v>0</v>
      </c>
      <c r="AF91">
        <v>0</v>
      </c>
      <c r="AG91">
        <v>0</v>
      </c>
      <c r="AH91">
        <v>0</v>
      </c>
      <c r="AI91">
        <v>0</v>
      </c>
    </row>
    <row r="92" spans="1:35" x14ac:dyDescent="0.3">
      <c r="A92" s="83" t="s">
        <v>233</v>
      </c>
      <c r="B92" s="83" t="s">
        <v>43</v>
      </c>
      <c r="C92" s="83" t="str">
        <f>VLOOKUP(G92,Master!$I:$M,2,)</f>
        <v>Category 1</v>
      </c>
      <c r="D92" s="83" t="str">
        <f>VLOOKUP($G92,Master!$I:$M,3,)</f>
        <v>SP</v>
      </c>
      <c r="E92" s="83" t="str">
        <f>VLOOKUP($G92,Master!$I:$M,5,)</f>
        <v>ASIN 3</v>
      </c>
      <c r="F92" s="83" t="str">
        <f>VLOOKUP($G92,Master!$I:$M,4,)</f>
        <v>KT</v>
      </c>
      <c r="G92" s="83" t="s">
        <v>176</v>
      </c>
      <c r="H92" t="s">
        <v>44</v>
      </c>
      <c r="I92" t="s">
        <v>45</v>
      </c>
      <c r="J92" t="s">
        <v>46</v>
      </c>
      <c r="K92" s="14">
        <v>44708</v>
      </c>
      <c r="M92">
        <v>5000</v>
      </c>
      <c r="N92" t="s">
        <v>49</v>
      </c>
      <c r="O92" t="s">
        <v>21</v>
      </c>
      <c r="P92">
        <v>11518</v>
      </c>
      <c r="Q92">
        <v>18</v>
      </c>
      <c r="R92">
        <v>1.6000000000000001E-3</v>
      </c>
      <c r="S92">
        <v>282.36</v>
      </c>
      <c r="T92">
        <v>15.69</v>
      </c>
      <c r="U92">
        <v>8</v>
      </c>
      <c r="V92">
        <v>3621.94</v>
      </c>
      <c r="W92">
        <v>7.8E-2</v>
      </c>
      <c r="X92">
        <v>12.827400000000001</v>
      </c>
      <c r="Y92">
        <v>0</v>
      </c>
      <c r="Z92">
        <v>0</v>
      </c>
      <c r="AA92">
        <v>0</v>
      </c>
      <c r="AB92">
        <v>0</v>
      </c>
      <c r="AC92">
        <v>0</v>
      </c>
      <c r="AD92">
        <v>0</v>
      </c>
      <c r="AE92">
        <v>0</v>
      </c>
      <c r="AF92">
        <v>0</v>
      </c>
      <c r="AG92">
        <v>0</v>
      </c>
      <c r="AH92">
        <v>0</v>
      </c>
      <c r="AI92">
        <v>0</v>
      </c>
    </row>
    <row r="93" spans="1:35" x14ac:dyDescent="0.3">
      <c r="A93" s="83" t="s">
        <v>233</v>
      </c>
      <c r="B93" s="83" t="s">
        <v>43</v>
      </c>
      <c r="C93" s="83" t="str">
        <f>VLOOKUP(G93,Master!$I:$M,2,)</f>
        <v>Category 1</v>
      </c>
      <c r="D93" s="83" t="str">
        <f>VLOOKUP($G93,Master!$I:$M,3,)</f>
        <v>SP</v>
      </c>
      <c r="E93" s="83" t="str">
        <f>VLOOKUP($G93,Master!$I:$M,5,)</f>
        <v>ASIN 11</v>
      </c>
      <c r="F93" s="83" t="str">
        <f>VLOOKUP($G93,Master!$I:$M,4,)</f>
        <v>PT</v>
      </c>
      <c r="G93" s="83" t="s">
        <v>179</v>
      </c>
      <c r="H93" t="s">
        <v>44</v>
      </c>
      <c r="I93" t="s">
        <v>45</v>
      </c>
      <c r="J93" t="s">
        <v>46</v>
      </c>
      <c r="K93" s="14">
        <v>44821</v>
      </c>
      <c r="M93">
        <v>550</v>
      </c>
      <c r="N93" t="s">
        <v>49</v>
      </c>
      <c r="O93" t="s">
        <v>21</v>
      </c>
      <c r="P93">
        <v>28187</v>
      </c>
      <c r="Q93">
        <v>28</v>
      </c>
      <c r="R93">
        <v>1E-3</v>
      </c>
      <c r="S93">
        <v>268.02999999999997</v>
      </c>
      <c r="T93">
        <v>9.57</v>
      </c>
      <c r="U93">
        <v>3</v>
      </c>
      <c r="V93">
        <v>2203.39</v>
      </c>
      <c r="W93">
        <v>0.1216</v>
      </c>
      <c r="X93">
        <v>8.2207000000000008</v>
      </c>
      <c r="Y93">
        <v>0</v>
      </c>
      <c r="Z93">
        <v>0</v>
      </c>
      <c r="AA93">
        <v>0</v>
      </c>
      <c r="AB93">
        <v>0</v>
      </c>
      <c r="AC93">
        <v>0</v>
      </c>
      <c r="AD93">
        <v>0</v>
      </c>
      <c r="AE93">
        <v>0</v>
      </c>
      <c r="AF93">
        <v>0</v>
      </c>
      <c r="AG93">
        <v>0</v>
      </c>
      <c r="AH93">
        <v>0</v>
      </c>
      <c r="AI93">
        <v>0</v>
      </c>
    </row>
    <row r="94" spans="1:35" x14ac:dyDescent="0.3">
      <c r="A94" s="83" t="s">
        <v>233</v>
      </c>
      <c r="B94" s="83" t="s">
        <v>43</v>
      </c>
      <c r="C94" s="83" t="str">
        <f>VLOOKUP(G94,Master!$I:$M,2,)</f>
        <v>Category 1</v>
      </c>
      <c r="D94" s="83" t="str">
        <f>VLOOKUP($G94,Master!$I:$M,3,)</f>
        <v>SP</v>
      </c>
      <c r="E94" s="83" t="str">
        <f>VLOOKUP($G94,Master!$I:$M,5,)</f>
        <v>ASIN 12</v>
      </c>
      <c r="F94" s="83" t="str">
        <f>VLOOKUP($G94,Master!$I:$M,4,)</f>
        <v>PT</v>
      </c>
      <c r="G94" s="83" t="s">
        <v>180</v>
      </c>
      <c r="H94" t="s">
        <v>44</v>
      </c>
      <c r="I94" t="s">
        <v>45</v>
      </c>
      <c r="J94" t="s">
        <v>46</v>
      </c>
      <c r="K94" s="14">
        <v>44821</v>
      </c>
      <c r="M94">
        <v>200</v>
      </c>
      <c r="N94" t="s">
        <v>49</v>
      </c>
      <c r="O94" t="s">
        <v>21</v>
      </c>
      <c r="P94">
        <v>28302</v>
      </c>
      <c r="Q94">
        <v>32</v>
      </c>
      <c r="R94">
        <v>1.1000000000000001E-3</v>
      </c>
      <c r="S94">
        <v>266.45</v>
      </c>
      <c r="T94">
        <v>8.33</v>
      </c>
      <c r="U94">
        <v>1</v>
      </c>
      <c r="V94">
        <v>320.33999999999997</v>
      </c>
      <c r="W94">
        <v>0.83179999999999998</v>
      </c>
      <c r="X94">
        <v>1.2022999999999999</v>
      </c>
      <c r="Y94">
        <v>0</v>
      </c>
      <c r="Z94">
        <v>0</v>
      </c>
      <c r="AA94">
        <v>0</v>
      </c>
      <c r="AB94">
        <v>0</v>
      </c>
      <c r="AC94">
        <v>0</v>
      </c>
      <c r="AD94">
        <v>0</v>
      </c>
      <c r="AE94">
        <v>0</v>
      </c>
      <c r="AF94">
        <v>0</v>
      </c>
      <c r="AG94">
        <v>0</v>
      </c>
      <c r="AH94">
        <v>0</v>
      </c>
      <c r="AI94">
        <v>0</v>
      </c>
    </row>
    <row r="95" spans="1:35" x14ac:dyDescent="0.3">
      <c r="A95" s="83" t="s">
        <v>233</v>
      </c>
      <c r="B95" s="83" t="s">
        <v>43</v>
      </c>
      <c r="C95" s="83" t="str">
        <f>VLOOKUP(G95,Master!$I:$M,2,)</f>
        <v>Category 1</v>
      </c>
      <c r="D95" s="83" t="str">
        <f>VLOOKUP($G95,Master!$I:$M,3,)</f>
        <v>SD</v>
      </c>
      <c r="E95" s="83" t="str">
        <f>VLOOKUP($G95,Master!$I:$M,5,)</f>
        <v>ASIN 3</v>
      </c>
      <c r="F95" s="83" t="str">
        <f>VLOOKUP($G95,Master!$I:$M,4,)</f>
        <v>CT</v>
      </c>
      <c r="G95" s="83" t="s">
        <v>132</v>
      </c>
      <c r="H95" t="s">
        <v>44</v>
      </c>
      <c r="I95" t="s">
        <v>45</v>
      </c>
      <c r="K95" s="14">
        <v>44947</v>
      </c>
      <c r="M95">
        <v>1000</v>
      </c>
      <c r="O95" t="s">
        <v>52</v>
      </c>
      <c r="P95">
        <v>15665</v>
      </c>
      <c r="Q95">
        <v>4</v>
      </c>
      <c r="R95">
        <v>2.9999999999999997E-4</v>
      </c>
      <c r="S95">
        <v>259</v>
      </c>
      <c r="T95">
        <v>64.75</v>
      </c>
      <c r="U95">
        <v>19</v>
      </c>
      <c r="V95">
        <v>7489.03</v>
      </c>
      <c r="W95">
        <v>3.4599999999999999E-2</v>
      </c>
      <c r="X95">
        <v>28.915299999999998</v>
      </c>
      <c r="Y95">
        <v>13</v>
      </c>
      <c r="Z95">
        <v>0.68420000000000003</v>
      </c>
      <c r="AA95">
        <v>4436.3</v>
      </c>
      <c r="AB95">
        <v>0.59240000000000004</v>
      </c>
      <c r="AC95">
        <v>1446</v>
      </c>
      <c r="AD95">
        <v>179.11</v>
      </c>
      <c r="AE95">
        <v>956</v>
      </c>
      <c r="AF95">
        <v>646</v>
      </c>
      <c r="AG95">
        <v>457</v>
      </c>
      <c r="AH95">
        <v>366</v>
      </c>
      <c r="AI95">
        <v>1</v>
      </c>
    </row>
    <row r="96" spans="1:35" x14ac:dyDescent="0.3">
      <c r="A96" s="83" t="s">
        <v>233</v>
      </c>
      <c r="B96" s="83" t="s">
        <v>43</v>
      </c>
      <c r="C96" s="83" t="str">
        <f>VLOOKUP(G96,Master!$I:$M,2,)</f>
        <v>Category 4</v>
      </c>
      <c r="D96" s="83" t="str">
        <f>VLOOKUP($G96,Master!$I:$M,3,)</f>
        <v>SP</v>
      </c>
      <c r="E96" s="83" t="str">
        <f>VLOOKUP($G96,Master!$I:$M,5,)</f>
        <v>ASIN 5</v>
      </c>
      <c r="F96" s="83" t="str">
        <f>VLOOKUP($G96,Master!$I:$M,4,)</f>
        <v>Auto</v>
      </c>
      <c r="G96" s="83" t="s">
        <v>181</v>
      </c>
      <c r="H96" t="s">
        <v>44</v>
      </c>
      <c r="I96" t="s">
        <v>48</v>
      </c>
      <c r="J96" t="s">
        <v>46</v>
      </c>
      <c r="K96" s="14">
        <v>44433</v>
      </c>
      <c r="M96">
        <v>300</v>
      </c>
      <c r="N96" t="s">
        <v>49</v>
      </c>
      <c r="O96" t="s">
        <v>21</v>
      </c>
      <c r="P96">
        <v>69442</v>
      </c>
      <c r="Q96">
        <v>43</v>
      </c>
      <c r="R96">
        <v>5.9999999999999995E-4</v>
      </c>
      <c r="S96">
        <v>242.26</v>
      </c>
      <c r="T96">
        <v>5.63</v>
      </c>
      <c r="U96">
        <v>1</v>
      </c>
      <c r="V96">
        <v>502.86</v>
      </c>
      <c r="W96">
        <v>0.48180000000000001</v>
      </c>
      <c r="X96">
        <v>2.0756999999999999</v>
      </c>
      <c r="Y96">
        <v>0</v>
      </c>
      <c r="Z96">
        <v>0</v>
      </c>
      <c r="AA96">
        <v>0</v>
      </c>
      <c r="AB96">
        <v>0</v>
      </c>
      <c r="AC96">
        <v>0</v>
      </c>
      <c r="AD96">
        <v>0</v>
      </c>
      <c r="AE96">
        <v>0</v>
      </c>
      <c r="AF96">
        <v>0</v>
      </c>
      <c r="AG96">
        <v>0</v>
      </c>
      <c r="AH96">
        <v>0</v>
      </c>
      <c r="AI96">
        <v>0</v>
      </c>
    </row>
    <row r="97" spans="1:35" x14ac:dyDescent="0.3">
      <c r="A97" s="83" t="s">
        <v>233</v>
      </c>
      <c r="B97" s="83" t="s">
        <v>43</v>
      </c>
      <c r="C97" s="83" t="str">
        <f>VLOOKUP(G97,Master!$I:$M,2,)</f>
        <v>Category 4</v>
      </c>
      <c r="D97" s="83" t="str">
        <f>VLOOKUP($G97,Master!$I:$M,3,)</f>
        <v>SD</v>
      </c>
      <c r="E97" s="83" t="str">
        <f>VLOOKUP($G97,Master!$I:$M,5,)</f>
        <v>ASIN 5</v>
      </c>
      <c r="F97" s="83" t="str">
        <f>VLOOKUP($G97,Master!$I:$M,4,)</f>
        <v>CT</v>
      </c>
      <c r="G97" s="83" t="s">
        <v>148</v>
      </c>
      <c r="H97" t="s">
        <v>44</v>
      </c>
      <c r="I97" t="s">
        <v>45</v>
      </c>
      <c r="K97" s="14">
        <v>44949</v>
      </c>
      <c r="M97">
        <v>1000</v>
      </c>
      <c r="O97" t="s">
        <v>52</v>
      </c>
      <c r="P97">
        <v>1800</v>
      </c>
      <c r="Q97">
        <v>3</v>
      </c>
      <c r="R97">
        <v>1.6999999999999999E-3</v>
      </c>
      <c r="S97">
        <v>237.84</v>
      </c>
      <c r="T97">
        <v>79.28</v>
      </c>
      <c r="U97">
        <v>1</v>
      </c>
      <c r="V97">
        <v>129.46</v>
      </c>
      <c r="W97">
        <v>1.8371</v>
      </c>
      <c r="X97">
        <v>0.54430000000000001</v>
      </c>
      <c r="Y97">
        <v>0</v>
      </c>
      <c r="Z97">
        <v>0</v>
      </c>
      <c r="AA97">
        <v>0</v>
      </c>
      <c r="AB97">
        <v>0</v>
      </c>
      <c r="AC97">
        <v>1056</v>
      </c>
      <c r="AD97">
        <v>225.22</v>
      </c>
      <c r="AE97">
        <v>1264</v>
      </c>
      <c r="AF97">
        <v>1125</v>
      </c>
      <c r="AG97">
        <v>1045</v>
      </c>
      <c r="AH97">
        <v>948</v>
      </c>
      <c r="AI97">
        <v>15</v>
      </c>
    </row>
    <row r="98" spans="1:35" x14ac:dyDescent="0.3">
      <c r="A98" s="83" t="s">
        <v>233</v>
      </c>
      <c r="B98" s="83" t="s">
        <v>43</v>
      </c>
      <c r="C98" s="83" t="str">
        <f>VLOOKUP(G98,Master!$I:$M,2,)</f>
        <v>Category 1</v>
      </c>
      <c r="D98" s="83" t="str">
        <f>VLOOKUP($G98,Master!$I:$M,3,)</f>
        <v>SP</v>
      </c>
      <c r="E98" s="83" t="str">
        <f>VLOOKUP($G98,Master!$I:$M,5,)</f>
        <v>ASIN 13</v>
      </c>
      <c r="F98" s="83" t="str">
        <f>VLOOKUP($G98,Master!$I:$M,4,)</f>
        <v>KT</v>
      </c>
      <c r="G98" s="83" t="s">
        <v>182</v>
      </c>
      <c r="H98" t="s">
        <v>44</v>
      </c>
      <c r="I98" t="s">
        <v>45</v>
      </c>
      <c r="J98" t="s">
        <v>46</v>
      </c>
      <c r="K98" s="14">
        <v>44898</v>
      </c>
      <c r="M98">
        <v>550</v>
      </c>
      <c r="N98" t="s">
        <v>49</v>
      </c>
      <c r="O98" t="s">
        <v>21</v>
      </c>
      <c r="P98">
        <v>32832</v>
      </c>
      <c r="Q98">
        <v>15</v>
      </c>
      <c r="R98">
        <v>5.0000000000000001E-4</v>
      </c>
      <c r="S98">
        <v>232.54</v>
      </c>
      <c r="T98">
        <v>15.5</v>
      </c>
      <c r="U98">
        <v>3</v>
      </c>
      <c r="V98">
        <v>762.72</v>
      </c>
      <c r="W98">
        <v>0.3049</v>
      </c>
      <c r="X98">
        <v>3.28</v>
      </c>
      <c r="Y98">
        <v>0</v>
      </c>
      <c r="Z98">
        <v>0</v>
      </c>
      <c r="AA98">
        <v>0</v>
      </c>
      <c r="AB98">
        <v>0</v>
      </c>
      <c r="AC98">
        <v>0</v>
      </c>
      <c r="AD98">
        <v>0</v>
      </c>
      <c r="AE98">
        <v>0</v>
      </c>
      <c r="AF98">
        <v>0</v>
      </c>
      <c r="AG98">
        <v>0</v>
      </c>
      <c r="AH98">
        <v>0</v>
      </c>
      <c r="AI98">
        <v>0</v>
      </c>
    </row>
    <row r="99" spans="1:35" x14ac:dyDescent="0.3">
      <c r="A99" s="83" t="s">
        <v>233</v>
      </c>
      <c r="B99" s="83" t="s">
        <v>43</v>
      </c>
      <c r="C99" s="83" t="str">
        <f>VLOOKUP(G99,Master!$I:$M,2,)</f>
        <v>Category 2</v>
      </c>
      <c r="D99" s="83" t="str">
        <f>VLOOKUP($G99,Master!$I:$M,3,)</f>
        <v>SB</v>
      </c>
      <c r="E99" s="83" t="str">
        <f>VLOOKUP($G99,Master!$I:$M,5,)</f>
        <v>ASIN 2</v>
      </c>
      <c r="F99" s="83" t="str">
        <f>VLOOKUP($G99,Master!$I:$M,4,)</f>
        <v>KT</v>
      </c>
      <c r="G99" s="83" t="s">
        <v>134</v>
      </c>
      <c r="H99" t="s">
        <v>50</v>
      </c>
      <c r="I99" t="s">
        <v>45</v>
      </c>
      <c r="K99" s="14">
        <v>44725</v>
      </c>
      <c r="M99">
        <v>200</v>
      </c>
      <c r="N99" s="13">
        <v>0.18555436282778701</v>
      </c>
      <c r="P99">
        <v>11938</v>
      </c>
      <c r="Q99">
        <v>25</v>
      </c>
      <c r="R99">
        <v>2.0999999999999999E-3</v>
      </c>
      <c r="S99">
        <v>205.4</v>
      </c>
      <c r="T99">
        <v>8.2200000000000006</v>
      </c>
      <c r="U99">
        <v>4</v>
      </c>
      <c r="V99">
        <v>1243.98</v>
      </c>
      <c r="W99">
        <v>0.1651</v>
      </c>
      <c r="X99">
        <v>6.0564</v>
      </c>
      <c r="Y99">
        <v>2</v>
      </c>
      <c r="Z99">
        <v>0.5</v>
      </c>
      <c r="AA99">
        <v>497.32</v>
      </c>
      <c r="AB99">
        <v>0.39979999999999999</v>
      </c>
      <c r="AC99">
        <v>0</v>
      </c>
      <c r="AD99">
        <v>0</v>
      </c>
      <c r="AE99">
        <v>0</v>
      </c>
      <c r="AF99">
        <v>0</v>
      </c>
      <c r="AG99">
        <v>0</v>
      </c>
      <c r="AH99">
        <v>0</v>
      </c>
      <c r="AI99">
        <v>0</v>
      </c>
    </row>
    <row r="100" spans="1:35" x14ac:dyDescent="0.3">
      <c r="A100" s="83" t="s">
        <v>233</v>
      </c>
      <c r="B100" s="83" t="s">
        <v>43</v>
      </c>
      <c r="C100" s="83" t="str">
        <f>VLOOKUP(G100,Master!$I:$M,2,)</f>
        <v>Category 2</v>
      </c>
      <c r="D100" s="83" t="str">
        <f>VLOOKUP($G100,Master!$I:$M,3,)</f>
        <v>SB</v>
      </c>
      <c r="E100" s="83" t="str">
        <f>VLOOKUP($G100,Master!$I:$M,5,)</f>
        <v>ASIN 2</v>
      </c>
      <c r="F100" s="83" t="str">
        <f>VLOOKUP($G100,Master!$I:$M,4,)</f>
        <v>KT</v>
      </c>
      <c r="G100" s="83" t="s">
        <v>134</v>
      </c>
      <c r="H100" t="s">
        <v>50</v>
      </c>
      <c r="I100" t="s">
        <v>45</v>
      </c>
      <c r="K100" s="14">
        <v>44725</v>
      </c>
      <c r="M100">
        <v>200</v>
      </c>
      <c r="N100" s="13">
        <v>6.2737553376190705E-2</v>
      </c>
      <c r="P100">
        <v>17466</v>
      </c>
      <c r="Q100">
        <v>53</v>
      </c>
      <c r="R100">
        <v>3.0000000000000001E-3</v>
      </c>
      <c r="S100">
        <v>204.86</v>
      </c>
      <c r="T100">
        <v>3.87</v>
      </c>
      <c r="U100">
        <v>2</v>
      </c>
      <c r="V100">
        <v>941.96</v>
      </c>
      <c r="W100">
        <v>0.2175</v>
      </c>
      <c r="X100">
        <v>4.5980999999999996</v>
      </c>
      <c r="Y100">
        <v>2</v>
      </c>
      <c r="Z100">
        <v>1</v>
      </c>
      <c r="AA100">
        <v>941.96</v>
      </c>
      <c r="AB100">
        <v>1</v>
      </c>
      <c r="AC100">
        <v>0</v>
      </c>
      <c r="AD100">
        <v>0</v>
      </c>
      <c r="AE100">
        <v>0</v>
      </c>
      <c r="AF100">
        <v>0</v>
      </c>
      <c r="AG100">
        <v>0</v>
      </c>
      <c r="AH100">
        <v>0</v>
      </c>
      <c r="AI100">
        <v>0</v>
      </c>
    </row>
    <row r="101" spans="1:35" x14ac:dyDescent="0.3">
      <c r="A101" s="83" t="s">
        <v>233</v>
      </c>
      <c r="B101" s="83" t="s">
        <v>43</v>
      </c>
      <c r="C101" s="83" t="str">
        <f>VLOOKUP(G101,Master!$I:$M,2,)</f>
        <v>Category 1</v>
      </c>
      <c r="D101" s="83" t="str">
        <f>VLOOKUP($G101,Master!$I:$M,3,)</f>
        <v>SP</v>
      </c>
      <c r="E101" s="83" t="str">
        <f>VLOOKUP($G101,Master!$I:$M,5,)</f>
        <v>ASIN 13</v>
      </c>
      <c r="F101" s="83" t="str">
        <f>VLOOKUP($G101,Master!$I:$M,4,)</f>
        <v>KT</v>
      </c>
      <c r="G101" s="83" t="s">
        <v>182</v>
      </c>
      <c r="H101" t="s">
        <v>44</v>
      </c>
      <c r="I101" t="s">
        <v>45</v>
      </c>
      <c r="J101" t="s">
        <v>46</v>
      </c>
      <c r="K101" s="14">
        <v>44898</v>
      </c>
      <c r="M101">
        <v>550</v>
      </c>
      <c r="N101" t="s">
        <v>49</v>
      </c>
      <c r="O101" t="s">
        <v>21</v>
      </c>
      <c r="P101">
        <v>12228</v>
      </c>
      <c r="Q101">
        <v>12</v>
      </c>
      <c r="R101">
        <v>1E-3</v>
      </c>
      <c r="S101">
        <v>198.18</v>
      </c>
      <c r="T101">
        <v>16.52</v>
      </c>
      <c r="U101">
        <v>4</v>
      </c>
      <c r="V101">
        <v>457.62</v>
      </c>
      <c r="W101">
        <v>0.43309999999999998</v>
      </c>
      <c r="X101">
        <v>2.3090999999999999</v>
      </c>
      <c r="Y101">
        <v>0</v>
      </c>
      <c r="Z101">
        <v>0</v>
      </c>
      <c r="AA101">
        <v>0</v>
      </c>
      <c r="AB101">
        <v>0</v>
      </c>
      <c r="AC101">
        <v>0</v>
      </c>
      <c r="AD101">
        <v>0</v>
      </c>
      <c r="AE101">
        <v>0</v>
      </c>
      <c r="AF101">
        <v>0</v>
      </c>
      <c r="AG101">
        <v>0</v>
      </c>
      <c r="AH101">
        <v>0</v>
      </c>
      <c r="AI101">
        <v>0</v>
      </c>
    </row>
    <row r="102" spans="1:35" x14ac:dyDescent="0.3">
      <c r="A102" s="83" t="s">
        <v>233</v>
      </c>
      <c r="B102" s="83" t="s">
        <v>43</v>
      </c>
      <c r="C102" s="83" t="str">
        <f>VLOOKUP(G102,Master!$I:$M,2,)</f>
        <v>Category 5</v>
      </c>
      <c r="D102" s="83" t="str">
        <f>VLOOKUP($G102,Master!$I:$M,3,)</f>
        <v>SP</v>
      </c>
      <c r="E102" s="83" t="str">
        <f>VLOOKUP($G102,Master!$I:$M,5,)</f>
        <v>ASIN 9</v>
      </c>
      <c r="F102" s="83" t="str">
        <f>VLOOKUP($G102,Master!$I:$M,4,)</f>
        <v>Auto</v>
      </c>
      <c r="G102" s="83" t="s">
        <v>183</v>
      </c>
      <c r="H102" t="s">
        <v>44</v>
      </c>
      <c r="I102" t="s">
        <v>48</v>
      </c>
      <c r="J102" t="s">
        <v>46</v>
      </c>
      <c r="K102" s="14">
        <v>44433</v>
      </c>
      <c r="M102">
        <v>200</v>
      </c>
      <c r="N102" t="s">
        <v>49</v>
      </c>
      <c r="O102" t="s">
        <v>21</v>
      </c>
      <c r="P102">
        <v>19092</v>
      </c>
      <c r="Q102">
        <v>17</v>
      </c>
      <c r="R102">
        <v>8.9999999999999998E-4</v>
      </c>
      <c r="S102">
        <v>196.62</v>
      </c>
      <c r="T102">
        <v>11.57</v>
      </c>
      <c r="U102">
        <v>0</v>
      </c>
      <c r="V102">
        <v>0</v>
      </c>
      <c r="W102">
        <v>0</v>
      </c>
      <c r="X102">
        <v>0</v>
      </c>
      <c r="Y102">
        <v>0</v>
      </c>
      <c r="Z102">
        <v>0</v>
      </c>
      <c r="AA102">
        <v>0</v>
      </c>
      <c r="AB102">
        <v>0</v>
      </c>
      <c r="AC102">
        <v>0</v>
      </c>
      <c r="AD102">
        <v>0</v>
      </c>
      <c r="AE102">
        <v>0</v>
      </c>
      <c r="AF102">
        <v>0</v>
      </c>
      <c r="AG102">
        <v>0</v>
      </c>
      <c r="AH102">
        <v>0</v>
      </c>
      <c r="AI102">
        <v>0</v>
      </c>
    </row>
    <row r="103" spans="1:35" x14ac:dyDescent="0.3">
      <c r="A103" s="83" t="s">
        <v>233</v>
      </c>
      <c r="B103" s="83" t="s">
        <v>43</v>
      </c>
      <c r="C103" s="83" t="str">
        <f>VLOOKUP(G103,Master!$I:$M,2,)</f>
        <v>Category 1</v>
      </c>
      <c r="D103" s="83" t="str">
        <f>VLOOKUP($G103,Master!$I:$M,3,)</f>
        <v>SP</v>
      </c>
      <c r="E103" s="83" t="str">
        <f>VLOOKUP($G103,Master!$I:$M,5,)</f>
        <v>ASIN 10</v>
      </c>
      <c r="F103" s="83" t="str">
        <f>VLOOKUP($G103,Master!$I:$M,4,)</f>
        <v>Auto</v>
      </c>
      <c r="G103" s="83" t="s">
        <v>184</v>
      </c>
      <c r="H103" t="s">
        <v>44</v>
      </c>
      <c r="I103" t="s">
        <v>48</v>
      </c>
      <c r="J103" t="s">
        <v>46</v>
      </c>
      <c r="K103" s="14">
        <v>44859</v>
      </c>
      <c r="M103">
        <v>200</v>
      </c>
      <c r="N103" t="s">
        <v>49</v>
      </c>
      <c r="O103" t="s">
        <v>21</v>
      </c>
      <c r="P103">
        <v>95144</v>
      </c>
      <c r="Q103">
        <v>76</v>
      </c>
      <c r="R103">
        <v>8.0000000000000004E-4</v>
      </c>
      <c r="S103">
        <v>179.29</v>
      </c>
      <c r="T103">
        <v>2.36</v>
      </c>
      <c r="U103">
        <v>12</v>
      </c>
      <c r="V103">
        <v>2057.19</v>
      </c>
      <c r="W103">
        <v>8.72E-2</v>
      </c>
      <c r="X103">
        <v>11.4741</v>
      </c>
      <c r="Y103">
        <v>0</v>
      </c>
      <c r="Z103">
        <v>0</v>
      </c>
      <c r="AA103">
        <v>0</v>
      </c>
      <c r="AB103">
        <v>0</v>
      </c>
      <c r="AC103">
        <v>0</v>
      </c>
      <c r="AD103">
        <v>0</v>
      </c>
      <c r="AE103">
        <v>0</v>
      </c>
      <c r="AF103">
        <v>0</v>
      </c>
      <c r="AG103">
        <v>0</v>
      </c>
      <c r="AH103">
        <v>0</v>
      </c>
      <c r="AI103">
        <v>0</v>
      </c>
    </row>
    <row r="104" spans="1:35" x14ac:dyDescent="0.3">
      <c r="A104" s="83" t="s">
        <v>233</v>
      </c>
      <c r="B104" s="83" t="s">
        <v>43</v>
      </c>
      <c r="C104" s="83" t="str">
        <f>VLOOKUP(G104,Master!$I:$M,2,)</f>
        <v>Category 1</v>
      </c>
      <c r="D104" s="83" t="str">
        <f>VLOOKUP($G104,Master!$I:$M,3,)</f>
        <v>SP</v>
      </c>
      <c r="E104" s="83" t="str">
        <f>VLOOKUP($G104,Master!$I:$M,5,)</f>
        <v>ASIN 11</v>
      </c>
      <c r="F104" s="83" t="str">
        <f>VLOOKUP($G104,Master!$I:$M,4,)</f>
        <v>KT</v>
      </c>
      <c r="G104" s="83" t="s">
        <v>185</v>
      </c>
      <c r="H104" t="s">
        <v>44</v>
      </c>
      <c r="I104" t="s">
        <v>45</v>
      </c>
      <c r="J104" t="s">
        <v>46</v>
      </c>
      <c r="K104" s="14">
        <v>44716</v>
      </c>
      <c r="M104">
        <v>550</v>
      </c>
      <c r="N104" t="s">
        <v>49</v>
      </c>
      <c r="O104" t="s">
        <v>21</v>
      </c>
      <c r="P104">
        <v>33966</v>
      </c>
      <c r="Q104">
        <v>10</v>
      </c>
      <c r="R104">
        <v>2.9999999999999997E-4</v>
      </c>
      <c r="S104">
        <v>168.16</v>
      </c>
      <c r="T104">
        <v>16.82</v>
      </c>
      <c r="U104">
        <v>0</v>
      </c>
      <c r="V104">
        <v>0</v>
      </c>
      <c r="W104">
        <v>0</v>
      </c>
      <c r="X104">
        <v>0</v>
      </c>
      <c r="Y104">
        <v>0</v>
      </c>
      <c r="Z104">
        <v>0</v>
      </c>
      <c r="AA104">
        <v>0</v>
      </c>
      <c r="AB104">
        <v>0</v>
      </c>
      <c r="AC104">
        <v>0</v>
      </c>
      <c r="AD104">
        <v>0</v>
      </c>
      <c r="AE104">
        <v>0</v>
      </c>
      <c r="AF104">
        <v>0</v>
      </c>
      <c r="AG104">
        <v>0</v>
      </c>
      <c r="AH104">
        <v>0</v>
      </c>
      <c r="AI104">
        <v>0</v>
      </c>
    </row>
    <row r="105" spans="1:35" x14ac:dyDescent="0.3">
      <c r="A105" s="83" t="s">
        <v>233</v>
      </c>
      <c r="B105" s="83" t="s">
        <v>43</v>
      </c>
      <c r="C105" s="83" t="str">
        <f>VLOOKUP(G105,Master!$I:$M,2,)</f>
        <v>Category 1</v>
      </c>
      <c r="D105" s="83" t="str">
        <f>VLOOKUP($G105,Master!$I:$M,3,)</f>
        <v>SB</v>
      </c>
      <c r="E105" s="83" t="str">
        <f>VLOOKUP($G105,Master!$I:$M,5,)</f>
        <v>ASIN 1</v>
      </c>
      <c r="F105" s="83" t="str">
        <f>VLOOKUP($G105,Master!$I:$M,4,)</f>
        <v>KT</v>
      </c>
      <c r="G105" s="83" t="s">
        <v>186</v>
      </c>
      <c r="H105" t="s">
        <v>50</v>
      </c>
      <c r="I105" t="s">
        <v>45</v>
      </c>
      <c r="K105" s="14">
        <v>44725</v>
      </c>
      <c r="M105">
        <v>200</v>
      </c>
      <c r="N105" s="13">
        <v>0.17327766179540699</v>
      </c>
      <c r="P105">
        <v>8526</v>
      </c>
      <c r="Q105">
        <v>5</v>
      </c>
      <c r="R105">
        <v>5.9999999999999995E-4</v>
      </c>
      <c r="S105">
        <v>154.22</v>
      </c>
      <c r="T105">
        <v>30.84</v>
      </c>
      <c r="U105">
        <v>0</v>
      </c>
      <c r="V105">
        <v>0</v>
      </c>
      <c r="W105">
        <v>0</v>
      </c>
      <c r="X105">
        <v>0</v>
      </c>
      <c r="Y105">
        <v>0</v>
      </c>
      <c r="Z105">
        <v>0</v>
      </c>
      <c r="AA105">
        <v>0</v>
      </c>
      <c r="AB105">
        <v>0</v>
      </c>
      <c r="AC105">
        <v>0</v>
      </c>
      <c r="AD105">
        <v>0</v>
      </c>
      <c r="AE105">
        <v>0</v>
      </c>
      <c r="AF105">
        <v>0</v>
      </c>
      <c r="AG105">
        <v>0</v>
      </c>
      <c r="AH105">
        <v>0</v>
      </c>
      <c r="AI105">
        <v>0</v>
      </c>
    </row>
    <row r="106" spans="1:35" x14ac:dyDescent="0.3">
      <c r="A106" s="83" t="s">
        <v>233</v>
      </c>
      <c r="B106" s="83" t="s">
        <v>43</v>
      </c>
      <c r="C106" s="83" t="str">
        <f>VLOOKUP(G106,Master!$I:$M,2,)</f>
        <v>Category 1</v>
      </c>
      <c r="D106" s="83" t="str">
        <f>VLOOKUP($G106,Master!$I:$M,3,)</f>
        <v>SP</v>
      </c>
      <c r="E106" s="83" t="str">
        <f>VLOOKUP($G106,Master!$I:$M,5,)</f>
        <v>ASIN 3</v>
      </c>
      <c r="F106" s="83" t="str">
        <f>VLOOKUP($G106,Master!$I:$M,4,)</f>
        <v>Auto</v>
      </c>
      <c r="G106" s="83" t="s">
        <v>187</v>
      </c>
      <c r="H106" t="s">
        <v>44</v>
      </c>
      <c r="I106" t="s">
        <v>48</v>
      </c>
      <c r="J106" t="s">
        <v>46</v>
      </c>
      <c r="K106" s="14">
        <v>44859</v>
      </c>
      <c r="M106">
        <v>200</v>
      </c>
      <c r="N106" t="s">
        <v>49</v>
      </c>
      <c r="O106" t="s">
        <v>21</v>
      </c>
      <c r="P106">
        <v>102468</v>
      </c>
      <c r="Q106">
        <v>70</v>
      </c>
      <c r="R106">
        <v>6.9999999999999999E-4</v>
      </c>
      <c r="S106">
        <v>152.37</v>
      </c>
      <c r="T106">
        <v>2.1800000000000002</v>
      </c>
      <c r="U106">
        <v>2</v>
      </c>
      <c r="V106">
        <v>1700</v>
      </c>
      <c r="W106">
        <v>8.9599999999999999E-2</v>
      </c>
      <c r="X106">
        <v>11.1571</v>
      </c>
      <c r="Y106">
        <v>0</v>
      </c>
      <c r="Z106">
        <v>0</v>
      </c>
      <c r="AA106">
        <v>0</v>
      </c>
      <c r="AB106">
        <v>0</v>
      </c>
      <c r="AC106">
        <v>0</v>
      </c>
      <c r="AD106">
        <v>0</v>
      </c>
      <c r="AE106">
        <v>0</v>
      </c>
      <c r="AF106">
        <v>0</v>
      </c>
      <c r="AG106">
        <v>0</v>
      </c>
      <c r="AH106">
        <v>0</v>
      </c>
      <c r="AI106">
        <v>0</v>
      </c>
    </row>
    <row r="107" spans="1:35" x14ac:dyDescent="0.3">
      <c r="A107" s="83" t="s">
        <v>233</v>
      </c>
      <c r="B107" s="83" t="s">
        <v>43</v>
      </c>
      <c r="C107" s="83" t="str">
        <f>VLOOKUP(G107,Master!$I:$M,2,)</f>
        <v>Category 3</v>
      </c>
      <c r="D107" s="83" t="str">
        <f>VLOOKUP($G107,Master!$I:$M,3,)</f>
        <v>SD</v>
      </c>
      <c r="E107" s="83" t="str">
        <f>VLOOKUP($G107,Master!$I:$M,5,)</f>
        <v>ASIN 16</v>
      </c>
      <c r="F107" s="83" t="str">
        <f>VLOOKUP($G107,Master!$I:$M,4,)</f>
        <v>CT</v>
      </c>
      <c r="G107" s="83" t="s">
        <v>188</v>
      </c>
      <c r="H107" t="s">
        <v>44</v>
      </c>
      <c r="I107" t="s">
        <v>45</v>
      </c>
      <c r="K107" s="14">
        <v>45014</v>
      </c>
      <c r="M107">
        <v>1000</v>
      </c>
      <c r="O107" t="s">
        <v>21</v>
      </c>
      <c r="P107">
        <v>1362</v>
      </c>
      <c r="Q107">
        <v>2</v>
      </c>
      <c r="R107">
        <v>1.5E-3</v>
      </c>
      <c r="S107">
        <v>139.86000000000001</v>
      </c>
      <c r="T107">
        <v>69.930000000000007</v>
      </c>
      <c r="U107">
        <v>1</v>
      </c>
      <c r="V107">
        <v>762.71</v>
      </c>
      <c r="W107">
        <v>0.18340000000000001</v>
      </c>
      <c r="X107">
        <v>5.4534000000000002</v>
      </c>
      <c r="Y107">
        <v>0</v>
      </c>
      <c r="Z107">
        <v>0</v>
      </c>
      <c r="AA107">
        <v>0</v>
      </c>
      <c r="AB107">
        <v>0</v>
      </c>
      <c r="AC107">
        <v>0</v>
      </c>
      <c r="AD107">
        <v>0</v>
      </c>
      <c r="AE107">
        <v>0</v>
      </c>
      <c r="AF107">
        <v>0</v>
      </c>
      <c r="AG107">
        <v>0</v>
      </c>
      <c r="AH107">
        <v>0</v>
      </c>
      <c r="AI107">
        <v>0</v>
      </c>
    </row>
    <row r="108" spans="1:35" x14ac:dyDescent="0.3">
      <c r="A108" s="83" t="s">
        <v>233</v>
      </c>
      <c r="B108" s="83" t="s">
        <v>43</v>
      </c>
      <c r="C108" s="83" t="str">
        <f>VLOOKUP(G108,Master!$I:$M,2,)</f>
        <v>Category 1</v>
      </c>
      <c r="D108" s="83" t="str">
        <f>VLOOKUP($G108,Master!$I:$M,3,)</f>
        <v>SB</v>
      </c>
      <c r="E108" s="83" t="str">
        <f>VLOOKUP($G108,Master!$I:$M,5,)</f>
        <v>ASIN 1</v>
      </c>
      <c r="F108" s="83" t="str">
        <f>VLOOKUP($G108,Master!$I:$M,4,)</f>
        <v>KT</v>
      </c>
      <c r="G108" s="83" t="s">
        <v>186</v>
      </c>
      <c r="H108" t="s">
        <v>50</v>
      </c>
      <c r="I108" t="s">
        <v>45</v>
      </c>
      <c r="K108" s="14">
        <v>44804</v>
      </c>
      <c r="M108">
        <v>200</v>
      </c>
      <c r="N108" s="13">
        <v>0.17362184441009701</v>
      </c>
      <c r="P108">
        <v>1737</v>
      </c>
      <c r="Q108">
        <v>32</v>
      </c>
      <c r="R108">
        <v>1.84E-2</v>
      </c>
      <c r="S108">
        <v>137.37</v>
      </c>
      <c r="T108">
        <v>4.29</v>
      </c>
      <c r="U108">
        <v>4</v>
      </c>
      <c r="V108">
        <v>2078.8200000000002</v>
      </c>
      <c r="W108">
        <v>6.6100000000000006E-2</v>
      </c>
      <c r="X108">
        <v>15.132999999999999</v>
      </c>
      <c r="Y108">
        <v>1</v>
      </c>
      <c r="Z108">
        <v>0.25</v>
      </c>
      <c r="AA108">
        <v>508.48</v>
      </c>
      <c r="AB108">
        <v>0.24460000000000001</v>
      </c>
      <c r="AC108">
        <v>0</v>
      </c>
      <c r="AD108">
        <v>0</v>
      </c>
      <c r="AE108">
        <v>0</v>
      </c>
      <c r="AF108">
        <v>0</v>
      </c>
      <c r="AG108">
        <v>0</v>
      </c>
      <c r="AH108">
        <v>0</v>
      </c>
      <c r="AI108">
        <v>0</v>
      </c>
    </row>
    <row r="109" spans="1:35" x14ac:dyDescent="0.3">
      <c r="A109" s="83" t="s">
        <v>233</v>
      </c>
      <c r="B109" s="83" t="s">
        <v>43</v>
      </c>
      <c r="C109" s="83" t="str">
        <f>VLOOKUP(G109,Master!$I:$M,2,)</f>
        <v>Category 1</v>
      </c>
      <c r="D109" s="83" t="str">
        <f>VLOOKUP($G109,Master!$I:$M,3,)</f>
        <v>SBV</v>
      </c>
      <c r="E109" s="83" t="str">
        <f>VLOOKUP($G109,Master!$I:$M,5,)</f>
        <v>ASIN 3</v>
      </c>
      <c r="F109" s="83" t="str">
        <f>VLOOKUP($G109,Master!$I:$M,4,)</f>
        <v>KT</v>
      </c>
      <c r="G109" s="83" t="s">
        <v>139</v>
      </c>
      <c r="H109" t="s">
        <v>44</v>
      </c>
      <c r="I109" t="s">
        <v>45</v>
      </c>
      <c r="K109" s="14">
        <v>44961</v>
      </c>
      <c r="M109">
        <v>1000</v>
      </c>
      <c r="N109" t="s">
        <v>49</v>
      </c>
      <c r="O109" t="s">
        <v>21</v>
      </c>
      <c r="P109">
        <v>787</v>
      </c>
      <c r="Q109">
        <v>3</v>
      </c>
      <c r="R109">
        <v>3.8E-3</v>
      </c>
      <c r="S109">
        <v>136.68</v>
      </c>
      <c r="T109">
        <v>45.56</v>
      </c>
      <c r="U109">
        <v>0</v>
      </c>
      <c r="V109">
        <v>0</v>
      </c>
      <c r="W109">
        <v>0</v>
      </c>
      <c r="X109">
        <v>0</v>
      </c>
      <c r="Y109">
        <v>0</v>
      </c>
      <c r="Z109">
        <v>0</v>
      </c>
      <c r="AA109">
        <v>0</v>
      </c>
      <c r="AB109">
        <v>0</v>
      </c>
      <c r="AC109">
        <v>0</v>
      </c>
      <c r="AD109">
        <v>0</v>
      </c>
      <c r="AE109">
        <v>0</v>
      </c>
      <c r="AF109">
        <v>0</v>
      </c>
      <c r="AG109">
        <v>0</v>
      </c>
      <c r="AH109">
        <v>0</v>
      </c>
      <c r="AI109">
        <v>0</v>
      </c>
    </row>
    <row r="110" spans="1:35" x14ac:dyDescent="0.3">
      <c r="A110" s="83" t="s">
        <v>233</v>
      </c>
      <c r="B110" s="83" t="s">
        <v>43</v>
      </c>
      <c r="C110" s="83" t="str">
        <f>VLOOKUP(G110,Master!$I:$M,2,)</f>
        <v>Category 1</v>
      </c>
      <c r="D110" s="83" t="str">
        <f>VLOOKUP($G110,Master!$I:$M,3,)</f>
        <v>SP</v>
      </c>
      <c r="E110" s="83" t="str">
        <f>VLOOKUP($G110,Master!$I:$M,5,)</f>
        <v>ASIN 1</v>
      </c>
      <c r="F110" s="83" t="str">
        <f>VLOOKUP($G110,Master!$I:$M,4,)</f>
        <v>KT</v>
      </c>
      <c r="G110" s="83" t="s">
        <v>126</v>
      </c>
      <c r="H110" t="s">
        <v>44</v>
      </c>
      <c r="I110" t="s">
        <v>45</v>
      </c>
      <c r="J110" t="s">
        <v>46</v>
      </c>
      <c r="K110" s="14">
        <v>44785</v>
      </c>
      <c r="M110">
        <v>200</v>
      </c>
      <c r="N110" t="s">
        <v>49</v>
      </c>
      <c r="O110" t="s">
        <v>21</v>
      </c>
      <c r="P110">
        <v>21282</v>
      </c>
      <c r="Q110">
        <v>38</v>
      </c>
      <c r="R110">
        <v>1.8E-3</v>
      </c>
      <c r="S110">
        <v>130.35</v>
      </c>
      <c r="T110">
        <v>3.43</v>
      </c>
      <c r="U110">
        <v>20</v>
      </c>
      <c r="V110">
        <v>8252.68</v>
      </c>
      <c r="W110">
        <v>1.5800000000000002E-2</v>
      </c>
      <c r="X110">
        <v>63.311700000000002</v>
      </c>
      <c r="Y110">
        <v>0</v>
      </c>
      <c r="Z110">
        <v>0</v>
      </c>
      <c r="AA110">
        <v>0</v>
      </c>
      <c r="AB110">
        <v>0</v>
      </c>
      <c r="AC110">
        <v>0</v>
      </c>
      <c r="AD110">
        <v>0</v>
      </c>
      <c r="AE110">
        <v>0</v>
      </c>
      <c r="AF110">
        <v>0</v>
      </c>
      <c r="AG110">
        <v>0</v>
      </c>
      <c r="AH110">
        <v>0</v>
      </c>
      <c r="AI110">
        <v>0</v>
      </c>
    </row>
    <row r="111" spans="1:35" x14ac:dyDescent="0.3">
      <c r="A111" s="83" t="s">
        <v>233</v>
      </c>
      <c r="B111" s="83" t="s">
        <v>43</v>
      </c>
      <c r="C111" s="83" t="str">
        <f>VLOOKUP(G111,Master!$I:$M,2,)</f>
        <v>Category 2</v>
      </c>
      <c r="D111" s="83" t="str">
        <f>VLOOKUP($G111,Master!$I:$M,3,)</f>
        <v>SBV</v>
      </c>
      <c r="E111" s="83" t="str">
        <f>VLOOKUP($G111,Master!$I:$M,5,)</f>
        <v>ASIN 2</v>
      </c>
      <c r="F111" s="83" t="str">
        <f>VLOOKUP($G111,Master!$I:$M,4,)</f>
        <v>KT</v>
      </c>
      <c r="G111" s="83" t="s">
        <v>133</v>
      </c>
      <c r="H111" t="s">
        <v>44</v>
      </c>
      <c r="I111" t="s">
        <v>45</v>
      </c>
      <c r="J111" t="s">
        <v>46</v>
      </c>
      <c r="K111" s="14">
        <v>44725</v>
      </c>
      <c r="M111">
        <v>300</v>
      </c>
      <c r="N111" t="s">
        <v>49</v>
      </c>
      <c r="O111" t="s">
        <v>21</v>
      </c>
      <c r="P111">
        <v>1746</v>
      </c>
      <c r="Q111">
        <v>20</v>
      </c>
      <c r="R111">
        <v>1.15E-2</v>
      </c>
      <c r="S111">
        <v>125.7</v>
      </c>
      <c r="T111">
        <v>6.29</v>
      </c>
      <c r="U111">
        <v>2</v>
      </c>
      <c r="V111">
        <v>880.36</v>
      </c>
      <c r="W111">
        <v>0.14280000000000001</v>
      </c>
      <c r="X111">
        <v>7.0037000000000003</v>
      </c>
      <c r="Y111">
        <v>1</v>
      </c>
      <c r="Z111">
        <v>0.5</v>
      </c>
      <c r="AA111">
        <v>440.18</v>
      </c>
      <c r="AB111">
        <v>0.5</v>
      </c>
      <c r="AC111">
        <v>224</v>
      </c>
      <c r="AD111">
        <v>561.16</v>
      </c>
      <c r="AE111">
        <v>0</v>
      </c>
      <c r="AF111">
        <v>0</v>
      </c>
      <c r="AG111">
        <v>0</v>
      </c>
      <c r="AH111">
        <v>0</v>
      </c>
      <c r="AI111">
        <v>0</v>
      </c>
    </row>
    <row r="112" spans="1:35" x14ac:dyDescent="0.3">
      <c r="A112" s="83" t="s">
        <v>233</v>
      </c>
      <c r="B112" s="83" t="s">
        <v>43</v>
      </c>
      <c r="C112" s="83" t="str">
        <f>VLOOKUP(G112,Master!$I:$M,2,)</f>
        <v>Category 1</v>
      </c>
      <c r="D112" s="83" t="str">
        <f>VLOOKUP($G112,Master!$I:$M,3,)</f>
        <v>SP</v>
      </c>
      <c r="E112" s="83" t="str">
        <f>VLOOKUP($G112,Master!$I:$M,5,)</f>
        <v>ASIN 6</v>
      </c>
      <c r="F112" s="83" t="str">
        <f>VLOOKUP($G112,Master!$I:$M,4,)</f>
        <v>KT</v>
      </c>
      <c r="G112" s="83" t="s">
        <v>189</v>
      </c>
      <c r="H112" t="s">
        <v>44</v>
      </c>
      <c r="I112" t="s">
        <v>45</v>
      </c>
      <c r="J112" t="s">
        <v>46</v>
      </c>
      <c r="K112" s="14">
        <v>44786</v>
      </c>
      <c r="M112">
        <v>300</v>
      </c>
      <c r="N112" s="13">
        <v>0.32291666666666602</v>
      </c>
      <c r="O112" t="s">
        <v>21</v>
      </c>
      <c r="P112">
        <v>297</v>
      </c>
      <c r="Q112">
        <v>6</v>
      </c>
      <c r="R112">
        <v>2.0199999999999999E-2</v>
      </c>
      <c r="S112">
        <v>124.65</v>
      </c>
      <c r="T112">
        <v>20.78</v>
      </c>
      <c r="U112">
        <v>0</v>
      </c>
      <c r="V112">
        <v>0</v>
      </c>
      <c r="W112">
        <v>0</v>
      </c>
      <c r="X112">
        <v>0</v>
      </c>
      <c r="Y112">
        <v>0</v>
      </c>
      <c r="Z112">
        <v>0</v>
      </c>
      <c r="AA112">
        <v>0</v>
      </c>
      <c r="AB112">
        <v>0</v>
      </c>
      <c r="AC112">
        <v>0</v>
      </c>
      <c r="AD112">
        <v>0</v>
      </c>
      <c r="AE112">
        <v>0</v>
      </c>
      <c r="AF112">
        <v>0</v>
      </c>
      <c r="AG112">
        <v>0</v>
      </c>
      <c r="AH112">
        <v>0</v>
      </c>
      <c r="AI112">
        <v>0</v>
      </c>
    </row>
    <row r="113" spans="1:35" x14ac:dyDescent="0.3">
      <c r="A113" s="83" t="s">
        <v>233</v>
      </c>
      <c r="B113" s="83" t="s">
        <v>43</v>
      </c>
      <c r="C113" s="83" t="str">
        <f>VLOOKUP(G113,Master!$I:$M,2,)</f>
        <v>Category 1</v>
      </c>
      <c r="D113" s="83" t="str">
        <f>VLOOKUP($G113,Master!$I:$M,3,)</f>
        <v>SP</v>
      </c>
      <c r="E113" s="83" t="str">
        <f>VLOOKUP($G113,Master!$I:$M,5,)</f>
        <v>ASIN 1</v>
      </c>
      <c r="F113" s="83" t="str">
        <f>VLOOKUP($G113,Master!$I:$M,4,)</f>
        <v>KT</v>
      </c>
      <c r="G113" s="83" t="s">
        <v>126</v>
      </c>
      <c r="H113" t="s">
        <v>44</v>
      </c>
      <c r="I113" t="s">
        <v>45</v>
      </c>
      <c r="J113" t="s">
        <v>46</v>
      </c>
      <c r="K113" s="14">
        <v>44718</v>
      </c>
      <c r="M113">
        <v>300</v>
      </c>
      <c r="N113" t="s">
        <v>49</v>
      </c>
      <c r="O113" t="s">
        <v>21</v>
      </c>
      <c r="P113">
        <v>22254</v>
      </c>
      <c r="Q113">
        <v>7</v>
      </c>
      <c r="R113">
        <v>2.9999999999999997E-4</v>
      </c>
      <c r="S113">
        <v>119.08</v>
      </c>
      <c r="T113">
        <v>17.010000000000002</v>
      </c>
      <c r="U113">
        <v>0</v>
      </c>
      <c r="V113">
        <v>0</v>
      </c>
      <c r="W113">
        <v>0</v>
      </c>
      <c r="X113">
        <v>0</v>
      </c>
      <c r="Y113">
        <v>0</v>
      </c>
      <c r="Z113">
        <v>0</v>
      </c>
      <c r="AA113">
        <v>0</v>
      </c>
      <c r="AB113">
        <v>0</v>
      </c>
      <c r="AC113">
        <v>0</v>
      </c>
      <c r="AD113">
        <v>0</v>
      </c>
      <c r="AE113">
        <v>0</v>
      </c>
      <c r="AF113">
        <v>0</v>
      </c>
      <c r="AG113">
        <v>0</v>
      </c>
      <c r="AH113">
        <v>0</v>
      </c>
      <c r="AI113">
        <v>0</v>
      </c>
    </row>
    <row r="114" spans="1:35" x14ac:dyDescent="0.3">
      <c r="A114" s="83" t="s">
        <v>233</v>
      </c>
      <c r="B114" s="83" t="s">
        <v>43</v>
      </c>
      <c r="C114" s="83" t="str">
        <f>VLOOKUP(G114,Master!$I:$M,2,)</f>
        <v>Category 1</v>
      </c>
      <c r="D114" s="83" t="str">
        <f>VLOOKUP($G114,Master!$I:$M,3,)</f>
        <v>SP</v>
      </c>
      <c r="E114" s="83" t="str">
        <f>VLOOKUP($G114,Master!$I:$M,5,)</f>
        <v>ASIN 12</v>
      </c>
      <c r="F114" s="83" t="str">
        <f>VLOOKUP($G114,Master!$I:$M,4,)</f>
        <v>KT</v>
      </c>
      <c r="G114" s="83" t="s">
        <v>174</v>
      </c>
      <c r="H114" t="s">
        <v>44</v>
      </c>
      <c r="I114" t="s">
        <v>45</v>
      </c>
      <c r="J114" t="s">
        <v>46</v>
      </c>
      <c r="K114" s="14">
        <v>44786</v>
      </c>
      <c r="M114">
        <v>200</v>
      </c>
      <c r="N114" t="s">
        <v>49</v>
      </c>
      <c r="O114" t="s">
        <v>21</v>
      </c>
      <c r="P114">
        <v>14427</v>
      </c>
      <c r="Q114">
        <v>13</v>
      </c>
      <c r="R114">
        <v>8.9999999999999998E-4</v>
      </c>
      <c r="S114">
        <v>111</v>
      </c>
      <c r="T114">
        <v>8.5399999999999991</v>
      </c>
      <c r="U114">
        <v>0</v>
      </c>
      <c r="V114">
        <v>0</v>
      </c>
      <c r="W114">
        <v>0</v>
      </c>
      <c r="X114">
        <v>0</v>
      </c>
      <c r="Y114">
        <v>0</v>
      </c>
      <c r="Z114">
        <v>0</v>
      </c>
      <c r="AA114">
        <v>0</v>
      </c>
      <c r="AB114">
        <v>0</v>
      </c>
      <c r="AC114">
        <v>0</v>
      </c>
      <c r="AD114">
        <v>0</v>
      </c>
      <c r="AE114">
        <v>0</v>
      </c>
      <c r="AF114">
        <v>0</v>
      </c>
      <c r="AG114">
        <v>0</v>
      </c>
      <c r="AH114">
        <v>0</v>
      </c>
      <c r="AI114">
        <v>0</v>
      </c>
    </row>
    <row r="115" spans="1:35" x14ac:dyDescent="0.3">
      <c r="A115" s="83" t="s">
        <v>233</v>
      </c>
      <c r="B115" s="83" t="s">
        <v>43</v>
      </c>
      <c r="C115" s="83" t="str">
        <f>VLOOKUP(G115,Master!$I:$M,2,)</f>
        <v>Category 1</v>
      </c>
      <c r="D115" s="83" t="str">
        <f>VLOOKUP($G115,Master!$I:$M,3,)</f>
        <v>SP</v>
      </c>
      <c r="E115" s="83" t="str">
        <f>VLOOKUP($G115,Master!$I:$M,5,)</f>
        <v>ASIN 12</v>
      </c>
      <c r="F115" s="83" t="str">
        <f>VLOOKUP($G115,Master!$I:$M,4,)</f>
        <v>Auto</v>
      </c>
      <c r="G115" s="83" t="s">
        <v>190</v>
      </c>
      <c r="H115" t="s">
        <v>44</v>
      </c>
      <c r="I115" t="s">
        <v>48</v>
      </c>
      <c r="J115" t="s">
        <v>46</v>
      </c>
      <c r="K115" s="14">
        <v>44859</v>
      </c>
      <c r="M115">
        <v>200</v>
      </c>
      <c r="N115" t="s">
        <v>49</v>
      </c>
      <c r="O115" t="s">
        <v>21</v>
      </c>
      <c r="P115">
        <v>26863</v>
      </c>
      <c r="Q115">
        <v>45</v>
      </c>
      <c r="R115">
        <v>1.6999999999999999E-3</v>
      </c>
      <c r="S115">
        <v>106.67</v>
      </c>
      <c r="T115">
        <v>2.37</v>
      </c>
      <c r="U115">
        <v>2</v>
      </c>
      <c r="V115">
        <v>620.46</v>
      </c>
      <c r="W115">
        <v>0.1719</v>
      </c>
      <c r="X115">
        <v>5.8166000000000002</v>
      </c>
      <c r="Y115">
        <v>0</v>
      </c>
      <c r="Z115">
        <v>0</v>
      </c>
      <c r="AA115">
        <v>0</v>
      </c>
      <c r="AB115">
        <v>0</v>
      </c>
      <c r="AC115">
        <v>0</v>
      </c>
      <c r="AD115">
        <v>0</v>
      </c>
      <c r="AE115">
        <v>0</v>
      </c>
      <c r="AF115">
        <v>0</v>
      </c>
      <c r="AG115">
        <v>0</v>
      </c>
      <c r="AH115">
        <v>0</v>
      </c>
      <c r="AI115">
        <v>0</v>
      </c>
    </row>
    <row r="116" spans="1:35" x14ac:dyDescent="0.3">
      <c r="A116" s="83" t="s">
        <v>233</v>
      </c>
      <c r="B116" s="83" t="s">
        <v>43</v>
      </c>
      <c r="C116" s="83" t="str">
        <f>VLOOKUP(G116,Master!$I:$M,2,)</f>
        <v>Category 1</v>
      </c>
      <c r="D116" s="83" t="str">
        <f>VLOOKUP($G116,Master!$I:$M,3,)</f>
        <v>SP</v>
      </c>
      <c r="E116" s="83" t="str">
        <f>VLOOKUP($G116,Master!$I:$M,5,)</f>
        <v>ASIN 7</v>
      </c>
      <c r="F116" s="83" t="str">
        <f>VLOOKUP($G116,Master!$I:$M,4,)</f>
        <v>KT</v>
      </c>
      <c r="G116" s="83" t="s">
        <v>191</v>
      </c>
      <c r="H116" t="s">
        <v>44</v>
      </c>
      <c r="I116" t="s">
        <v>45</v>
      </c>
      <c r="J116" t="s">
        <v>46</v>
      </c>
      <c r="K116" s="14">
        <v>44786</v>
      </c>
      <c r="M116">
        <v>200</v>
      </c>
      <c r="N116" t="s">
        <v>49</v>
      </c>
      <c r="O116" t="s">
        <v>21</v>
      </c>
      <c r="P116">
        <v>37802</v>
      </c>
      <c r="Q116">
        <v>16</v>
      </c>
      <c r="R116">
        <v>4.0000000000000002E-4</v>
      </c>
      <c r="S116">
        <v>90.4</v>
      </c>
      <c r="T116">
        <v>5.65</v>
      </c>
      <c r="U116">
        <v>0</v>
      </c>
      <c r="V116">
        <v>0</v>
      </c>
      <c r="W116">
        <v>0</v>
      </c>
      <c r="X116">
        <v>0</v>
      </c>
      <c r="Y116">
        <v>0</v>
      </c>
      <c r="Z116">
        <v>0</v>
      </c>
      <c r="AA116">
        <v>0</v>
      </c>
      <c r="AB116">
        <v>0</v>
      </c>
      <c r="AC116">
        <v>0</v>
      </c>
      <c r="AD116">
        <v>0</v>
      </c>
      <c r="AE116">
        <v>0</v>
      </c>
      <c r="AF116">
        <v>0</v>
      </c>
      <c r="AG116">
        <v>0</v>
      </c>
      <c r="AH116">
        <v>0</v>
      </c>
      <c r="AI116">
        <v>0</v>
      </c>
    </row>
    <row r="117" spans="1:35" x14ac:dyDescent="0.3">
      <c r="A117" s="83" t="s">
        <v>233</v>
      </c>
      <c r="B117" s="83" t="s">
        <v>43</v>
      </c>
      <c r="C117" s="83" t="str">
        <f>VLOOKUP(G117,Master!$I:$M,2,)</f>
        <v>Category 2</v>
      </c>
      <c r="D117" s="83" t="str">
        <f>VLOOKUP($G117,Master!$I:$M,3,)</f>
        <v>SB</v>
      </c>
      <c r="E117" s="83" t="str">
        <f>VLOOKUP($G117,Master!$I:$M,5,)</f>
        <v>ASIN 2</v>
      </c>
      <c r="F117" s="83" t="str">
        <f>VLOOKUP($G117,Master!$I:$M,4,)</f>
        <v>PT</v>
      </c>
      <c r="G117" s="83" t="s">
        <v>192</v>
      </c>
      <c r="H117" t="s">
        <v>44</v>
      </c>
      <c r="I117" t="s">
        <v>45</v>
      </c>
      <c r="K117" s="14">
        <v>44900</v>
      </c>
      <c r="M117">
        <v>550</v>
      </c>
      <c r="N117" t="s">
        <v>49</v>
      </c>
      <c r="O117" t="s">
        <v>21</v>
      </c>
      <c r="P117">
        <v>14187</v>
      </c>
      <c r="Q117">
        <v>24</v>
      </c>
      <c r="R117">
        <v>1.6999999999999999E-3</v>
      </c>
      <c r="S117">
        <v>89.74</v>
      </c>
      <c r="T117">
        <v>3.74</v>
      </c>
      <c r="U117">
        <v>12</v>
      </c>
      <c r="V117">
        <v>2768.76</v>
      </c>
      <c r="W117">
        <v>3.2399999999999998E-2</v>
      </c>
      <c r="X117">
        <v>30.853100000000001</v>
      </c>
      <c r="Y117">
        <v>0</v>
      </c>
      <c r="Z117">
        <v>0</v>
      </c>
      <c r="AA117">
        <v>0</v>
      </c>
      <c r="AB117">
        <v>0</v>
      </c>
      <c r="AC117">
        <v>0</v>
      </c>
      <c r="AD117">
        <v>0</v>
      </c>
      <c r="AE117">
        <v>0</v>
      </c>
      <c r="AF117">
        <v>0</v>
      </c>
      <c r="AG117">
        <v>0</v>
      </c>
      <c r="AH117">
        <v>0</v>
      </c>
      <c r="AI117">
        <v>0</v>
      </c>
    </row>
    <row r="118" spans="1:35" x14ac:dyDescent="0.3">
      <c r="A118" s="83" t="s">
        <v>233</v>
      </c>
      <c r="B118" s="83" t="s">
        <v>43</v>
      </c>
      <c r="C118" s="83" t="str">
        <f>VLOOKUP(G118,Master!$I:$M,2,)</f>
        <v>Category 2</v>
      </c>
      <c r="D118" s="83" t="str">
        <f>VLOOKUP($G118,Master!$I:$M,3,)</f>
        <v>SP</v>
      </c>
      <c r="E118" s="83" t="str">
        <f>VLOOKUP($G118,Master!$I:$M,5,)</f>
        <v>ASIN 2</v>
      </c>
      <c r="F118" s="83" t="str">
        <f>VLOOKUP($G118,Master!$I:$M,4,)</f>
        <v>CT</v>
      </c>
      <c r="G118" s="83" t="s">
        <v>193</v>
      </c>
      <c r="H118" t="s">
        <v>44</v>
      </c>
      <c r="I118" t="s">
        <v>45</v>
      </c>
      <c r="J118" t="s">
        <v>46</v>
      </c>
      <c r="K118" s="14">
        <v>44866</v>
      </c>
      <c r="M118">
        <v>550</v>
      </c>
      <c r="N118" s="13">
        <v>5.01952035694367E-2</v>
      </c>
      <c r="O118" t="s">
        <v>21</v>
      </c>
      <c r="P118">
        <v>6620</v>
      </c>
      <c r="Q118">
        <v>12</v>
      </c>
      <c r="R118">
        <v>1.8E-3</v>
      </c>
      <c r="S118">
        <v>76.989999999999995</v>
      </c>
      <c r="T118">
        <v>6.42</v>
      </c>
      <c r="U118">
        <v>1</v>
      </c>
      <c r="V118">
        <v>42.37</v>
      </c>
      <c r="W118">
        <v>1.8170999999999999</v>
      </c>
      <c r="X118">
        <v>0.55030000000000001</v>
      </c>
      <c r="Y118">
        <v>0</v>
      </c>
      <c r="Z118">
        <v>0</v>
      </c>
      <c r="AA118">
        <v>0</v>
      </c>
      <c r="AB118">
        <v>0</v>
      </c>
      <c r="AC118">
        <v>0</v>
      </c>
      <c r="AD118">
        <v>0</v>
      </c>
      <c r="AE118">
        <v>0</v>
      </c>
      <c r="AF118">
        <v>0</v>
      </c>
      <c r="AG118">
        <v>0</v>
      </c>
      <c r="AH118">
        <v>0</v>
      </c>
      <c r="AI118">
        <v>0</v>
      </c>
    </row>
    <row r="119" spans="1:35" x14ac:dyDescent="0.3">
      <c r="A119" s="83" t="s">
        <v>233</v>
      </c>
      <c r="B119" s="83" t="s">
        <v>43</v>
      </c>
      <c r="C119" s="83" t="str">
        <f>VLOOKUP(G119,Master!$I:$M,2,)</f>
        <v>Category 1</v>
      </c>
      <c r="D119" s="83" t="str">
        <f>VLOOKUP($G119,Master!$I:$M,3,)</f>
        <v>SP</v>
      </c>
      <c r="E119" s="83" t="str">
        <f>VLOOKUP($G119,Master!$I:$M,5,)</f>
        <v>ASIN 11</v>
      </c>
      <c r="F119" s="83" t="str">
        <f>VLOOKUP($G119,Master!$I:$M,4,)</f>
        <v>KT</v>
      </c>
      <c r="G119" s="83" t="s">
        <v>185</v>
      </c>
      <c r="H119" t="s">
        <v>44</v>
      </c>
      <c r="I119" t="s">
        <v>45</v>
      </c>
      <c r="J119" t="s">
        <v>46</v>
      </c>
      <c r="K119" s="14">
        <v>44786</v>
      </c>
      <c r="M119">
        <v>550</v>
      </c>
      <c r="N119" t="s">
        <v>49</v>
      </c>
      <c r="O119" t="s">
        <v>21</v>
      </c>
      <c r="P119">
        <v>414</v>
      </c>
      <c r="Q119">
        <v>2</v>
      </c>
      <c r="R119">
        <v>4.7999999999999996E-3</v>
      </c>
      <c r="S119">
        <v>68.44</v>
      </c>
      <c r="T119">
        <v>34.22</v>
      </c>
      <c r="U119">
        <v>0</v>
      </c>
      <c r="V119">
        <v>0</v>
      </c>
      <c r="W119">
        <v>0</v>
      </c>
      <c r="X119">
        <v>0</v>
      </c>
      <c r="Y119">
        <v>0</v>
      </c>
      <c r="Z119">
        <v>0</v>
      </c>
      <c r="AA119">
        <v>0</v>
      </c>
      <c r="AB119">
        <v>0</v>
      </c>
      <c r="AC119">
        <v>0</v>
      </c>
      <c r="AD119">
        <v>0</v>
      </c>
      <c r="AE119">
        <v>0</v>
      </c>
      <c r="AF119">
        <v>0</v>
      </c>
      <c r="AG119">
        <v>0</v>
      </c>
      <c r="AH119">
        <v>0</v>
      </c>
      <c r="AI119">
        <v>0</v>
      </c>
    </row>
    <row r="120" spans="1:35" x14ac:dyDescent="0.3">
      <c r="A120" s="83" t="s">
        <v>233</v>
      </c>
      <c r="B120" s="83" t="s">
        <v>43</v>
      </c>
      <c r="C120" s="83" t="str">
        <f>VLOOKUP(G120,Master!$I:$M,2,)</f>
        <v>Category 1</v>
      </c>
      <c r="D120" s="83" t="str">
        <f>VLOOKUP($G120,Master!$I:$M,3,)</f>
        <v>SP</v>
      </c>
      <c r="E120" s="83" t="str">
        <f>VLOOKUP($G120,Master!$I:$M,5,)</f>
        <v>ASIN 6</v>
      </c>
      <c r="F120" s="83" t="str">
        <f>VLOOKUP($G120,Master!$I:$M,4,)</f>
        <v>Auto</v>
      </c>
      <c r="G120" s="83" t="s">
        <v>194</v>
      </c>
      <c r="H120" t="s">
        <v>44</v>
      </c>
      <c r="I120" t="s">
        <v>48</v>
      </c>
      <c r="J120" t="s">
        <v>46</v>
      </c>
      <c r="K120" s="14">
        <v>44859</v>
      </c>
      <c r="M120">
        <v>200</v>
      </c>
      <c r="N120" t="s">
        <v>49</v>
      </c>
      <c r="O120" t="s">
        <v>21</v>
      </c>
      <c r="P120">
        <v>34621</v>
      </c>
      <c r="Q120">
        <v>33</v>
      </c>
      <c r="R120">
        <v>1E-3</v>
      </c>
      <c r="S120">
        <v>67.040000000000006</v>
      </c>
      <c r="T120">
        <v>2.0299999999999998</v>
      </c>
      <c r="U120">
        <v>0</v>
      </c>
      <c r="V120">
        <v>0</v>
      </c>
      <c r="W120">
        <v>0</v>
      </c>
      <c r="X120">
        <v>0</v>
      </c>
      <c r="Y120">
        <v>0</v>
      </c>
      <c r="Z120">
        <v>0</v>
      </c>
      <c r="AA120">
        <v>0</v>
      </c>
      <c r="AB120">
        <v>0</v>
      </c>
      <c r="AC120">
        <v>0</v>
      </c>
      <c r="AD120">
        <v>0</v>
      </c>
      <c r="AE120">
        <v>0</v>
      </c>
      <c r="AF120">
        <v>0</v>
      </c>
      <c r="AG120">
        <v>0</v>
      </c>
      <c r="AH120">
        <v>0</v>
      </c>
      <c r="AI120">
        <v>0</v>
      </c>
    </row>
    <row r="121" spans="1:35" x14ac:dyDescent="0.3">
      <c r="A121" s="83" t="s">
        <v>233</v>
      </c>
      <c r="B121" s="83" t="s">
        <v>43</v>
      </c>
      <c r="C121" s="83" t="str">
        <f>VLOOKUP(G121,Master!$I:$M,2,)</f>
        <v>Category 1</v>
      </c>
      <c r="D121" s="83" t="str">
        <f>VLOOKUP($G121,Master!$I:$M,3,)</f>
        <v>SD</v>
      </c>
      <c r="E121" s="83" t="str">
        <f>VLOOKUP($G121,Master!$I:$M,5,)</f>
        <v>ASIN 3</v>
      </c>
      <c r="F121" s="83" t="str">
        <f>VLOOKUP($G121,Master!$I:$M,4,)</f>
        <v>PT</v>
      </c>
      <c r="G121" s="83" t="s">
        <v>150</v>
      </c>
      <c r="H121" t="s">
        <v>44</v>
      </c>
      <c r="I121" t="s">
        <v>45</v>
      </c>
      <c r="K121" s="14">
        <v>44947</v>
      </c>
      <c r="M121">
        <v>550</v>
      </c>
      <c r="O121" t="s">
        <v>21</v>
      </c>
      <c r="P121">
        <v>2420</v>
      </c>
      <c r="Q121">
        <v>3</v>
      </c>
      <c r="R121">
        <v>1.1999999999999999E-3</v>
      </c>
      <c r="S121">
        <v>56.39</v>
      </c>
      <c r="T121">
        <v>18.8</v>
      </c>
      <c r="U121">
        <v>0</v>
      </c>
      <c r="V121">
        <v>0</v>
      </c>
      <c r="W121">
        <v>0</v>
      </c>
      <c r="X121">
        <v>0</v>
      </c>
      <c r="Y121">
        <v>0</v>
      </c>
      <c r="Z121">
        <v>0</v>
      </c>
      <c r="AA121">
        <v>0</v>
      </c>
      <c r="AB121">
        <v>0</v>
      </c>
      <c r="AC121">
        <v>0</v>
      </c>
      <c r="AD121">
        <v>0</v>
      </c>
      <c r="AE121">
        <v>0</v>
      </c>
      <c r="AF121">
        <v>0</v>
      </c>
      <c r="AG121">
        <v>0</v>
      </c>
      <c r="AH121">
        <v>0</v>
      </c>
      <c r="AI121">
        <v>0</v>
      </c>
    </row>
    <row r="122" spans="1:35" x14ac:dyDescent="0.3">
      <c r="A122" s="83" t="s">
        <v>233</v>
      </c>
      <c r="B122" s="83" t="s">
        <v>43</v>
      </c>
      <c r="C122" s="83" t="str">
        <f>VLOOKUP(G122,Master!$I:$M,2,)</f>
        <v>Category 1</v>
      </c>
      <c r="D122" s="83" t="str">
        <f>VLOOKUP($G122,Master!$I:$M,3,)</f>
        <v>SP</v>
      </c>
      <c r="E122" s="83" t="str">
        <f>VLOOKUP($G122,Master!$I:$M,5,)</f>
        <v>ASIN 11</v>
      </c>
      <c r="F122" s="83" t="str">
        <f>VLOOKUP($G122,Master!$I:$M,4,)</f>
        <v>Auto</v>
      </c>
      <c r="G122" s="83" t="s">
        <v>195</v>
      </c>
      <c r="H122" t="s">
        <v>44</v>
      </c>
      <c r="I122" t="s">
        <v>48</v>
      </c>
      <c r="J122" t="s">
        <v>46</v>
      </c>
      <c r="K122" s="14">
        <v>44859</v>
      </c>
      <c r="M122">
        <v>550</v>
      </c>
      <c r="N122" t="s">
        <v>49</v>
      </c>
      <c r="O122" t="s">
        <v>21</v>
      </c>
      <c r="P122">
        <v>30477</v>
      </c>
      <c r="Q122">
        <v>26</v>
      </c>
      <c r="R122">
        <v>8.9999999999999998E-4</v>
      </c>
      <c r="S122">
        <v>51.47</v>
      </c>
      <c r="T122">
        <v>1.98</v>
      </c>
      <c r="U122">
        <v>0</v>
      </c>
      <c r="V122">
        <v>0</v>
      </c>
      <c r="W122">
        <v>0</v>
      </c>
      <c r="X122">
        <v>0</v>
      </c>
      <c r="Y122">
        <v>0</v>
      </c>
      <c r="Z122">
        <v>0</v>
      </c>
      <c r="AA122">
        <v>0</v>
      </c>
      <c r="AB122">
        <v>0</v>
      </c>
      <c r="AC122">
        <v>0</v>
      </c>
      <c r="AD122">
        <v>0</v>
      </c>
      <c r="AE122">
        <v>0</v>
      </c>
      <c r="AF122">
        <v>0</v>
      </c>
      <c r="AG122">
        <v>0</v>
      </c>
      <c r="AH122">
        <v>0</v>
      </c>
      <c r="AI122">
        <v>0</v>
      </c>
    </row>
    <row r="123" spans="1:35" x14ac:dyDescent="0.3">
      <c r="A123" s="83" t="s">
        <v>233</v>
      </c>
      <c r="B123" s="83" t="s">
        <v>43</v>
      </c>
      <c r="C123" s="83" t="str">
        <f>VLOOKUP(G123,Master!$I:$M,2,)</f>
        <v>Category 1</v>
      </c>
      <c r="D123" s="83" t="str">
        <f>VLOOKUP($G123,Master!$I:$M,3,)</f>
        <v>SD</v>
      </c>
      <c r="E123" s="83" t="str">
        <f>VLOOKUP($G123,Master!$I:$M,5,)</f>
        <v>ASIN 3</v>
      </c>
      <c r="F123" s="83" t="str">
        <f>VLOOKUP($G123,Master!$I:$M,4,)</f>
        <v>PT</v>
      </c>
      <c r="G123" s="83" t="s">
        <v>150</v>
      </c>
      <c r="H123" t="s">
        <v>44</v>
      </c>
      <c r="I123" t="s">
        <v>45</v>
      </c>
      <c r="K123" s="14">
        <v>44907</v>
      </c>
      <c r="M123">
        <v>550</v>
      </c>
      <c r="O123" t="s">
        <v>21</v>
      </c>
      <c r="P123">
        <v>384</v>
      </c>
      <c r="Q123">
        <v>1</v>
      </c>
      <c r="R123">
        <v>2.5999999999999999E-3</v>
      </c>
      <c r="S123">
        <v>45.92</v>
      </c>
      <c r="T123">
        <v>45.92</v>
      </c>
      <c r="U123">
        <v>0</v>
      </c>
      <c r="V123">
        <v>0</v>
      </c>
      <c r="W123">
        <v>0</v>
      </c>
      <c r="X123">
        <v>0</v>
      </c>
      <c r="Y123">
        <v>0</v>
      </c>
      <c r="Z123">
        <v>0</v>
      </c>
      <c r="AA123">
        <v>0</v>
      </c>
      <c r="AB123">
        <v>0</v>
      </c>
      <c r="AC123">
        <v>0</v>
      </c>
      <c r="AD123">
        <v>0</v>
      </c>
      <c r="AE123">
        <v>0</v>
      </c>
      <c r="AF123">
        <v>0</v>
      </c>
      <c r="AG123">
        <v>0</v>
      </c>
      <c r="AH123">
        <v>0</v>
      </c>
      <c r="AI123">
        <v>0</v>
      </c>
    </row>
    <row r="124" spans="1:35" x14ac:dyDescent="0.3">
      <c r="A124" s="83" t="s">
        <v>233</v>
      </c>
      <c r="B124" s="83" t="s">
        <v>43</v>
      </c>
      <c r="C124" s="83" t="str">
        <f>VLOOKUP(G124,Master!$I:$M,2,)</f>
        <v>Category 1</v>
      </c>
      <c r="D124" s="83" t="str">
        <f>VLOOKUP($G124,Master!$I:$M,3,)</f>
        <v>SB</v>
      </c>
      <c r="E124" s="83" t="str">
        <f>VLOOKUP($G124,Master!$I:$M,5,)</f>
        <v>ASIN 1</v>
      </c>
      <c r="F124" s="83" t="str">
        <f>VLOOKUP($G124,Master!$I:$M,4,)</f>
        <v>KT</v>
      </c>
      <c r="G124" s="83" t="s">
        <v>186</v>
      </c>
      <c r="H124" t="s">
        <v>50</v>
      </c>
      <c r="I124" t="s">
        <v>45</v>
      </c>
      <c r="K124" s="14">
        <v>44725</v>
      </c>
      <c r="M124">
        <v>200</v>
      </c>
      <c r="N124" s="13">
        <v>0.12614578786555999</v>
      </c>
      <c r="P124">
        <v>4003</v>
      </c>
      <c r="Q124">
        <v>4</v>
      </c>
      <c r="R124">
        <v>1E-3</v>
      </c>
      <c r="S124">
        <v>42.66</v>
      </c>
      <c r="T124">
        <v>10.67</v>
      </c>
      <c r="U124">
        <v>1</v>
      </c>
      <c r="V124">
        <v>203.39</v>
      </c>
      <c r="W124">
        <v>0.2097</v>
      </c>
      <c r="X124">
        <v>4.7676999999999996</v>
      </c>
      <c r="Y124">
        <v>0</v>
      </c>
      <c r="Z124">
        <v>0</v>
      </c>
      <c r="AA124">
        <v>0</v>
      </c>
      <c r="AB124">
        <v>0</v>
      </c>
      <c r="AC124">
        <v>0</v>
      </c>
      <c r="AD124">
        <v>0</v>
      </c>
      <c r="AE124">
        <v>0</v>
      </c>
      <c r="AF124">
        <v>0</v>
      </c>
      <c r="AG124">
        <v>0</v>
      </c>
      <c r="AH124">
        <v>0</v>
      </c>
      <c r="AI124">
        <v>0</v>
      </c>
    </row>
    <row r="125" spans="1:35" x14ac:dyDescent="0.3">
      <c r="A125" s="83" t="s">
        <v>233</v>
      </c>
      <c r="B125" s="83" t="s">
        <v>43</v>
      </c>
      <c r="C125" s="83" t="str">
        <f>VLOOKUP(G125,Master!$I:$M,2,)</f>
        <v>Category 1</v>
      </c>
      <c r="D125" s="83" t="str">
        <f>VLOOKUP($G125,Master!$I:$M,3,)</f>
        <v>SBV</v>
      </c>
      <c r="E125" s="83" t="str">
        <f>VLOOKUP($G125,Master!$I:$M,5,)</f>
        <v>ASIN 1</v>
      </c>
      <c r="F125" s="83" t="str">
        <f>VLOOKUP($G125,Master!$I:$M,4,)</f>
        <v>KT</v>
      </c>
      <c r="G125" s="83" t="s">
        <v>196</v>
      </c>
      <c r="H125" t="s">
        <v>44</v>
      </c>
      <c r="I125" t="s">
        <v>45</v>
      </c>
      <c r="J125" t="s">
        <v>46</v>
      </c>
      <c r="K125" s="14">
        <v>44725</v>
      </c>
      <c r="M125">
        <v>200</v>
      </c>
      <c r="N125" t="s">
        <v>49</v>
      </c>
      <c r="O125" t="s">
        <v>21</v>
      </c>
      <c r="P125">
        <v>1560</v>
      </c>
      <c r="Q125">
        <v>7</v>
      </c>
      <c r="R125">
        <v>4.4999999999999997E-3</v>
      </c>
      <c r="S125">
        <v>32</v>
      </c>
      <c r="T125">
        <v>4.57</v>
      </c>
      <c r="U125">
        <v>2</v>
      </c>
      <c r="V125">
        <v>327.12</v>
      </c>
      <c r="W125">
        <v>9.7799999999999998E-2</v>
      </c>
      <c r="X125">
        <v>10.2225</v>
      </c>
      <c r="Y125">
        <v>1</v>
      </c>
      <c r="Z125">
        <v>0.5</v>
      </c>
      <c r="AA125">
        <v>200</v>
      </c>
      <c r="AB125">
        <v>0.61140000000000005</v>
      </c>
      <c r="AC125">
        <v>201</v>
      </c>
      <c r="AD125">
        <v>159.19999999999999</v>
      </c>
      <c r="AE125">
        <v>0</v>
      </c>
      <c r="AF125">
        <v>0</v>
      </c>
      <c r="AG125">
        <v>0</v>
      </c>
      <c r="AH125">
        <v>0</v>
      </c>
      <c r="AI125">
        <v>0</v>
      </c>
    </row>
    <row r="126" spans="1:35" x14ac:dyDescent="0.3">
      <c r="A126" s="83" t="s">
        <v>233</v>
      </c>
      <c r="B126" s="83" t="s">
        <v>43</v>
      </c>
      <c r="C126" s="83" t="str">
        <f>VLOOKUP(G126,Master!$I:$M,2,)</f>
        <v>Category 2</v>
      </c>
      <c r="D126" s="83" t="str">
        <f>VLOOKUP($G126,Master!$I:$M,3,)</f>
        <v>SP</v>
      </c>
      <c r="E126" s="83" t="str">
        <f>VLOOKUP($G126,Master!$I:$M,5,)</f>
        <v>ASIN 2</v>
      </c>
      <c r="F126" s="83" t="str">
        <f>VLOOKUP($G126,Master!$I:$M,4,)</f>
        <v>KT</v>
      </c>
      <c r="G126" s="83" t="s">
        <v>127</v>
      </c>
      <c r="H126" t="s">
        <v>44</v>
      </c>
      <c r="I126" t="s">
        <v>45</v>
      </c>
      <c r="J126" t="s">
        <v>46</v>
      </c>
      <c r="K126" s="14">
        <v>44786</v>
      </c>
      <c r="M126">
        <v>300</v>
      </c>
      <c r="N126" s="13">
        <v>7.9710144927536197E-2</v>
      </c>
      <c r="O126" t="s">
        <v>21</v>
      </c>
      <c r="P126">
        <v>2293</v>
      </c>
      <c r="Q126">
        <v>7</v>
      </c>
      <c r="R126">
        <v>3.0999999999999999E-3</v>
      </c>
      <c r="S126">
        <v>27.73</v>
      </c>
      <c r="T126">
        <v>3.96</v>
      </c>
      <c r="U126">
        <v>0</v>
      </c>
      <c r="V126">
        <v>0</v>
      </c>
      <c r="W126">
        <v>0</v>
      </c>
      <c r="X126">
        <v>0</v>
      </c>
      <c r="Y126">
        <v>0</v>
      </c>
      <c r="Z126">
        <v>0</v>
      </c>
      <c r="AA126">
        <v>0</v>
      </c>
      <c r="AB126">
        <v>0</v>
      </c>
      <c r="AC126">
        <v>0</v>
      </c>
      <c r="AD126">
        <v>0</v>
      </c>
      <c r="AE126">
        <v>0</v>
      </c>
      <c r="AF126">
        <v>0</v>
      </c>
      <c r="AG126">
        <v>0</v>
      </c>
      <c r="AH126">
        <v>0</v>
      </c>
      <c r="AI126">
        <v>0</v>
      </c>
    </row>
    <row r="127" spans="1:35" x14ac:dyDescent="0.3">
      <c r="A127" s="83" t="s">
        <v>233</v>
      </c>
      <c r="B127" s="83" t="s">
        <v>43</v>
      </c>
      <c r="C127" s="83" t="str">
        <f>VLOOKUP(G127,Master!$I:$M,2,)</f>
        <v>Category 1</v>
      </c>
      <c r="D127" s="83" t="str">
        <f>VLOOKUP($G127,Master!$I:$M,3,)</f>
        <v>SP</v>
      </c>
      <c r="E127" s="83" t="str">
        <f>VLOOKUP($G127,Master!$I:$M,5,)</f>
        <v>ASIN 1</v>
      </c>
      <c r="F127" s="83" t="str">
        <f>VLOOKUP($G127,Master!$I:$M,4,)</f>
        <v>KT</v>
      </c>
      <c r="G127" s="83" t="s">
        <v>126</v>
      </c>
      <c r="H127" t="s">
        <v>44</v>
      </c>
      <c r="I127" t="s">
        <v>45</v>
      </c>
      <c r="J127" t="s">
        <v>46</v>
      </c>
      <c r="K127" s="14">
        <v>44718</v>
      </c>
      <c r="M127">
        <v>300</v>
      </c>
      <c r="N127" t="s">
        <v>49</v>
      </c>
      <c r="O127" t="s">
        <v>21</v>
      </c>
      <c r="P127">
        <v>515</v>
      </c>
      <c r="Q127">
        <v>2</v>
      </c>
      <c r="R127">
        <v>3.8999999999999998E-3</v>
      </c>
      <c r="S127">
        <v>27.7</v>
      </c>
      <c r="T127">
        <v>13.85</v>
      </c>
      <c r="U127">
        <v>2</v>
      </c>
      <c r="V127">
        <v>2033.91</v>
      </c>
      <c r="W127">
        <v>1.3599999999999999E-2</v>
      </c>
      <c r="X127">
        <v>73.426400000000001</v>
      </c>
      <c r="Y127">
        <v>0</v>
      </c>
      <c r="Z127">
        <v>0</v>
      </c>
      <c r="AA127">
        <v>0</v>
      </c>
      <c r="AB127">
        <v>0</v>
      </c>
      <c r="AC127">
        <v>0</v>
      </c>
      <c r="AD127">
        <v>0</v>
      </c>
      <c r="AE127">
        <v>0</v>
      </c>
      <c r="AF127">
        <v>0</v>
      </c>
      <c r="AG127">
        <v>0</v>
      </c>
      <c r="AH127">
        <v>0</v>
      </c>
      <c r="AI127">
        <v>0</v>
      </c>
    </row>
    <row r="128" spans="1:35" x14ac:dyDescent="0.3">
      <c r="A128" s="83" t="s">
        <v>233</v>
      </c>
      <c r="B128" s="83" t="s">
        <v>43</v>
      </c>
      <c r="C128" s="83" t="str">
        <f>VLOOKUP(G128,Master!$I:$M,2,)</f>
        <v>Category 2</v>
      </c>
      <c r="D128" s="83" t="str">
        <f>VLOOKUP($G128,Master!$I:$M,3,)</f>
        <v>SB</v>
      </c>
      <c r="E128" s="83" t="str">
        <f>VLOOKUP($G128,Master!$I:$M,5,)</f>
        <v>ASIN 2</v>
      </c>
      <c r="F128" s="83" t="str">
        <f>VLOOKUP($G128,Master!$I:$M,4,)</f>
        <v>KT</v>
      </c>
      <c r="G128" s="83" t="s">
        <v>134</v>
      </c>
      <c r="H128" t="s">
        <v>50</v>
      </c>
      <c r="I128" t="s">
        <v>45</v>
      </c>
      <c r="K128" s="14">
        <v>44804</v>
      </c>
      <c r="M128">
        <v>200</v>
      </c>
      <c r="N128" s="13">
        <v>0.14797951052931099</v>
      </c>
      <c r="P128">
        <v>511</v>
      </c>
      <c r="Q128">
        <v>6</v>
      </c>
      <c r="R128">
        <v>1.17E-2</v>
      </c>
      <c r="S128">
        <v>20.2</v>
      </c>
      <c r="T128">
        <v>3.37</v>
      </c>
      <c r="U128">
        <v>0</v>
      </c>
      <c r="V128">
        <v>0</v>
      </c>
      <c r="W128">
        <v>0</v>
      </c>
      <c r="X128">
        <v>0</v>
      </c>
      <c r="Y128">
        <v>0</v>
      </c>
      <c r="Z128">
        <v>0</v>
      </c>
      <c r="AA128">
        <v>0</v>
      </c>
      <c r="AB128">
        <v>0</v>
      </c>
      <c r="AC128">
        <v>0</v>
      </c>
      <c r="AD128">
        <v>0</v>
      </c>
      <c r="AE128">
        <v>0</v>
      </c>
      <c r="AF128">
        <v>0</v>
      </c>
      <c r="AG128">
        <v>0</v>
      </c>
      <c r="AH128">
        <v>0</v>
      </c>
      <c r="AI128">
        <v>0</v>
      </c>
    </row>
    <row r="129" spans="1:35" x14ac:dyDescent="0.3">
      <c r="A129" s="83" t="s">
        <v>233</v>
      </c>
      <c r="B129" s="83" t="s">
        <v>43</v>
      </c>
      <c r="C129" s="83" t="str">
        <f>VLOOKUP(G129,Master!$I:$M,2,)</f>
        <v>Category 1</v>
      </c>
      <c r="D129" s="83" t="str">
        <f>VLOOKUP($G129,Master!$I:$M,3,)</f>
        <v>SD</v>
      </c>
      <c r="E129" s="83" t="str">
        <f>VLOOKUP($G129,Master!$I:$M,5,)</f>
        <v>ASIN 3</v>
      </c>
      <c r="F129" s="83" t="str">
        <f>VLOOKUP($G129,Master!$I:$M,4,)</f>
        <v>PT</v>
      </c>
      <c r="G129" s="83" t="s">
        <v>150</v>
      </c>
      <c r="H129" t="s">
        <v>44</v>
      </c>
      <c r="I129" t="s">
        <v>45</v>
      </c>
      <c r="K129" s="14">
        <v>44933</v>
      </c>
      <c r="M129">
        <v>1000</v>
      </c>
      <c r="O129" t="s">
        <v>52</v>
      </c>
      <c r="P129">
        <v>1233</v>
      </c>
      <c r="Q129">
        <v>0</v>
      </c>
      <c r="R129">
        <v>0</v>
      </c>
      <c r="S129">
        <v>18.61</v>
      </c>
      <c r="T129">
        <v>0</v>
      </c>
      <c r="U129">
        <v>6</v>
      </c>
      <c r="V129">
        <v>2194.09</v>
      </c>
      <c r="W129">
        <v>8.5000000000000006E-3</v>
      </c>
      <c r="X129">
        <v>117.89190000000001</v>
      </c>
      <c r="Y129">
        <v>6</v>
      </c>
      <c r="Z129">
        <v>1</v>
      </c>
      <c r="AA129">
        <v>2194.09</v>
      </c>
      <c r="AB129">
        <v>1</v>
      </c>
      <c r="AC129">
        <v>111</v>
      </c>
      <c r="AD129">
        <v>167.67</v>
      </c>
      <c r="AE129">
        <v>79</v>
      </c>
      <c r="AF129">
        <v>48</v>
      </c>
      <c r="AG129">
        <v>31</v>
      </c>
      <c r="AH129">
        <v>30</v>
      </c>
      <c r="AI129">
        <v>0</v>
      </c>
    </row>
    <row r="130" spans="1:35" x14ac:dyDescent="0.3">
      <c r="A130" s="83" t="s">
        <v>233</v>
      </c>
      <c r="B130" s="83" t="s">
        <v>43</v>
      </c>
      <c r="C130" s="83" t="str">
        <f>VLOOKUP(G130,Master!$I:$M,2,)</f>
        <v>Category 1</v>
      </c>
      <c r="D130" s="83" t="str">
        <f>VLOOKUP($G130,Master!$I:$M,3,)</f>
        <v>SP</v>
      </c>
      <c r="E130" s="83" t="str">
        <f>VLOOKUP($G130,Master!$I:$M,5,)</f>
        <v>ASIN 1</v>
      </c>
      <c r="F130" s="83" t="str">
        <f>VLOOKUP($G130,Master!$I:$M,4,)</f>
        <v>KT</v>
      </c>
      <c r="G130" s="83" t="s">
        <v>126</v>
      </c>
      <c r="H130" t="s">
        <v>44</v>
      </c>
      <c r="I130" t="s">
        <v>45</v>
      </c>
      <c r="J130" t="s">
        <v>46</v>
      </c>
      <c r="K130" s="14">
        <v>44785</v>
      </c>
      <c r="M130">
        <v>200</v>
      </c>
      <c r="N130" t="s">
        <v>49</v>
      </c>
      <c r="O130" t="s">
        <v>21</v>
      </c>
      <c r="P130">
        <v>217</v>
      </c>
      <c r="Q130">
        <v>2</v>
      </c>
      <c r="R130">
        <v>9.1999999999999998E-3</v>
      </c>
      <c r="S130">
        <v>14.24</v>
      </c>
      <c r="T130">
        <v>7.12</v>
      </c>
      <c r="U130">
        <v>1</v>
      </c>
      <c r="V130">
        <v>371.2</v>
      </c>
      <c r="W130">
        <v>3.8399999999999997E-2</v>
      </c>
      <c r="X130">
        <v>26.067399999999999</v>
      </c>
      <c r="Y130">
        <v>0</v>
      </c>
      <c r="Z130">
        <v>0</v>
      </c>
      <c r="AA130">
        <v>0</v>
      </c>
      <c r="AB130">
        <v>0</v>
      </c>
      <c r="AC130">
        <v>0</v>
      </c>
      <c r="AD130">
        <v>0</v>
      </c>
      <c r="AE130">
        <v>0</v>
      </c>
      <c r="AF130">
        <v>0</v>
      </c>
      <c r="AG130">
        <v>0</v>
      </c>
      <c r="AH130">
        <v>0</v>
      </c>
      <c r="AI130">
        <v>0</v>
      </c>
    </row>
    <row r="131" spans="1:35" x14ac:dyDescent="0.3">
      <c r="A131" s="83" t="s">
        <v>233</v>
      </c>
      <c r="B131" s="83" t="s">
        <v>43</v>
      </c>
      <c r="C131" s="83" t="str">
        <f>VLOOKUP(G131,Master!$I:$M,2,)</f>
        <v>Category 4</v>
      </c>
      <c r="D131" s="83" t="str">
        <f>VLOOKUP($G131,Master!$I:$M,3,)</f>
        <v>SD</v>
      </c>
      <c r="E131" s="83" t="str">
        <f>VLOOKUP($G131,Master!$I:$M,5,)</f>
        <v>ASIN 5</v>
      </c>
      <c r="F131" s="83" t="str">
        <f>VLOOKUP($G131,Master!$I:$M,4,)</f>
        <v>PT</v>
      </c>
      <c r="G131" s="83" t="s">
        <v>197</v>
      </c>
      <c r="H131" t="s">
        <v>44</v>
      </c>
      <c r="I131" t="s">
        <v>45</v>
      </c>
      <c r="K131" s="14">
        <v>44907</v>
      </c>
      <c r="M131">
        <v>550</v>
      </c>
      <c r="O131" t="s">
        <v>21</v>
      </c>
      <c r="P131">
        <v>433</v>
      </c>
      <c r="Q131">
        <v>1</v>
      </c>
      <c r="R131">
        <v>2.3E-3</v>
      </c>
      <c r="S131">
        <v>12.45</v>
      </c>
      <c r="T131">
        <v>12.45</v>
      </c>
      <c r="U131">
        <v>0</v>
      </c>
      <c r="V131">
        <v>0</v>
      </c>
      <c r="W131">
        <v>0</v>
      </c>
      <c r="X131">
        <v>0</v>
      </c>
      <c r="Y131">
        <v>0</v>
      </c>
      <c r="Z131">
        <v>0</v>
      </c>
      <c r="AA131">
        <v>0</v>
      </c>
      <c r="AB131">
        <v>0</v>
      </c>
      <c r="AC131">
        <v>0</v>
      </c>
      <c r="AD131">
        <v>0</v>
      </c>
      <c r="AE131">
        <v>0</v>
      </c>
      <c r="AF131">
        <v>0</v>
      </c>
      <c r="AG131">
        <v>0</v>
      </c>
      <c r="AH131">
        <v>0</v>
      </c>
      <c r="AI131">
        <v>0</v>
      </c>
    </row>
    <row r="132" spans="1:35" x14ac:dyDescent="0.3">
      <c r="A132" s="83" t="s">
        <v>233</v>
      </c>
      <c r="B132" s="83" t="s">
        <v>43</v>
      </c>
      <c r="C132" s="83" t="str">
        <f>VLOOKUP(G132,Master!$I:$M,2,)</f>
        <v>Category 2</v>
      </c>
      <c r="D132" s="83" t="str">
        <f>VLOOKUP($G132,Master!$I:$M,3,)</f>
        <v>SP</v>
      </c>
      <c r="E132" s="83" t="str">
        <f>VLOOKUP($G132,Master!$I:$M,5,)</f>
        <v>ASIN 2</v>
      </c>
      <c r="F132" s="83" t="str">
        <f>VLOOKUP($G132,Master!$I:$M,4,)</f>
        <v>KT</v>
      </c>
      <c r="G132" s="83" t="s">
        <v>127</v>
      </c>
      <c r="H132" t="s">
        <v>44</v>
      </c>
      <c r="I132" t="s">
        <v>45</v>
      </c>
      <c r="J132" t="s">
        <v>46</v>
      </c>
      <c r="K132" s="14">
        <v>44786</v>
      </c>
      <c r="M132">
        <v>300</v>
      </c>
      <c r="N132" t="s">
        <v>49</v>
      </c>
      <c r="O132" t="s">
        <v>21</v>
      </c>
      <c r="P132">
        <v>485</v>
      </c>
      <c r="Q132">
        <v>1</v>
      </c>
      <c r="R132">
        <v>2.0999999999999999E-3</v>
      </c>
      <c r="S132">
        <v>10.56</v>
      </c>
      <c r="T132">
        <v>10.56</v>
      </c>
      <c r="U132">
        <v>0</v>
      </c>
      <c r="V132">
        <v>0</v>
      </c>
      <c r="W132">
        <v>0</v>
      </c>
      <c r="X132">
        <v>0</v>
      </c>
      <c r="Y132">
        <v>0</v>
      </c>
      <c r="Z132">
        <v>0</v>
      </c>
      <c r="AA132">
        <v>0</v>
      </c>
      <c r="AB132">
        <v>0</v>
      </c>
      <c r="AC132">
        <v>0</v>
      </c>
      <c r="AD132">
        <v>0</v>
      </c>
      <c r="AE132">
        <v>0</v>
      </c>
      <c r="AF132">
        <v>0</v>
      </c>
      <c r="AG132">
        <v>0</v>
      </c>
      <c r="AH132">
        <v>0</v>
      </c>
      <c r="AI132">
        <v>0</v>
      </c>
    </row>
    <row r="133" spans="1:35" x14ac:dyDescent="0.3">
      <c r="A133" s="83" t="s">
        <v>233</v>
      </c>
      <c r="B133" s="83" t="s">
        <v>43</v>
      </c>
      <c r="C133" s="83" t="str">
        <f>VLOOKUP(G133,Master!$I:$M,2,)</f>
        <v>Category 2</v>
      </c>
      <c r="D133" s="83" t="str">
        <f>VLOOKUP($G133,Master!$I:$M,3,)</f>
        <v>SB</v>
      </c>
      <c r="E133" s="83" t="str">
        <f>VLOOKUP($G133,Master!$I:$M,5,)</f>
        <v>ASIN 2</v>
      </c>
      <c r="F133" s="83" t="str">
        <f>VLOOKUP($G133,Master!$I:$M,4,)</f>
        <v>KT</v>
      </c>
      <c r="G133" s="83" t="s">
        <v>134</v>
      </c>
      <c r="H133" t="s">
        <v>50</v>
      </c>
      <c r="I133" t="s">
        <v>45</v>
      </c>
      <c r="K133" s="14">
        <v>44725</v>
      </c>
      <c r="M133">
        <v>200</v>
      </c>
      <c r="N133" s="13">
        <v>9.34579439252336E-2</v>
      </c>
      <c r="P133">
        <v>200</v>
      </c>
      <c r="Q133">
        <v>3</v>
      </c>
      <c r="R133">
        <v>1.4999999999999999E-2</v>
      </c>
      <c r="S133">
        <v>8.57</v>
      </c>
      <c r="T133">
        <v>2.86</v>
      </c>
      <c r="U133">
        <v>0</v>
      </c>
      <c r="V133">
        <v>0</v>
      </c>
      <c r="W133">
        <v>0</v>
      </c>
      <c r="X133">
        <v>0</v>
      </c>
      <c r="Y133">
        <v>0</v>
      </c>
      <c r="Z133">
        <v>0</v>
      </c>
      <c r="AA133">
        <v>0</v>
      </c>
      <c r="AB133">
        <v>0</v>
      </c>
      <c r="AC133">
        <v>0</v>
      </c>
      <c r="AD133">
        <v>0</v>
      </c>
      <c r="AE133">
        <v>0</v>
      </c>
      <c r="AF133">
        <v>0</v>
      </c>
      <c r="AG133">
        <v>0</v>
      </c>
      <c r="AH133">
        <v>0</v>
      </c>
      <c r="AI133">
        <v>0</v>
      </c>
    </row>
    <row r="134" spans="1:35" x14ac:dyDescent="0.3">
      <c r="A134" s="83" t="s">
        <v>233</v>
      </c>
      <c r="B134" s="83" t="s">
        <v>43</v>
      </c>
      <c r="C134" s="83" t="str">
        <f>VLOOKUP(G134,Master!$I:$M,2,)</f>
        <v>Category 1</v>
      </c>
      <c r="D134" s="83" t="str">
        <f>VLOOKUP($G134,Master!$I:$M,3,)</f>
        <v>SP</v>
      </c>
      <c r="E134" s="83" t="str">
        <f>VLOOKUP($G134,Master!$I:$M,5,)</f>
        <v>ASIN 1</v>
      </c>
      <c r="F134" s="83" t="str">
        <f>VLOOKUP($G134,Master!$I:$M,4,)</f>
        <v>KT</v>
      </c>
      <c r="G134" s="83" t="s">
        <v>126</v>
      </c>
      <c r="H134" t="s">
        <v>44</v>
      </c>
      <c r="I134" t="s">
        <v>45</v>
      </c>
      <c r="J134" t="s">
        <v>46</v>
      </c>
      <c r="K134" s="14">
        <v>44716</v>
      </c>
      <c r="M134">
        <v>500</v>
      </c>
      <c r="N134" t="s">
        <v>49</v>
      </c>
      <c r="O134" t="s">
        <v>21</v>
      </c>
      <c r="P134">
        <v>663</v>
      </c>
      <c r="Q134">
        <v>2</v>
      </c>
      <c r="R134">
        <v>3.0000000000000001E-3</v>
      </c>
      <c r="S134">
        <v>7.73</v>
      </c>
      <c r="T134">
        <v>3.87</v>
      </c>
      <c r="U134">
        <v>0</v>
      </c>
      <c r="V134">
        <v>0</v>
      </c>
      <c r="W134">
        <v>0</v>
      </c>
      <c r="X134">
        <v>0</v>
      </c>
      <c r="Y134">
        <v>0</v>
      </c>
      <c r="Z134">
        <v>0</v>
      </c>
      <c r="AA134">
        <v>0</v>
      </c>
      <c r="AB134">
        <v>0</v>
      </c>
      <c r="AC134">
        <v>0</v>
      </c>
      <c r="AD134">
        <v>0</v>
      </c>
      <c r="AE134">
        <v>0</v>
      </c>
      <c r="AF134">
        <v>0</v>
      </c>
      <c r="AG134">
        <v>0</v>
      </c>
      <c r="AH134">
        <v>0</v>
      </c>
      <c r="AI134">
        <v>0</v>
      </c>
    </row>
    <row r="135" spans="1:35" x14ac:dyDescent="0.3">
      <c r="A135" s="83" t="s">
        <v>233</v>
      </c>
      <c r="B135" s="83" t="s">
        <v>43</v>
      </c>
      <c r="C135" s="83" t="str">
        <f>VLOOKUP(G135,Master!$I:$M,2,)</f>
        <v>Category 2</v>
      </c>
      <c r="D135" s="83" t="str">
        <f>VLOOKUP($G135,Master!$I:$M,3,)</f>
        <v>SB</v>
      </c>
      <c r="E135" s="83" t="str">
        <f>VLOOKUP($G135,Master!$I:$M,5,)</f>
        <v>ASIN 2</v>
      </c>
      <c r="F135" s="83" t="str">
        <f>VLOOKUP($G135,Master!$I:$M,4,)</f>
        <v>KT</v>
      </c>
      <c r="G135" s="83" t="s">
        <v>134</v>
      </c>
      <c r="H135" t="s">
        <v>50</v>
      </c>
      <c r="I135" t="s">
        <v>45</v>
      </c>
      <c r="K135" s="14">
        <v>44804</v>
      </c>
      <c r="M135">
        <v>200</v>
      </c>
      <c r="N135" t="s">
        <v>49</v>
      </c>
      <c r="P135">
        <v>987</v>
      </c>
      <c r="Q135">
        <v>3</v>
      </c>
      <c r="R135">
        <v>3.0000000000000001E-3</v>
      </c>
      <c r="S135">
        <v>5.94</v>
      </c>
      <c r="T135">
        <v>1.98</v>
      </c>
      <c r="U135">
        <v>0</v>
      </c>
      <c r="V135">
        <v>0</v>
      </c>
      <c r="W135">
        <v>0</v>
      </c>
      <c r="X135">
        <v>0</v>
      </c>
      <c r="Y135">
        <v>0</v>
      </c>
      <c r="Z135">
        <v>0</v>
      </c>
      <c r="AA135">
        <v>0</v>
      </c>
      <c r="AB135">
        <v>0</v>
      </c>
      <c r="AC135">
        <v>0</v>
      </c>
      <c r="AD135">
        <v>0</v>
      </c>
      <c r="AE135">
        <v>0</v>
      </c>
      <c r="AF135">
        <v>0</v>
      </c>
      <c r="AG135">
        <v>0</v>
      </c>
      <c r="AH135">
        <v>0</v>
      </c>
      <c r="AI135">
        <v>0</v>
      </c>
    </row>
    <row r="136" spans="1:35" x14ac:dyDescent="0.3">
      <c r="A136" s="83" t="s">
        <v>233</v>
      </c>
      <c r="B136" s="83" t="s">
        <v>43</v>
      </c>
      <c r="C136" s="83" t="str">
        <f>VLOOKUP(G136,Master!$I:$M,2,)</f>
        <v>Category 1</v>
      </c>
      <c r="D136" s="83" t="str">
        <f>VLOOKUP($G136,Master!$I:$M,3,)</f>
        <v>SB</v>
      </c>
      <c r="E136" s="83" t="str">
        <f>VLOOKUP($G136,Master!$I:$M,5,)</f>
        <v>ASIN 1</v>
      </c>
      <c r="F136" s="83" t="str">
        <f>VLOOKUP($G136,Master!$I:$M,4,)</f>
        <v>KT</v>
      </c>
      <c r="G136" s="83" t="s">
        <v>186</v>
      </c>
      <c r="H136" t="s">
        <v>50</v>
      </c>
      <c r="I136" t="s">
        <v>45</v>
      </c>
      <c r="K136" s="14">
        <v>44725</v>
      </c>
      <c r="M136">
        <v>200</v>
      </c>
      <c r="N136" s="13">
        <v>6.9088811995386301E-2</v>
      </c>
      <c r="P136">
        <v>1030</v>
      </c>
      <c r="Q136">
        <v>2</v>
      </c>
      <c r="R136">
        <v>1.9E-3</v>
      </c>
      <c r="S136">
        <v>5.8</v>
      </c>
      <c r="T136">
        <v>2.9</v>
      </c>
      <c r="U136">
        <v>0</v>
      </c>
      <c r="V136">
        <v>0</v>
      </c>
      <c r="W136">
        <v>0</v>
      </c>
      <c r="X136">
        <v>0</v>
      </c>
      <c r="Y136">
        <v>0</v>
      </c>
      <c r="Z136">
        <v>0</v>
      </c>
      <c r="AA136">
        <v>0</v>
      </c>
      <c r="AB136">
        <v>0</v>
      </c>
      <c r="AC136">
        <v>0</v>
      </c>
      <c r="AD136">
        <v>0</v>
      </c>
      <c r="AE136">
        <v>0</v>
      </c>
      <c r="AF136">
        <v>0</v>
      </c>
      <c r="AG136">
        <v>0</v>
      </c>
      <c r="AH136">
        <v>0</v>
      </c>
      <c r="AI136">
        <v>0</v>
      </c>
    </row>
    <row r="137" spans="1:35" x14ac:dyDescent="0.3">
      <c r="A137" s="83" t="s">
        <v>233</v>
      </c>
      <c r="B137" s="83" t="s">
        <v>43</v>
      </c>
      <c r="C137" s="83" t="str">
        <f>VLOOKUP(G137,Master!$I:$M,2,)</f>
        <v>Category 1</v>
      </c>
      <c r="D137" s="83" t="str">
        <f>VLOOKUP($G137,Master!$I:$M,3,)</f>
        <v>SP</v>
      </c>
      <c r="E137" s="83" t="str">
        <f>VLOOKUP($G137,Master!$I:$M,5,)</f>
        <v>ASIN 3</v>
      </c>
      <c r="F137" s="83" t="str">
        <f>VLOOKUP($G137,Master!$I:$M,4,)</f>
        <v>KT</v>
      </c>
      <c r="G137" s="83" t="s">
        <v>176</v>
      </c>
      <c r="H137" t="s">
        <v>44</v>
      </c>
      <c r="I137" t="s">
        <v>45</v>
      </c>
      <c r="J137" t="s">
        <v>46</v>
      </c>
      <c r="K137" s="14">
        <v>44785</v>
      </c>
      <c r="M137">
        <v>200</v>
      </c>
      <c r="N137" t="s">
        <v>49</v>
      </c>
      <c r="O137" t="s">
        <v>21</v>
      </c>
      <c r="P137">
        <v>822</v>
      </c>
      <c r="Q137">
        <v>1</v>
      </c>
      <c r="R137">
        <v>1.1999999999999999E-3</v>
      </c>
      <c r="S137">
        <v>5.32</v>
      </c>
      <c r="T137">
        <v>5.32</v>
      </c>
      <c r="U137">
        <v>0</v>
      </c>
      <c r="V137">
        <v>0</v>
      </c>
      <c r="W137">
        <v>0</v>
      </c>
      <c r="X137">
        <v>0</v>
      </c>
      <c r="Y137">
        <v>0</v>
      </c>
      <c r="Z137">
        <v>0</v>
      </c>
      <c r="AA137">
        <v>0</v>
      </c>
      <c r="AB137">
        <v>0</v>
      </c>
      <c r="AC137">
        <v>0</v>
      </c>
      <c r="AD137">
        <v>0</v>
      </c>
      <c r="AE137">
        <v>0</v>
      </c>
      <c r="AF137">
        <v>0</v>
      </c>
      <c r="AG137">
        <v>0</v>
      </c>
      <c r="AH137">
        <v>0</v>
      </c>
      <c r="AI137">
        <v>0</v>
      </c>
    </row>
    <row r="138" spans="1:35" x14ac:dyDescent="0.3">
      <c r="A138" s="83" t="s">
        <v>233</v>
      </c>
      <c r="B138" s="83" t="s">
        <v>43</v>
      </c>
      <c r="C138" s="83" t="str">
        <f>VLOOKUP(G138,Master!$I:$M,2,)</f>
        <v>Category 2</v>
      </c>
      <c r="D138" s="83" t="str">
        <f>VLOOKUP($G138,Master!$I:$M,3,)</f>
        <v>SBV</v>
      </c>
      <c r="E138" s="83" t="str">
        <f>VLOOKUP($G138,Master!$I:$M,5,)</f>
        <v>ASIN 2</v>
      </c>
      <c r="F138" s="83" t="str">
        <f>VLOOKUP($G138,Master!$I:$M,4,)</f>
        <v>KT</v>
      </c>
      <c r="G138" s="83" t="s">
        <v>133</v>
      </c>
      <c r="H138" t="s">
        <v>44</v>
      </c>
      <c r="I138" t="s">
        <v>45</v>
      </c>
      <c r="K138" s="14">
        <v>44859</v>
      </c>
      <c r="M138">
        <v>200</v>
      </c>
      <c r="N138" t="s">
        <v>49</v>
      </c>
      <c r="O138" t="s">
        <v>21</v>
      </c>
      <c r="P138">
        <v>292</v>
      </c>
      <c r="Q138">
        <v>1</v>
      </c>
      <c r="R138">
        <v>3.3999999999999998E-3</v>
      </c>
      <c r="S138">
        <v>4.4000000000000004</v>
      </c>
      <c r="T138">
        <v>4.4000000000000004</v>
      </c>
      <c r="U138">
        <v>0</v>
      </c>
      <c r="V138">
        <v>0</v>
      </c>
      <c r="W138">
        <v>0</v>
      </c>
      <c r="X138">
        <v>0</v>
      </c>
      <c r="Y138">
        <v>0</v>
      </c>
      <c r="Z138">
        <v>0</v>
      </c>
      <c r="AA138">
        <v>0</v>
      </c>
      <c r="AB138">
        <v>0</v>
      </c>
      <c r="AC138">
        <v>0</v>
      </c>
      <c r="AD138">
        <v>0</v>
      </c>
      <c r="AE138">
        <v>0</v>
      </c>
      <c r="AF138">
        <v>0</v>
      </c>
      <c r="AG138">
        <v>0</v>
      </c>
      <c r="AH138">
        <v>0</v>
      </c>
      <c r="AI138">
        <v>0</v>
      </c>
    </row>
    <row r="139" spans="1:35" x14ac:dyDescent="0.3">
      <c r="A139" s="83" t="s">
        <v>233</v>
      </c>
      <c r="B139" s="83" t="s">
        <v>43</v>
      </c>
      <c r="C139" s="83" t="str">
        <f>VLOOKUP(G139,Master!$I:$M,2,)</f>
        <v>Category 1</v>
      </c>
      <c r="D139" s="83" t="str">
        <f>VLOOKUP($G139,Master!$I:$M,3,)</f>
        <v>SP</v>
      </c>
      <c r="E139" s="83" t="str">
        <f>VLOOKUP($G139,Master!$I:$M,5,)</f>
        <v>ASIN 6</v>
      </c>
      <c r="F139" s="83" t="str">
        <f>VLOOKUP($G139,Master!$I:$M,4,)</f>
        <v>KT</v>
      </c>
      <c r="G139" s="83" t="s">
        <v>189</v>
      </c>
      <c r="H139" t="s">
        <v>44</v>
      </c>
      <c r="I139" t="s">
        <v>45</v>
      </c>
      <c r="J139" t="s">
        <v>46</v>
      </c>
      <c r="K139" s="14">
        <v>44716</v>
      </c>
      <c r="M139">
        <v>300</v>
      </c>
      <c r="N139" t="s">
        <v>49</v>
      </c>
      <c r="O139" t="s">
        <v>21</v>
      </c>
      <c r="P139">
        <v>309</v>
      </c>
      <c r="Q139">
        <v>0</v>
      </c>
      <c r="R139">
        <v>0</v>
      </c>
      <c r="S139">
        <v>0</v>
      </c>
      <c r="T139">
        <v>0</v>
      </c>
      <c r="U139">
        <v>0</v>
      </c>
      <c r="V139">
        <v>0</v>
      </c>
      <c r="W139">
        <v>0</v>
      </c>
      <c r="X139">
        <v>0</v>
      </c>
      <c r="Y139">
        <v>0</v>
      </c>
      <c r="Z139">
        <v>0</v>
      </c>
      <c r="AA139">
        <v>0</v>
      </c>
      <c r="AB139">
        <v>0</v>
      </c>
      <c r="AC139">
        <v>0</v>
      </c>
      <c r="AD139">
        <v>0</v>
      </c>
      <c r="AE139">
        <v>0</v>
      </c>
      <c r="AF139">
        <v>0</v>
      </c>
      <c r="AG139">
        <v>0</v>
      </c>
      <c r="AH139">
        <v>0</v>
      </c>
      <c r="AI139">
        <v>0</v>
      </c>
    </row>
    <row r="140" spans="1:35" x14ac:dyDescent="0.3">
      <c r="A140" s="83" t="s">
        <v>233</v>
      </c>
      <c r="B140" s="83" t="s">
        <v>43</v>
      </c>
      <c r="C140" s="83" t="str">
        <f>VLOOKUP(G140,Master!$I:$M,2,)</f>
        <v>Category 1</v>
      </c>
      <c r="D140" s="83" t="str">
        <f>VLOOKUP($G140,Master!$I:$M,3,)</f>
        <v>SP</v>
      </c>
      <c r="E140" s="83" t="str">
        <f>VLOOKUP($G140,Master!$I:$M,5,)</f>
        <v>ASIN 3</v>
      </c>
      <c r="F140" s="83" t="str">
        <f>VLOOKUP($G140,Master!$I:$M,4,)</f>
        <v>KT</v>
      </c>
      <c r="G140" s="83" t="s">
        <v>176</v>
      </c>
      <c r="H140" t="s">
        <v>44</v>
      </c>
      <c r="I140" t="s">
        <v>45</v>
      </c>
      <c r="J140" t="s">
        <v>46</v>
      </c>
      <c r="K140" s="14">
        <v>44718</v>
      </c>
      <c r="M140">
        <v>550</v>
      </c>
      <c r="N140" s="13">
        <v>0.18114602587800299</v>
      </c>
      <c r="O140" t="s">
        <v>21</v>
      </c>
      <c r="P140">
        <v>792</v>
      </c>
      <c r="Q140">
        <v>0</v>
      </c>
      <c r="R140">
        <v>0</v>
      </c>
      <c r="S140">
        <v>0</v>
      </c>
      <c r="T140">
        <v>0</v>
      </c>
      <c r="U140">
        <v>0</v>
      </c>
      <c r="V140">
        <v>0</v>
      </c>
      <c r="W140">
        <v>0</v>
      </c>
      <c r="X140">
        <v>0</v>
      </c>
      <c r="Y140">
        <v>0</v>
      </c>
      <c r="Z140">
        <v>0</v>
      </c>
      <c r="AA140">
        <v>0</v>
      </c>
      <c r="AB140">
        <v>0</v>
      </c>
      <c r="AC140">
        <v>0</v>
      </c>
      <c r="AD140">
        <v>0</v>
      </c>
      <c r="AE140">
        <v>0</v>
      </c>
      <c r="AF140">
        <v>0</v>
      </c>
      <c r="AG140">
        <v>0</v>
      </c>
      <c r="AH140">
        <v>0</v>
      </c>
      <c r="AI140">
        <v>0</v>
      </c>
    </row>
    <row r="141" spans="1:35" x14ac:dyDescent="0.3">
      <c r="A141" s="83" t="s">
        <v>233</v>
      </c>
      <c r="B141" s="83" t="s">
        <v>43</v>
      </c>
      <c r="C141" s="83" t="str">
        <f>VLOOKUP(G141,Master!$I:$M,2,)</f>
        <v>Category 1</v>
      </c>
      <c r="D141" s="83" t="str">
        <f>VLOOKUP($G141,Master!$I:$M,3,)</f>
        <v>SP</v>
      </c>
      <c r="E141" s="83" t="str">
        <f>VLOOKUP($G141,Master!$I:$M,5,)</f>
        <v>ASIN 11</v>
      </c>
      <c r="F141" s="83" t="str">
        <f>VLOOKUP($G141,Master!$I:$M,4,)</f>
        <v>KT</v>
      </c>
      <c r="G141" s="83" t="s">
        <v>185</v>
      </c>
      <c r="H141" t="s">
        <v>44</v>
      </c>
      <c r="I141" t="s">
        <v>45</v>
      </c>
      <c r="J141" t="s">
        <v>46</v>
      </c>
      <c r="K141" s="14">
        <v>44785</v>
      </c>
      <c r="M141">
        <v>550</v>
      </c>
      <c r="N141" t="s">
        <v>49</v>
      </c>
      <c r="O141" t="s">
        <v>21</v>
      </c>
      <c r="P141">
        <v>10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row>
    <row r="142" spans="1:35" x14ac:dyDescent="0.3">
      <c r="A142" s="83" t="s">
        <v>233</v>
      </c>
      <c r="B142" s="83" t="s">
        <v>43</v>
      </c>
      <c r="C142" s="83" t="str">
        <f>VLOOKUP(G142,Master!$I:$M,2,)</f>
        <v>Category 1</v>
      </c>
      <c r="D142" s="83" t="str">
        <f>VLOOKUP($G142,Master!$I:$M,3,)</f>
        <v>SP</v>
      </c>
      <c r="E142" s="83" t="str">
        <f>VLOOKUP($G142,Master!$I:$M,5,)</f>
        <v>ASIN 1</v>
      </c>
      <c r="F142" s="83" t="str">
        <f>VLOOKUP($G142,Master!$I:$M,4,)</f>
        <v>KT</v>
      </c>
      <c r="G142" s="83" t="s">
        <v>126</v>
      </c>
      <c r="H142" t="s">
        <v>44</v>
      </c>
      <c r="I142" t="s">
        <v>45</v>
      </c>
      <c r="J142" t="s">
        <v>46</v>
      </c>
      <c r="K142" s="14">
        <v>44785</v>
      </c>
      <c r="M142">
        <v>200</v>
      </c>
      <c r="N142" t="s">
        <v>49</v>
      </c>
      <c r="O142" t="s">
        <v>21</v>
      </c>
      <c r="P142">
        <v>13</v>
      </c>
      <c r="Q142">
        <v>0</v>
      </c>
      <c r="R142">
        <v>0</v>
      </c>
      <c r="S142">
        <v>0</v>
      </c>
      <c r="T142">
        <v>0</v>
      </c>
      <c r="U142">
        <v>0</v>
      </c>
      <c r="V142">
        <v>0</v>
      </c>
      <c r="W142">
        <v>0</v>
      </c>
      <c r="X142">
        <v>0</v>
      </c>
      <c r="Y142">
        <v>0</v>
      </c>
      <c r="Z142">
        <v>0</v>
      </c>
      <c r="AA142">
        <v>0</v>
      </c>
      <c r="AB142">
        <v>0</v>
      </c>
      <c r="AC142">
        <v>0</v>
      </c>
      <c r="AD142">
        <v>0</v>
      </c>
      <c r="AE142">
        <v>0</v>
      </c>
      <c r="AF142">
        <v>0</v>
      </c>
      <c r="AG142">
        <v>0</v>
      </c>
      <c r="AH142">
        <v>0</v>
      </c>
      <c r="AI142">
        <v>0</v>
      </c>
    </row>
    <row r="143" spans="1:35" x14ac:dyDescent="0.3">
      <c r="A143" s="83" t="s">
        <v>233</v>
      </c>
      <c r="B143" s="83" t="s">
        <v>43</v>
      </c>
      <c r="C143" s="83" t="str">
        <f>VLOOKUP(G143,Master!$I:$M,2,)</f>
        <v>Category 1</v>
      </c>
      <c r="D143" s="83" t="str">
        <f>VLOOKUP($G143,Master!$I:$M,3,)</f>
        <v>SP</v>
      </c>
      <c r="E143" s="83" t="str">
        <f>VLOOKUP($G143,Master!$I:$M,5,)</f>
        <v>ASIN 3</v>
      </c>
      <c r="F143" s="83" t="str">
        <f>VLOOKUP($G143,Master!$I:$M,4,)</f>
        <v>KT</v>
      </c>
      <c r="G143" s="83" t="s">
        <v>176</v>
      </c>
      <c r="H143" t="s">
        <v>44</v>
      </c>
      <c r="I143" t="s">
        <v>45</v>
      </c>
      <c r="J143" t="s">
        <v>46</v>
      </c>
      <c r="K143" s="14">
        <v>44785</v>
      </c>
      <c r="M143">
        <v>200</v>
      </c>
      <c r="N143" t="s">
        <v>49</v>
      </c>
      <c r="O143" t="s">
        <v>21</v>
      </c>
      <c r="P143">
        <v>564</v>
      </c>
      <c r="Q143">
        <v>0</v>
      </c>
      <c r="R143">
        <v>0</v>
      </c>
      <c r="S143">
        <v>0</v>
      </c>
      <c r="T143">
        <v>0</v>
      </c>
      <c r="U143">
        <v>0</v>
      </c>
      <c r="V143">
        <v>0</v>
      </c>
      <c r="W143">
        <v>0</v>
      </c>
      <c r="X143">
        <v>0</v>
      </c>
      <c r="Y143">
        <v>0</v>
      </c>
      <c r="Z143">
        <v>0</v>
      </c>
      <c r="AA143">
        <v>0</v>
      </c>
      <c r="AB143">
        <v>0</v>
      </c>
      <c r="AC143">
        <v>0</v>
      </c>
      <c r="AD143">
        <v>0</v>
      </c>
      <c r="AE143">
        <v>0</v>
      </c>
      <c r="AF143">
        <v>0</v>
      </c>
      <c r="AG143">
        <v>0</v>
      </c>
      <c r="AH143">
        <v>0</v>
      </c>
      <c r="AI143">
        <v>0</v>
      </c>
    </row>
    <row r="144" spans="1:35" x14ac:dyDescent="0.3">
      <c r="A144" s="83" t="s">
        <v>233</v>
      </c>
      <c r="B144" s="83" t="s">
        <v>43</v>
      </c>
      <c r="C144" s="83" t="str">
        <f>VLOOKUP(G144,Master!$I:$M,2,)</f>
        <v>Category 1</v>
      </c>
      <c r="D144" s="83" t="str">
        <f>VLOOKUP($G144,Master!$I:$M,3,)</f>
        <v>SP</v>
      </c>
      <c r="E144" s="83" t="str">
        <f>VLOOKUP($G144,Master!$I:$M,5,)</f>
        <v>ASIN 6</v>
      </c>
      <c r="F144" s="83" t="str">
        <f>VLOOKUP($G144,Master!$I:$M,4,)</f>
        <v>KT</v>
      </c>
      <c r="G144" s="83" t="s">
        <v>189</v>
      </c>
      <c r="H144" t="s">
        <v>44</v>
      </c>
      <c r="I144" t="s">
        <v>45</v>
      </c>
      <c r="J144" t="s">
        <v>46</v>
      </c>
      <c r="K144" s="14">
        <v>44785</v>
      </c>
      <c r="M144">
        <v>300</v>
      </c>
      <c r="N144" t="s">
        <v>49</v>
      </c>
      <c r="O144" t="s">
        <v>21</v>
      </c>
      <c r="P144">
        <v>35</v>
      </c>
      <c r="Q144">
        <v>0</v>
      </c>
      <c r="R144">
        <v>0</v>
      </c>
      <c r="S144">
        <v>0</v>
      </c>
      <c r="T144">
        <v>0</v>
      </c>
      <c r="U144">
        <v>0</v>
      </c>
      <c r="V144">
        <v>0</v>
      </c>
      <c r="W144">
        <v>0</v>
      </c>
      <c r="X144">
        <v>0</v>
      </c>
      <c r="Y144">
        <v>0</v>
      </c>
      <c r="Z144">
        <v>0</v>
      </c>
      <c r="AA144">
        <v>0</v>
      </c>
      <c r="AB144">
        <v>0</v>
      </c>
      <c r="AC144">
        <v>0</v>
      </c>
      <c r="AD144">
        <v>0</v>
      </c>
      <c r="AE144">
        <v>0</v>
      </c>
      <c r="AF144">
        <v>0</v>
      </c>
      <c r="AG144">
        <v>0</v>
      </c>
      <c r="AH144">
        <v>0</v>
      </c>
      <c r="AI144">
        <v>0</v>
      </c>
    </row>
    <row r="145" spans="1:35" x14ac:dyDescent="0.3">
      <c r="A145" s="83" t="s">
        <v>233</v>
      </c>
      <c r="B145" s="83" t="s">
        <v>55</v>
      </c>
      <c r="C145" s="83" t="str">
        <f>VLOOKUP(G145,Master!$I:$M,2,)</f>
        <v>Category 1</v>
      </c>
      <c r="D145" s="83" t="str">
        <f>VLOOKUP($G145,Master!$I:$M,3,)</f>
        <v>SP</v>
      </c>
      <c r="E145" s="83" t="str">
        <f>VLOOKUP($G145,Master!$I:$M,5,)</f>
        <v>ASIN 1</v>
      </c>
      <c r="F145" s="83" t="str">
        <f>VLOOKUP($G145,Master!$I:$M,4,)</f>
        <v>KT</v>
      </c>
      <c r="G145" s="83" t="s">
        <v>126</v>
      </c>
      <c r="H145" t="s">
        <v>56</v>
      </c>
      <c r="I145" t="s">
        <v>45</v>
      </c>
      <c r="J145" t="s">
        <v>46</v>
      </c>
      <c r="K145" s="14">
        <v>44785</v>
      </c>
      <c r="M145">
        <v>150</v>
      </c>
      <c r="O145" t="s">
        <v>21</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row>
    <row r="146" spans="1:35" x14ac:dyDescent="0.3">
      <c r="A146" s="83" t="s">
        <v>233</v>
      </c>
      <c r="B146" s="83" t="s">
        <v>55</v>
      </c>
      <c r="C146" s="83" t="str">
        <f>VLOOKUP(G146,Master!$I:$M,2,)</f>
        <v>Category 1</v>
      </c>
      <c r="D146" s="83" t="str">
        <f>VLOOKUP($G146,Master!$I:$M,3,)</f>
        <v>SP</v>
      </c>
      <c r="E146" s="83" t="str">
        <f>VLOOKUP($G146,Master!$I:$M,5,)</f>
        <v>ASIN 1</v>
      </c>
      <c r="F146" s="83" t="str">
        <f>VLOOKUP($G146,Master!$I:$M,4,)</f>
        <v>KT</v>
      </c>
      <c r="G146" s="83" t="s">
        <v>126</v>
      </c>
      <c r="H146" t="s">
        <v>56</v>
      </c>
      <c r="I146" t="s">
        <v>45</v>
      </c>
      <c r="J146" t="s">
        <v>46</v>
      </c>
      <c r="K146" s="14">
        <v>44785</v>
      </c>
      <c r="M146">
        <v>200</v>
      </c>
      <c r="O146" t="s">
        <v>21</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row>
    <row r="147" spans="1:35" x14ac:dyDescent="0.3">
      <c r="A147" s="83" t="s">
        <v>233</v>
      </c>
      <c r="B147" s="83" t="s">
        <v>43</v>
      </c>
      <c r="C147" s="83" t="str">
        <f>VLOOKUP(G147,Master!$I:$M,2,)</f>
        <v>Category 1</v>
      </c>
      <c r="D147" s="83" t="str">
        <f>VLOOKUP($G147,Master!$I:$M,3,)</f>
        <v>SP</v>
      </c>
      <c r="E147" s="83" t="str">
        <f>VLOOKUP($G147,Master!$I:$M,5,)</f>
        <v>ASIN 11</v>
      </c>
      <c r="F147" s="83" t="str">
        <f>VLOOKUP($G147,Master!$I:$M,4,)</f>
        <v>KT</v>
      </c>
      <c r="G147" s="83" t="s">
        <v>185</v>
      </c>
      <c r="H147" t="s">
        <v>44</v>
      </c>
      <c r="I147" t="s">
        <v>45</v>
      </c>
      <c r="J147" t="s">
        <v>46</v>
      </c>
      <c r="K147" s="14">
        <v>44786</v>
      </c>
      <c r="M147">
        <v>550</v>
      </c>
      <c r="O147" t="s">
        <v>21</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row>
    <row r="148" spans="1:35" x14ac:dyDescent="0.3">
      <c r="A148" s="83" t="s">
        <v>233</v>
      </c>
      <c r="B148" s="83" t="s">
        <v>43</v>
      </c>
      <c r="C148" s="83" t="str">
        <f>VLOOKUP(G148,Master!$I:$M,2,)</f>
        <v>Category 4</v>
      </c>
      <c r="D148" s="83" t="str">
        <f>VLOOKUP($G148,Master!$I:$M,3,)</f>
        <v>SP</v>
      </c>
      <c r="E148" s="83" t="str">
        <f>VLOOKUP($G148,Master!$I:$M,5,)</f>
        <v>ASIN 5</v>
      </c>
      <c r="F148" s="83" t="str">
        <f>VLOOKUP($G148,Master!$I:$M,4,)</f>
        <v>KT</v>
      </c>
      <c r="G148" s="83" t="s">
        <v>140</v>
      </c>
      <c r="H148" t="s">
        <v>44</v>
      </c>
      <c r="I148" t="s">
        <v>45</v>
      </c>
      <c r="J148" t="s">
        <v>46</v>
      </c>
      <c r="K148" s="14">
        <v>44786</v>
      </c>
      <c r="M148">
        <v>300</v>
      </c>
      <c r="O148" t="s">
        <v>21</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row>
    <row r="149" spans="1:35" x14ac:dyDescent="0.3">
      <c r="A149" s="83" t="s">
        <v>233</v>
      </c>
      <c r="B149" s="83" t="s">
        <v>43</v>
      </c>
      <c r="C149" s="83" t="str">
        <f>VLOOKUP(G149,Master!$I:$M,2,)</f>
        <v>Category 4</v>
      </c>
      <c r="D149" s="83" t="str">
        <f>VLOOKUP($G149,Master!$I:$M,3,)</f>
        <v>SP</v>
      </c>
      <c r="E149" s="83" t="str">
        <f>VLOOKUP($G149,Master!$I:$M,5,)</f>
        <v>ASIN 5</v>
      </c>
      <c r="F149" s="83" t="str">
        <f>VLOOKUP($G149,Master!$I:$M,4,)</f>
        <v>KT</v>
      </c>
      <c r="G149" s="83" t="s">
        <v>140</v>
      </c>
      <c r="H149" t="s">
        <v>44</v>
      </c>
      <c r="I149" t="s">
        <v>45</v>
      </c>
      <c r="J149" t="s">
        <v>46</v>
      </c>
      <c r="K149" s="14">
        <v>44786</v>
      </c>
      <c r="M149">
        <v>200</v>
      </c>
      <c r="N149" t="s">
        <v>49</v>
      </c>
      <c r="O149" t="s">
        <v>21</v>
      </c>
      <c r="P149">
        <v>67</v>
      </c>
      <c r="Q149">
        <v>0</v>
      </c>
      <c r="R149">
        <v>0</v>
      </c>
      <c r="S149">
        <v>0</v>
      </c>
      <c r="T149">
        <v>0</v>
      </c>
      <c r="U149">
        <v>0</v>
      </c>
      <c r="V149">
        <v>0</v>
      </c>
      <c r="W149">
        <v>0</v>
      </c>
      <c r="X149">
        <v>0</v>
      </c>
      <c r="Y149">
        <v>0</v>
      </c>
      <c r="Z149">
        <v>0</v>
      </c>
      <c r="AA149">
        <v>0</v>
      </c>
      <c r="AB149">
        <v>0</v>
      </c>
      <c r="AC149">
        <v>0</v>
      </c>
      <c r="AD149">
        <v>0</v>
      </c>
      <c r="AE149">
        <v>0</v>
      </c>
      <c r="AF149">
        <v>0</v>
      </c>
      <c r="AG149">
        <v>0</v>
      </c>
      <c r="AH149">
        <v>0</v>
      </c>
      <c r="AI149">
        <v>0</v>
      </c>
    </row>
    <row r="150" spans="1:35" x14ac:dyDescent="0.3">
      <c r="A150" s="83" t="s">
        <v>233</v>
      </c>
      <c r="B150" s="83" t="s">
        <v>43</v>
      </c>
      <c r="C150" s="83" t="str">
        <f>VLOOKUP(G150,Master!$I:$M,2,)</f>
        <v>Category 1</v>
      </c>
      <c r="D150" s="83" t="str">
        <f>VLOOKUP($G150,Master!$I:$M,3,)</f>
        <v>SP</v>
      </c>
      <c r="E150" s="83" t="str">
        <f>VLOOKUP($G150,Master!$I:$M,5,)</f>
        <v>ASIN 12</v>
      </c>
      <c r="F150" s="83" t="str">
        <f>VLOOKUP($G150,Master!$I:$M,4,)</f>
        <v>KT</v>
      </c>
      <c r="G150" s="83" t="s">
        <v>174</v>
      </c>
      <c r="H150" t="s">
        <v>44</v>
      </c>
      <c r="I150" t="s">
        <v>45</v>
      </c>
      <c r="J150" t="s">
        <v>46</v>
      </c>
      <c r="K150" s="14">
        <v>44786</v>
      </c>
      <c r="M150">
        <v>200</v>
      </c>
      <c r="O150" t="s">
        <v>21</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row>
    <row r="151" spans="1:35" x14ac:dyDescent="0.3">
      <c r="A151" s="83" t="s">
        <v>233</v>
      </c>
      <c r="B151" s="83" t="s">
        <v>43</v>
      </c>
      <c r="C151" s="83" t="str">
        <f>VLOOKUP(G151,Master!$I:$M,2,)</f>
        <v>Category 1</v>
      </c>
      <c r="D151" s="83" t="str">
        <f>VLOOKUP($G151,Master!$I:$M,3,)</f>
        <v>SP</v>
      </c>
      <c r="E151" s="83" t="str">
        <f>VLOOKUP($G151,Master!$I:$M,5,)</f>
        <v>ASIN 4</v>
      </c>
      <c r="F151" s="83" t="str">
        <f>VLOOKUP($G151,Master!$I:$M,4,)</f>
        <v>KT</v>
      </c>
      <c r="G151" s="83" t="s">
        <v>137</v>
      </c>
      <c r="H151" t="s">
        <v>44</v>
      </c>
      <c r="I151" t="s">
        <v>45</v>
      </c>
      <c r="J151" t="s">
        <v>46</v>
      </c>
      <c r="K151" s="14">
        <v>44786</v>
      </c>
      <c r="M151">
        <v>300</v>
      </c>
      <c r="O151" t="s">
        <v>21</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row>
    <row r="152" spans="1:35" x14ac:dyDescent="0.3">
      <c r="A152" s="83" t="s">
        <v>233</v>
      </c>
      <c r="B152" s="83" t="s">
        <v>43</v>
      </c>
      <c r="C152" s="83" t="str">
        <f>VLOOKUP(G152,Master!$I:$M,2,)</f>
        <v>Category 1</v>
      </c>
      <c r="D152" s="83" t="str">
        <f>VLOOKUP($G152,Master!$I:$M,3,)</f>
        <v>SP</v>
      </c>
      <c r="E152" s="83" t="str">
        <f>VLOOKUP($G152,Master!$I:$M,5,)</f>
        <v>ASIN 7</v>
      </c>
      <c r="F152" s="83" t="str">
        <f>VLOOKUP($G152,Master!$I:$M,4,)</f>
        <v>KT</v>
      </c>
      <c r="G152" s="83" t="s">
        <v>191</v>
      </c>
      <c r="H152" t="s">
        <v>44</v>
      </c>
      <c r="I152" t="s">
        <v>45</v>
      </c>
      <c r="J152" t="s">
        <v>46</v>
      </c>
      <c r="K152" s="14">
        <v>44786</v>
      </c>
      <c r="M152">
        <v>200</v>
      </c>
      <c r="O152" t="s">
        <v>21</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row>
    <row r="153" spans="1:35" x14ac:dyDescent="0.3">
      <c r="A153" s="83" t="s">
        <v>233</v>
      </c>
      <c r="B153" s="83" t="s">
        <v>43</v>
      </c>
      <c r="C153" s="83" t="str">
        <f>VLOOKUP(G153,Master!$I:$M,2,)</f>
        <v>Category 2</v>
      </c>
      <c r="D153" s="83" t="str">
        <f>VLOOKUP($G153,Master!$I:$M,3,)</f>
        <v>SP</v>
      </c>
      <c r="E153" s="83" t="str">
        <f>VLOOKUP($G153,Master!$I:$M,5,)</f>
        <v>ASIN 2</v>
      </c>
      <c r="F153" s="83" t="str">
        <f>VLOOKUP($G153,Master!$I:$M,4,)</f>
        <v>KT</v>
      </c>
      <c r="G153" s="83" t="s">
        <v>127</v>
      </c>
      <c r="H153" t="s">
        <v>44</v>
      </c>
      <c r="I153" t="s">
        <v>45</v>
      </c>
      <c r="J153" t="s">
        <v>46</v>
      </c>
      <c r="K153" s="14">
        <v>44786</v>
      </c>
      <c r="M153">
        <v>200</v>
      </c>
      <c r="N153" s="13">
        <v>0.2</v>
      </c>
      <c r="O153" t="s">
        <v>21</v>
      </c>
      <c r="P153">
        <v>11</v>
      </c>
      <c r="Q153">
        <v>0</v>
      </c>
      <c r="R153">
        <v>0</v>
      </c>
      <c r="S153">
        <v>0</v>
      </c>
      <c r="T153">
        <v>0</v>
      </c>
      <c r="U153">
        <v>0</v>
      </c>
      <c r="V153">
        <v>0</v>
      </c>
      <c r="W153">
        <v>0</v>
      </c>
      <c r="X153">
        <v>0</v>
      </c>
      <c r="Y153">
        <v>0</v>
      </c>
      <c r="Z153">
        <v>0</v>
      </c>
      <c r="AA153">
        <v>0</v>
      </c>
      <c r="AB153">
        <v>0</v>
      </c>
      <c r="AC153">
        <v>0</v>
      </c>
      <c r="AD153">
        <v>0</v>
      </c>
      <c r="AE153">
        <v>0</v>
      </c>
      <c r="AF153">
        <v>0</v>
      </c>
      <c r="AG153">
        <v>0</v>
      </c>
      <c r="AH153">
        <v>0</v>
      </c>
      <c r="AI153">
        <v>0</v>
      </c>
    </row>
    <row r="154" spans="1:35" x14ac:dyDescent="0.3">
      <c r="A154" s="83" t="s">
        <v>233</v>
      </c>
      <c r="B154" s="83" t="s">
        <v>43</v>
      </c>
      <c r="C154" s="83" t="str">
        <f>VLOOKUP(G154,Master!$I:$M,2,)</f>
        <v>Category 2</v>
      </c>
      <c r="D154" s="83" t="str">
        <f>VLOOKUP($G154,Master!$I:$M,3,)</f>
        <v>SP</v>
      </c>
      <c r="E154" s="83" t="str">
        <f>VLOOKUP($G154,Master!$I:$M,5,)</f>
        <v>ASIN 2</v>
      </c>
      <c r="F154" s="83" t="str">
        <f>VLOOKUP($G154,Master!$I:$M,4,)</f>
        <v>KT</v>
      </c>
      <c r="G154" s="83" t="s">
        <v>127</v>
      </c>
      <c r="H154" t="s">
        <v>44</v>
      </c>
      <c r="I154" t="s">
        <v>45</v>
      </c>
      <c r="J154" t="s">
        <v>46</v>
      </c>
      <c r="K154" s="14">
        <v>44786</v>
      </c>
      <c r="M154">
        <v>1000</v>
      </c>
      <c r="N154" t="s">
        <v>49</v>
      </c>
      <c r="O154" t="s">
        <v>21</v>
      </c>
      <c r="P154">
        <v>1758</v>
      </c>
      <c r="Q154">
        <v>0</v>
      </c>
      <c r="R154">
        <v>0</v>
      </c>
      <c r="S154">
        <v>0</v>
      </c>
      <c r="T154">
        <v>0</v>
      </c>
      <c r="U154">
        <v>0</v>
      </c>
      <c r="V154">
        <v>0</v>
      </c>
      <c r="W154">
        <v>0</v>
      </c>
      <c r="X154">
        <v>0</v>
      </c>
      <c r="Y154">
        <v>0</v>
      </c>
      <c r="Z154">
        <v>0</v>
      </c>
      <c r="AA154">
        <v>0</v>
      </c>
      <c r="AB154">
        <v>0</v>
      </c>
      <c r="AC154">
        <v>0</v>
      </c>
      <c r="AD154">
        <v>0</v>
      </c>
      <c r="AE154">
        <v>0</v>
      </c>
      <c r="AF154">
        <v>0</v>
      </c>
      <c r="AG154">
        <v>0</v>
      </c>
      <c r="AH154">
        <v>0</v>
      </c>
      <c r="AI154">
        <v>0</v>
      </c>
    </row>
    <row r="155" spans="1:35" x14ac:dyDescent="0.3">
      <c r="A155" s="83" t="s">
        <v>233</v>
      </c>
      <c r="B155" s="83" t="s">
        <v>43</v>
      </c>
      <c r="C155" s="83" t="str">
        <f>VLOOKUP(G155,Master!$I:$M,2,)</f>
        <v>Category 1</v>
      </c>
      <c r="D155" s="83" t="str">
        <f>VLOOKUP($G155,Master!$I:$M,3,)</f>
        <v>SP</v>
      </c>
      <c r="E155" s="83" t="str">
        <f>VLOOKUP($G155,Master!$I:$M,5,)</f>
        <v>ASIN 4</v>
      </c>
      <c r="F155" s="83" t="str">
        <f>VLOOKUP($G155,Master!$I:$M,4,)</f>
        <v>KT</v>
      </c>
      <c r="G155" s="83" t="s">
        <v>137</v>
      </c>
      <c r="H155" t="s">
        <v>44</v>
      </c>
      <c r="I155" t="s">
        <v>45</v>
      </c>
      <c r="J155" t="s">
        <v>46</v>
      </c>
      <c r="K155" s="14">
        <v>44786</v>
      </c>
      <c r="M155">
        <v>200</v>
      </c>
      <c r="O155" t="s">
        <v>21</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row>
    <row r="156" spans="1:35" x14ac:dyDescent="0.3">
      <c r="A156" s="83" t="s">
        <v>233</v>
      </c>
      <c r="B156" s="83" t="s">
        <v>43</v>
      </c>
      <c r="C156" s="83" t="str">
        <f>VLOOKUP(G156,Master!$I:$M,2,)</f>
        <v>Category 1</v>
      </c>
      <c r="D156" s="83" t="str">
        <f>VLOOKUP($G156,Master!$I:$M,3,)</f>
        <v>SP</v>
      </c>
      <c r="E156" s="83" t="str">
        <f>VLOOKUP($G156,Master!$I:$M,5,)</f>
        <v>ASIN 7</v>
      </c>
      <c r="F156" s="83" t="str">
        <f>VLOOKUP($G156,Master!$I:$M,4,)</f>
        <v>KT</v>
      </c>
      <c r="G156" s="83" t="s">
        <v>191</v>
      </c>
      <c r="H156" t="s">
        <v>44</v>
      </c>
      <c r="I156" t="s">
        <v>45</v>
      </c>
      <c r="J156" t="s">
        <v>46</v>
      </c>
      <c r="K156" s="14">
        <v>44786</v>
      </c>
      <c r="M156">
        <v>200</v>
      </c>
      <c r="N156" s="13">
        <v>8.3333333333333301E-2</v>
      </c>
      <c r="O156" t="s">
        <v>21</v>
      </c>
      <c r="P156">
        <v>33</v>
      </c>
      <c r="Q156">
        <v>0</v>
      </c>
      <c r="R156">
        <v>0</v>
      </c>
      <c r="S156">
        <v>0</v>
      </c>
      <c r="T156">
        <v>0</v>
      </c>
      <c r="U156">
        <v>0</v>
      </c>
      <c r="V156">
        <v>0</v>
      </c>
      <c r="W156">
        <v>0</v>
      </c>
      <c r="X156">
        <v>0</v>
      </c>
      <c r="Y156">
        <v>0</v>
      </c>
      <c r="Z156">
        <v>0</v>
      </c>
      <c r="AA156">
        <v>0</v>
      </c>
      <c r="AB156">
        <v>0</v>
      </c>
      <c r="AC156">
        <v>0</v>
      </c>
      <c r="AD156">
        <v>0</v>
      </c>
      <c r="AE156">
        <v>0</v>
      </c>
      <c r="AF156">
        <v>0</v>
      </c>
      <c r="AG156">
        <v>0</v>
      </c>
      <c r="AH156">
        <v>0</v>
      </c>
      <c r="AI156">
        <v>0</v>
      </c>
    </row>
    <row r="157" spans="1:35" x14ac:dyDescent="0.3">
      <c r="A157" s="83" t="s">
        <v>233</v>
      </c>
      <c r="B157" s="83" t="s">
        <v>43</v>
      </c>
      <c r="C157" s="83" t="str">
        <f>VLOOKUP(G157,Master!$I:$M,2,)</f>
        <v>Category 1</v>
      </c>
      <c r="D157" s="83" t="str">
        <f>VLOOKUP($G157,Master!$I:$M,3,)</f>
        <v>SP</v>
      </c>
      <c r="E157" s="83" t="str">
        <f>VLOOKUP($G157,Master!$I:$M,5,)</f>
        <v>ASIN 4</v>
      </c>
      <c r="F157" s="83" t="str">
        <f>VLOOKUP($G157,Master!$I:$M,4,)</f>
        <v>KT</v>
      </c>
      <c r="G157" s="83" t="s">
        <v>137</v>
      </c>
      <c r="H157" t="s">
        <v>44</v>
      </c>
      <c r="I157" t="s">
        <v>45</v>
      </c>
      <c r="J157" t="s">
        <v>46</v>
      </c>
      <c r="K157" s="14">
        <v>44786</v>
      </c>
      <c r="M157">
        <v>200</v>
      </c>
      <c r="O157" t="s">
        <v>21</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row>
    <row r="158" spans="1:35" x14ac:dyDescent="0.3">
      <c r="A158" s="83" t="s">
        <v>233</v>
      </c>
      <c r="B158" s="83" t="s">
        <v>43</v>
      </c>
      <c r="C158" s="83" t="str">
        <f>VLOOKUP(G158,Master!$I:$M,2,)</f>
        <v>Category 5</v>
      </c>
      <c r="D158" s="83" t="str">
        <f>VLOOKUP($G158,Master!$I:$M,3,)</f>
        <v>SP</v>
      </c>
      <c r="E158" s="83" t="str">
        <f>VLOOKUP($G158,Master!$I:$M,5,)</f>
        <v>ASIN 9</v>
      </c>
      <c r="F158" s="83" t="str">
        <f>VLOOKUP($G158,Master!$I:$M,4,)</f>
        <v>KT</v>
      </c>
      <c r="G158" s="83" t="s">
        <v>161</v>
      </c>
      <c r="H158" t="s">
        <v>44</v>
      </c>
      <c r="I158" t="s">
        <v>45</v>
      </c>
      <c r="J158" t="s">
        <v>46</v>
      </c>
      <c r="K158" s="14">
        <v>44786</v>
      </c>
      <c r="M158">
        <v>300</v>
      </c>
      <c r="N158" t="s">
        <v>49</v>
      </c>
      <c r="O158" t="s">
        <v>21</v>
      </c>
      <c r="P158">
        <v>137</v>
      </c>
      <c r="Q158">
        <v>0</v>
      </c>
      <c r="R158">
        <v>0</v>
      </c>
      <c r="S158">
        <v>0</v>
      </c>
      <c r="T158">
        <v>0</v>
      </c>
      <c r="U158">
        <v>0</v>
      </c>
      <c r="V158">
        <v>0</v>
      </c>
      <c r="W158">
        <v>0</v>
      </c>
      <c r="X158">
        <v>0</v>
      </c>
      <c r="Y158">
        <v>0</v>
      </c>
      <c r="Z158">
        <v>0</v>
      </c>
      <c r="AA158">
        <v>0</v>
      </c>
      <c r="AB158">
        <v>0</v>
      </c>
      <c r="AC158">
        <v>0</v>
      </c>
      <c r="AD158">
        <v>0</v>
      </c>
      <c r="AE158">
        <v>0</v>
      </c>
      <c r="AF158">
        <v>0</v>
      </c>
      <c r="AG158">
        <v>0</v>
      </c>
      <c r="AH158">
        <v>0</v>
      </c>
      <c r="AI158">
        <v>0</v>
      </c>
    </row>
    <row r="159" spans="1:35" x14ac:dyDescent="0.3">
      <c r="A159" s="83" t="s">
        <v>233</v>
      </c>
      <c r="B159" s="83" t="s">
        <v>43</v>
      </c>
      <c r="C159" s="83" t="str">
        <f>VLOOKUP(G159,Master!$I:$M,2,)</f>
        <v>Category 1</v>
      </c>
      <c r="D159" s="83" t="str">
        <f>VLOOKUP($G159,Master!$I:$M,3,)</f>
        <v>SP</v>
      </c>
      <c r="E159" s="83" t="str">
        <f>VLOOKUP($G159,Master!$I:$M,5,)</f>
        <v>ASIN 6</v>
      </c>
      <c r="F159" s="83" t="str">
        <f>VLOOKUP($G159,Master!$I:$M,4,)</f>
        <v>KT</v>
      </c>
      <c r="G159" s="83" t="s">
        <v>189</v>
      </c>
      <c r="H159" t="s">
        <v>44</v>
      </c>
      <c r="I159" t="s">
        <v>45</v>
      </c>
      <c r="J159" t="s">
        <v>46</v>
      </c>
      <c r="K159" s="14">
        <v>44786</v>
      </c>
      <c r="M159">
        <v>200</v>
      </c>
      <c r="N159" t="s">
        <v>49</v>
      </c>
      <c r="O159" t="s">
        <v>21</v>
      </c>
      <c r="P159">
        <v>1</v>
      </c>
      <c r="Q159">
        <v>0</v>
      </c>
      <c r="R159">
        <v>0</v>
      </c>
      <c r="S159">
        <v>0</v>
      </c>
      <c r="T159">
        <v>0</v>
      </c>
      <c r="U159">
        <v>0</v>
      </c>
      <c r="V159">
        <v>0</v>
      </c>
      <c r="W159">
        <v>0</v>
      </c>
      <c r="X159">
        <v>0</v>
      </c>
      <c r="Y159">
        <v>0</v>
      </c>
      <c r="Z159">
        <v>0</v>
      </c>
      <c r="AA159">
        <v>0</v>
      </c>
      <c r="AB159">
        <v>0</v>
      </c>
      <c r="AC159">
        <v>0</v>
      </c>
      <c r="AD159">
        <v>0</v>
      </c>
      <c r="AE159">
        <v>0</v>
      </c>
      <c r="AF159">
        <v>0</v>
      </c>
      <c r="AG159">
        <v>0</v>
      </c>
      <c r="AH159">
        <v>0</v>
      </c>
      <c r="AI159">
        <v>0</v>
      </c>
    </row>
    <row r="160" spans="1:35" x14ac:dyDescent="0.3">
      <c r="A160" s="83" t="s">
        <v>233</v>
      </c>
      <c r="B160" s="83" t="s">
        <v>43</v>
      </c>
      <c r="C160" s="83" t="str">
        <f>VLOOKUP(G160,Master!$I:$M,2,)</f>
        <v>Category 1</v>
      </c>
      <c r="D160" s="83" t="str">
        <f>VLOOKUP($G160,Master!$I:$M,3,)</f>
        <v>SP</v>
      </c>
      <c r="E160" s="83" t="str">
        <f>VLOOKUP($G160,Master!$I:$M,5,)</f>
        <v>ASIN 10</v>
      </c>
      <c r="F160" s="83" t="str">
        <f>VLOOKUP($G160,Master!$I:$M,4,)</f>
        <v>KT</v>
      </c>
      <c r="G160" s="83" t="s">
        <v>172</v>
      </c>
      <c r="H160" t="s">
        <v>44</v>
      </c>
      <c r="I160" t="s">
        <v>45</v>
      </c>
      <c r="J160" t="s">
        <v>46</v>
      </c>
      <c r="K160" s="14">
        <v>44786</v>
      </c>
      <c r="M160">
        <v>200</v>
      </c>
      <c r="N160" s="13">
        <v>0.33333333333333298</v>
      </c>
      <c r="O160" t="s">
        <v>21</v>
      </c>
      <c r="P160">
        <v>10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row>
    <row r="161" spans="1:35" x14ac:dyDescent="0.3">
      <c r="A161" s="83" t="s">
        <v>233</v>
      </c>
      <c r="B161" s="83" t="s">
        <v>43</v>
      </c>
      <c r="C161" s="83" t="str">
        <f>VLOOKUP(G161,Master!$I:$M,2,)</f>
        <v>Category 5</v>
      </c>
      <c r="D161" s="83" t="str">
        <f>VLOOKUP($G161,Master!$I:$M,3,)</f>
        <v>SP</v>
      </c>
      <c r="E161" s="83" t="str">
        <f>VLOOKUP($G161,Master!$I:$M,5,)</f>
        <v>ASIN 9</v>
      </c>
      <c r="F161" s="83" t="str">
        <f>VLOOKUP($G161,Master!$I:$M,4,)</f>
        <v>KT</v>
      </c>
      <c r="G161" s="83" t="s">
        <v>161</v>
      </c>
      <c r="H161" t="s">
        <v>44</v>
      </c>
      <c r="I161" t="s">
        <v>45</v>
      </c>
      <c r="J161" t="s">
        <v>46</v>
      </c>
      <c r="K161" s="14">
        <v>44786</v>
      </c>
      <c r="M161">
        <v>200</v>
      </c>
      <c r="O161" t="s">
        <v>21</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row>
    <row r="162" spans="1:35" x14ac:dyDescent="0.3">
      <c r="A162" s="83" t="s">
        <v>233</v>
      </c>
      <c r="B162" s="83" t="s">
        <v>43</v>
      </c>
      <c r="C162" s="83" t="str">
        <f>VLOOKUP(G162,Master!$I:$M,2,)</f>
        <v>Category 4</v>
      </c>
      <c r="D162" s="83" t="str">
        <f>VLOOKUP($G162,Master!$I:$M,3,)</f>
        <v>SP</v>
      </c>
      <c r="E162" s="83" t="str">
        <f>VLOOKUP($G162,Master!$I:$M,5,)</f>
        <v>ASIN 5</v>
      </c>
      <c r="F162" s="83" t="str">
        <f>VLOOKUP($G162,Master!$I:$M,4,)</f>
        <v>PT</v>
      </c>
      <c r="G162" s="83" t="s">
        <v>163</v>
      </c>
      <c r="H162" t="s">
        <v>44</v>
      </c>
      <c r="I162" t="s">
        <v>45</v>
      </c>
      <c r="J162" t="s">
        <v>46</v>
      </c>
      <c r="K162" s="14">
        <v>44804</v>
      </c>
      <c r="M162">
        <v>200</v>
      </c>
      <c r="N162" t="s">
        <v>49</v>
      </c>
      <c r="O162" t="s">
        <v>21</v>
      </c>
      <c r="P162">
        <v>20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row>
    <row r="163" spans="1:35" x14ac:dyDescent="0.3">
      <c r="A163" s="83" t="s">
        <v>233</v>
      </c>
      <c r="B163" s="83" t="s">
        <v>43</v>
      </c>
      <c r="C163" s="83" t="str">
        <f>VLOOKUP(G163,Master!$I:$M,2,)</f>
        <v>Category 5</v>
      </c>
      <c r="D163" s="83" t="str">
        <f>VLOOKUP($G163,Master!$I:$M,3,)</f>
        <v>SP</v>
      </c>
      <c r="E163" s="83" t="str">
        <f>VLOOKUP($G163,Master!$I:$M,5,)</f>
        <v>ASIN 9</v>
      </c>
      <c r="F163" s="83" t="str">
        <f>VLOOKUP($G163,Master!$I:$M,4,)</f>
        <v>PT</v>
      </c>
      <c r="G163" s="83" t="s">
        <v>175</v>
      </c>
      <c r="H163" t="s">
        <v>44</v>
      </c>
      <c r="I163" t="s">
        <v>45</v>
      </c>
      <c r="J163" t="s">
        <v>46</v>
      </c>
      <c r="K163" s="14">
        <v>44804</v>
      </c>
      <c r="M163">
        <v>200</v>
      </c>
      <c r="N163" t="s">
        <v>49</v>
      </c>
      <c r="O163" t="s">
        <v>21</v>
      </c>
      <c r="P163">
        <v>15</v>
      </c>
      <c r="Q163">
        <v>0</v>
      </c>
      <c r="R163">
        <v>0</v>
      </c>
      <c r="S163">
        <v>0</v>
      </c>
      <c r="T163">
        <v>0</v>
      </c>
      <c r="U163">
        <v>0</v>
      </c>
      <c r="V163">
        <v>0</v>
      </c>
      <c r="W163">
        <v>0</v>
      </c>
      <c r="X163">
        <v>0</v>
      </c>
      <c r="Y163">
        <v>0</v>
      </c>
      <c r="Z163">
        <v>0</v>
      </c>
      <c r="AA163">
        <v>0</v>
      </c>
      <c r="AB163">
        <v>0</v>
      </c>
      <c r="AC163">
        <v>0</v>
      </c>
      <c r="AD163">
        <v>0</v>
      </c>
      <c r="AE163">
        <v>0</v>
      </c>
      <c r="AF163">
        <v>0</v>
      </c>
      <c r="AG163">
        <v>0</v>
      </c>
      <c r="AH163">
        <v>0</v>
      </c>
      <c r="AI163">
        <v>0</v>
      </c>
    </row>
    <row r="164" spans="1:35" x14ac:dyDescent="0.3">
      <c r="A164" s="83" t="s">
        <v>233</v>
      </c>
      <c r="B164" s="83" t="s">
        <v>43</v>
      </c>
      <c r="C164" s="83" t="str">
        <f>VLOOKUP(G164,Master!$I:$M,2,)</f>
        <v>Category 7</v>
      </c>
      <c r="D164" s="83" t="str">
        <f>VLOOKUP($G164,Master!$I:$M,3,)</f>
        <v>SP</v>
      </c>
      <c r="E164" s="83" t="str">
        <f>VLOOKUP($G164,Master!$I:$M,5,)</f>
        <v>ASIN 15</v>
      </c>
      <c r="F164" s="83" t="str">
        <f>VLOOKUP($G164,Master!$I:$M,4,)</f>
        <v>Auto</v>
      </c>
      <c r="G164" s="83" t="s">
        <v>208</v>
      </c>
      <c r="H164" t="s">
        <v>44</v>
      </c>
      <c r="I164" t="s">
        <v>48</v>
      </c>
      <c r="J164" t="s">
        <v>46</v>
      </c>
      <c r="K164" s="14">
        <v>45047</v>
      </c>
      <c r="M164">
        <v>500</v>
      </c>
      <c r="O164" t="s">
        <v>21</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row>
    <row r="165" spans="1:35" x14ac:dyDescent="0.3">
      <c r="A165" s="83" t="s">
        <v>233</v>
      </c>
      <c r="B165" s="83" t="s">
        <v>53</v>
      </c>
      <c r="C165" s="83" t="str">
        <f>VLOOKUP(G165,Master!$I:$M,2,)</f>
        <v>Category 1</v>
      </c>
      <c r="D165" s="83" t="str">
        <f>VLOOKUP($G165,Master!$I:$M,3,)</f>
        <v>SB</v>
      </c>
      <c r="E165" s="83" t="str">
        <f>VLOOKUP($G165,Master!$I:$M,5,)</f>
        <v>ASIN 1</v>
      </c>
      <c r="F165" s="83" t="str">
        <f>VLOOKUP($G165,Master!$I:$M,4,)</f>
        <v>KT</v>
      </c>
      <c r="G165" s="83" t="s">
        <v>186</v>
      </c>
      <c r="H165" t="s">
        <v>53</v>
      </c>
      <c r="I165" t="s">
        <v>45</v>
      </c>
      <c r="K165" s="14">
        <v>44725</v>
      </c>
      <c r="M165">
        <v>1000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row>
    <row r="166" spans="1:35" x14ac:dyDescent="0.3">
      <c r="A166" s="83" t="s">
        <v>233</v>
      </c>
      <c r="B166" s="83" t="s">
        <v>53</v>
      </c>
      <c r="C166" s="83" t="str">
        <f>VLOOKUP(G166,Master!$I:$M,2,)</f>
        <v>Category 1</v>
      </c>
      <c r="D166" s="83" t="str">
        <f>VLOOKUP($G166,Master!$I:$M,3,)</f>
        <v>SB</v>
      </c>
      <c r="E166" s="83" t="str">
        <f>VLOOKUP($G166,Master!$I:$M,5,)</f>
        <v>ASIN 1</v>
      </c>
      <c r="F166" s="83" t="str">
        <f>VLOOKUP($G166,Master!$I:$M,4,)</f>
        <v>KT</v>
      </c>
      <c r="G166" s="83" t="s">
        <v>186</v>
      </c>
      <c r="H166" t="s">
        <v>53</v>
      </c>
      <c r="I166" t="s">
        <v>45</v>
      </c>
      <c r="K166" s="14">
        <v>44725</v>
      </c>
      <c r="M166">
        <v>1000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row>
    <row r="167" spans="1:35" x14ac:dyDescent="0.3">
      <c r="A167" s="83" t="s">
        <v>233</v>
      </c>
      <c r="B167" s="83" t="s">
        <v>43</v>
      </c>
      <c r="C167" s="83" t="str">
        <f>VLOOKUP(G167,Master!$I:$M,2,)</f>
        <v>Category 1</v>
      </c>
      <c r="D167" s="83" t="str">
        <f>VLOOKUP($G167,Master!$I:$M,3,)</f>
        <v>SB</v>
      </c>
      <c r="E167" s="83" t="str">
        <f>VLOOKUP($G167,Master!$I:$M,5,)</f>
        <v>ASIN 1</v>
      </c>
      <c r="F167" s="83" t="str">
        <f>VLOOKUP($G167,Master!$I:$M,4,)</f>
        <v>KT</v>
      </c>
      <c r="G167" s="83" t="s">
        <v>186</v>
      </c>
      <c r="H167" t="s">
        <v>50</v>
      </c>
      <c r="I167" t="s">
        <v>45</v>
      </c>
      <c r="K167" s="14">
        <v>44725</v>
      </c>
      <c r="M167">
        <v>200</v>
      </c>
      <c r="N167" s="13">
        <v>0.23076923076923</v>
      </c>
      <c r="P167">
        <v>21</v>
      </c>
      <c r="Q167">
        <v>0</v>
      </c>
      <c r="R167">
        <v>0</v>
      </c>
      <c r="S167">
        <v>0</v>
      </c>
      <c r="T167">
        <v>0</v>
      </c>
      <c r="U167">
        <v>0</v>
      </c>
      <c r="V167">
        <v>0</v>
      </c>
      <c r="W167">
        <v>0</v>
      </c>
      <c r="X167">
        <v>0</v>
      </c>
      <c r="Y167">
        <v>0</v>
      </c>
      <c r="Z167">
        <v>0</v>
      </c>
      <c r="AA167">
        <v>0</v>
      </c>
      <c r="AB167">
        <v>0</v>
      </c>
      <c r="AC167">
        <v>0</v>
      </c>
      <c r="AD167">
        <v>0</v>
      </c>
      <c r="AE167">
        <v>0</v>
      </c>
      <c r="AF167">
        <v>0</v>
      </c>
      <c r="AG167">
        <v>0</v>
      </c>
      <c r="AH167">
        <v>0</v>
      </c>
      <c r="AI167">
        <v>0</v>
      </c>
    </row>
    <row r="168" spans="1:35" x14ac:dyDescent="0.3">
      <c r="A168" s="83" t="s">
        <v>233</v>
      </c>
      <c r="B168" s="83" t="s">
        <v>53</v>
      </c>
      <c r="C168" s="83" t="str">
        <f>VLOOKUP(G168,Master!$I:$M,2,)</f>
        <v>Category 1</v>
      </c>
      <c r="D168" s="83" t="str">
        <f>VLOOKUP($G168,Master!$I:$M,3,)</f>
        <v>SB</v>
      </c>
      <c r="E168" s="83" t="str">
        <f>VLOOKUP($G168,Master!$I:$M,5,)</f>
        <v>ASIN 1</v>
      </c>
      <c r="F168" s="83" t="str">
        <f>VLOOKUP($G168,Master!$I:$M,4,)</f>
        <v>KT</v>
      </c>
      <c r="G168" s="83" t="s">
        <v>186</v>
      </c>
      <c r="H168" t="s">
        <v>53</v>
      </c>
      <c r="I168" t="s">
        <v>45</v>
      </c>
      <c r="K168" s="14">
        <v>44804</v>
      </c>
      <c r="M168">
        <v>200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row>
    <row r="169" spans="1:35" x14ac:dyDescent="0.3">
      <c r="A169" s="83" t="s">
        <v>233</v>
      </c>
      <c r="B169" s="83" t="s">
        <v>53</v>
      </c>
      <c r="C169" s="83" t="str">
        <f>VLOOKUP(G169,Master!$I:$M,2,)</f>
        <v>Category 1</v>
      </c>
      <c r="D169" s="83" t="str">
        <f>VLOOKUP($G169,Master!$I:$M,3,)</f>
        <v>SB</v>
      </c>
      <c r="E169" s="83" t="str">
        <f>VLOOKUP($G169,Master!$I:$M,5,)</f>
        <v>ASIN 1</v>
      </c>
      <c r="F169" s="83" t="str">
        <f>VLOOKUP($G169,Master!$I:$M,4,)</f>
        <v>KT</v>
      </c>
      <c r="G169" s="83" t="s">
        <v>186</v>
      </c>
      <c r="H169" t="s">
        <v>53</v>
      </c>
      <c r="I169" t="s">
        <v>45</v>
      </c>
      <c r="K169" s="14">
        <v>44806</v>
      </c>
      <c r="M169">
        <v>200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row>
    <row r="170" spans="1:35" x14ac:dyDescent="0.3">
      <c r="A170" s="83" t="s">
        <v>233</v>
      </c>
      <c r="B170" s="83" t="s">
        <v>53</v>
      </c>
      <c r="C170" s="83" t="str">
        <f>VLOOKUP(G170,Master!$I:$M,2,)</f>
        <v>Category 1</v>
      </c>
      <c r="D170" s="83" t="str">
        <f>VLOOKUP($G170,Master!$I:$M,3,)</f>
        <v>SB</v>
      </c>
      <c r="E170" s="83" t="str">
        <f>VLOOKUP($G170,Master!$I:$M,5,)</f>
        <v>ASIN 1</v>
      </c>
      <c r="F170" s="83" t="str">
        <f>VLOOKUP($G170,Master!$I:$M,4,)</f>
        <v>KT</v>
      </c>
      <c r="G170" s="83" t="s">
        <v>186</v>
      </c>
      <c r="H170" t="s">
        <v>53</v>
      </c>
      <c r="I170" t="s">
        <v>45</v>
      </c>
      <c r="K170" s="14">
        <v>44804</v>
      </c>
      <c r="M170">
        <v>200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row>
    <row r="171" spans="1:35" x14ac:dyDescent="0.3">
      <c r="A171" s="83" t="s">
        <v>233</v>
      </c>
      <c r="B171" s="83" t="s">
        <v>53</v>
      </c>
      <c r="C171" s="83" t="str">
        <f>VLOOKUP(G171,Master!$I:$M,2,)</f>
        <v>Category 1</v>
      </c>
      <c r="D171" s="83" t="str">
        <f>VLOOKUP($G171,Master!$I:$M,3,)</f>
        <v>SB</v>
      </c>
      <c r="E171" s="83" t="str">
        <f>VLOOKUP($G171,Master!$I:$M,5,)</f>
        <v>ASIN 1</v>
      </c>
      <c r="F171" s="83" t="str">
        <f>VLOOKUP($G171,Master!$I:$M,4,)</f>
        <v>KT</v>
      </c>
      <c r="G171" s="83" t="s">
        <v>186</v>
      </c>
      <c r="H171" t="s">
        <v>53</v>
      </c>
      <c r="I171" t="s">
        <v>45</v>
      </c>
      <c r="K171" s="14">
        <v>44804</v>
      </c>
      <c r="M171">
        <v>200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row>
    <row r="172" spans="1:35" x14ac:dyDescent="0.3">
      <c r="A172" s="83" t="s">
        <v>233</v>
      </c>
      <c r="B172" s="83" t="s">
        <v>43</v>
      </c>
      <c r="C172" s="83" t="str">
        <f>VLOOKUP(G172,Master!$I:$M,2,)</f>
        <v>Category 1</v>
      </c>
      <c r="D172" s="83" t="str">
        <f>VLOOKUP($G172,Master!$I:$M,3,)</f>
        <v>SD</v>
      </c>
      <c r="E172" s="83" t="str">
        <f>VLOOKUP($G172,Master!$I:$M,5,)</f>
        <v>ASIN 1</v>
      </c>
      <c r="F172" s="83" t="str">
        <f>VLOOKUP($G172,Master!$I:$M,4,)</f>
        <v>PT</v>
      </c>
      <c r="G172" s="83" t="s">
        <v>198</v>
      </c>
      <c r="H172" t="s">
        <v>44</v>
      </c>
      <c r="I172" t="s">
        <v>45</v>
      </c>
      <c r="K172" s="14">
        <v>44874</v>
      </c>
      <c r="M172">
        <v>550</v>
      </c>
      <c r="O172" t="s">
        <v>21</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row>
    <row r="173" spans="1:35" x14ac:dyDescent="0.3">
      <c r="A173" s="83" t="s">
        <v>233</v>
      </c>
      <c r="B173" s="83" t="s">
        <v>43</v>
      </c>
      <c r="C173" s="83" t="str">
        <f>VLOOKUP(G173,Master!$I:$M,2,)</f>
        <v>Category 1</v>
      </c>
      <c r="D173" s="83" t="str">
        <f>VLOOKUP($G173,Master!$I:$M,3,)</f>
        <v>SD</v>
      </c>
      <c r="E173" s="83" t="str">
        <f>VLOOKUP($G173,Master!$I:$M,5,)</f>
        <v>ASIN 3</v>
      </c>
      <c r="F173" s="83" t="str">
        <f>VLOOKUP($G173,Master!$I:$M,4,)</f>
        <v>PT</v>
      </c>
      <c r="G173" s="83" t="s">
        <v>150</v>
      </c>
      <c r="H173" t="s">
        <v>44</v>
      </c>
      <c r="I173" t="s">
        <v>45</v>
      </c>
      <c r="K173" s="14">
        <v>44874</v>
      </c>
      <c r="M173">
        <v>550</v>
      </c>
      <c r="O173" t="s">
        <v>21</v>
      </c>
      <c r="P173">
        <v>159</v>
      </c>
      <c r="Q173">
        <v>0</v>
      </c>
      <c r="R173">
        <v>0</v>
      </c>
      <c r="S173">
        <v>0</v>
      </c>
      <c r="T173">
        <v>0</v>
      </c>
      <c r="U173">
        <v>0</v>
      </c>
      <c r="V173">
        <v>0</v>
      </c>
      <c r="W173">
        <v>0</v>
      </c>
      <c r="X173">
        <v>0</v>
      </c>
      <c r="Y173">
        <v>0</v>
      </c>
      <c r="Z173">
        <v>0</v>
      </c>
      <c r="AA173">
        <v>0</v>
      </c>
      <c r="AB173">
        <v>0</v>
      </c>
      <c r="AC173">
        <v>0</v>
      </c>
      <c r="AD173">
        <v>0</v>
      </c>
      <c r="AE173">
        <v>0</v>
      </c>
      <c r="AF173">
        <v>0</v>
      </c>
      <c r="AG173">
        <v>0</v>
      </c>
      <c r="AH173">
        <v>0</v>
      </c>
      <c r="AI173">
        <v>0</v>
      </c>
    </row>
    <row r="174" spans="1:35" x14ac:dyDescent="0.3">
      <c r="A174" s="83" t="s">
        <v>233</v>
      </c>
      <c r="B174" s="83" t="s">
        <v>53</v>
      </c>
      <c r="C174" s="83" t="str">
        <f>VLOOKUP(G174,Master!$I:$M,2,)</f>
        <v>Category 2</v>
      </c>
      <c r="D174" s="83" t="str">
        <f>VLOOKUP($G174,Master!$I:$M,3,)</f>
        <v>SD</v>
      </c>
      <c r="E174" s="83" t="str">
        <f>VLOOKUP($G174,Master!$I:$M,5,)</f>
        <v>ASIN 2</v>
      </c>
      <c r="F174" s="83" t="str">
        <f>VLOOKUP($G174,Master!$I:$M,4,)</f>
        <v>PT</v>
      </c>
      <c r="G174" s="83" t="s">
        <v>178</v>
      </c>
      <c r="H174" t="s">
        <v>54</v>
      </c>
      <c r="I174" t="s">
        <v>45</v>
      </c>
      <c r="K174" s="14">
        <v>44874</v>
      </c>
      <c r="M174">
        <v>550</v>
      </c>
      <c r="O174" t="s">
        <v>21</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row>
    <row r="175" spans="1:35" x14ac:dyDescent="0.3">
      <c r="A175" s="83" t="s">
        <v>233</v>
      </c>
      <c r="B175" s="83" t="s">
        <v>53</v>
      </c>
      <c r="C175" s="83" t="str">
        <f>VLOOKUP(G175,Master!$I:$M,2,)</f>
        <v>Category 1</v>
      </c>
      <c r="D175" s="83" t="str">
        <f>VLOOKUP($G175,Master!$I:$M,3,)</f>
        <v>SD</v>
      </c>
      <c r="E175" s="83" t="str">
        <f>VLOOKUP($G175,Master!$I:$M,5,)</f>
        <v>ASIN 1</v>
      </c>
      <c r="F175" s="83" t="str">
        <f>VLOOKUP($G175,Master!$I:$M,4,)</f>
        <v>CT</v>
      </c>
      <c r="G175" s="83" t="s">
        <v>135</v>
      </c>
      <c r="H175" t="s">
        <v>54</v>
      </c>
      <c r="I175" t="s">
        <v>45</v>
      </c>
      <c r="K175" s="14">
        <v>44900</v>
      </c>
      <c r="M175">
        <v>550</v>
      </c>
      <c r="O175" t="s">
        <v>21</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row>
    <row r="176" spans="1:35" x14ac:dyDescent="0.3">
      <c r="A176" s="83" t="s">
        <v>233</v>
      </c>
      <c r="B176" s="83" t="s">
        <v>53</v>
      </c>
      <c r="C176" s="83" t="str">
        <f>VLOOKUP(G176,Master!$I:$M,2,)</f>
        <v>Category 4</v>
      </c>
      <c r="D176" s="83" t="str">
        <f>VLOOKUP($G176,Master!$I:$M,3,)</f>
        <v>SD</v>
      </c>
      <c r="E176" s="83" t="str">
        <f>VLOOKUP($G176,Master!$I:$M,5,)</f>
        <v>ASIN 5</v>
      </c>
      <c r="F176" s="83" t="str">
        <f>VLOOKUP($G176,Master!$I:$M,4,)</f>
        <v>CT</v>
      </c>
      <c r="G176" s="83" t="s">
        <v>148</v>
      </c>
      <c r="H176" t="s">
        <v>54</v>
      </c>
      <c r="I176" t="s">
        <v>45</v>
      </c>
      <c r="K176" s="14">
        <v>44900</v>
      </c>
      <c r="M176">
        <v>550</v>
      </c>
      <c r="O176" t="s">
        <v>21</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row>
    <row r="177" spans="1:35" x14ac:dyDescent="0.3">
      <c r="A177" s="83" t="s">
        <v>233</v>
      </c>
      <c r="B177" s="83" t="s">
        <v>53</v>
      </c>
      <c r="C177" s="83" t="str">
        <f>VLOOKUP(G177,Master!$I:$M,2,)</f>
        <v>Category 2</v>
      </c>
      <c r="D177" s="83" t="str">
        <f>VLOOKUP($G177,Master!$I:$M,3,)</f>
        <v>SD</v>
      </c>
      <c r="E177" s="83" t="str">
        <f>VLOOKUP($G177,Master!$I:$M,5,)</f>
        <v>ASIN 2</v>
      </c>
      <c r="F177" s="83" t="str">
        <f>VLOOKUP($G177,Master!$I:$M,4,)</f>
        <v>CT</v>
      </c>
      <c r="G177" s="83" t="s">
        <v>131</v>
      </c>
      <c r="H177" t="s">
        <v>54</v>
      </c>
      <c r="I177" t="s">
        <v>45</v>
      </c>
      <c r="K177" s="14">
        <v>44900</v>
      </c>
      <c r="M177">
        <v>550</v>
      </c>
      <c r="O177" t="s">
        <v>21</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row>
    <row r="178" spans="1:35" x14ac:dyDescent="0.3">
      <c r="A178" s="83" t="s">
        <v>233</v>
      </c>
      <c r="B178" s="83" t="s">
        <v>53</v>
      </c>
      <c r="C178" s="83" t="str">
        <f>VLOOKUP(G178,Master!$I:$M,2,)</f>
        <v>Category 2</v>
      </c>
      <c r="D178" s="83" t="str">
        <f>VLOOKUP($G178,Master!$I:$M,3,)</f>
        <v>SD</v>
      </c>
      <c r="E178" s="83" t="str">
        <f>VLOOKUP($G178,Master!$I:$M,5,)</f>
        <v>ASIN 2</v>
      </c>
      <c r="F178" s="83" t="str">
        <f>VLOOKUP($G178,Master!$I:$M,4,)</f>
        <v>PT</v>
      </c>
      <c r="G178" s="83" t="s">
        <v>178</v>
      </c>
      <c r="H178" t="s">
        <v>54</v>
      </c>
      <c r="I178" t="s">
        <v>45</v>
      </c>
      <c r="K178" s="14">
        <v>44907</v>
      </c>
      <c r="M178">
        <v>550</v>
      </c>
      <c r="O178" t="s">
        <v>21</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row>
    <row r="179" spans="1:35" x14ac:dyDescent="0.3">
      <c r="A179" s="83" t="s">
        <v>233</v>
      </c>
      <c r="B179" s="83" t="s">
        <v>43</v>
      </c>
      <c r="C179" s="83" t="str">
        <f>VLOOKUP(G179,Master!$I:$M,2,)</f>
        <v>Category 1</v>
      </c>
      <c r="D179" s="83" t="str">
        <f>VLOOKUP($G179,Master!$I:$M,3,)</f>
        <v>SD</v>
      </c>
      <c r="E179" s="83" t="str">
        <f>VLOOKUP($G179,Master!$I:$M,5,)</f>
        <v>ASIN 1</v>
      </c>
      <c r="F179" s="83" t="str">
        <f>VLOOKUP($G179,Master!$I:$M,4,)</f>
        <v>PT</v>
      </c>
      <c r="G179" s="83" t="s">
        <v>198</v>
      </c>
      <c r="H179" t="s">
        <v>44</v>
      </c>
      <c r="I179" t="s">
        <v>45</v>
      </c>
      <c r="K179" s="14">
        <v>44907</v>
      </c>
      <c r="M179">
        <v>550</v>
      </c>
      <c r="O179" t="s">
        <v>21</v>
      </c>
      <c r="P179">
        <v>4</v>
      </c>
      <c r="Q179">
        <v>0</v>
      </c>
      <c r="R179">
        <v>0</v>
      </c>
      <c r="S179">
        <v>0</v>
      </c>
      <c r="T179">
        <v>0</v>
      </c>
      <c r="U179">
        <v>0</v>
      </c>
      <c r="V179">
        <v>0</v>
      </c>
      <c r="W179">
        <v>0</v>
      </c>
      <c r="X179">
        <v>0</v>
      </c>
      <c r="Y179">
        <v>0</v>
      </c>
      <c r="Z179">
        <v>0</v>
      </c>
      <c r="AA179">
        <v>0</v>
      </c>
      <c r="AB179">
        <v>0</v>
      </c>
      <c r="AC179">
        <v>0</v>
      </c>
      <c r="AD179">
        <v>0</v>
      </c>
      <c r="AE179">
        <v>0</v>
      </c>
      <c r="AF179">
        <v>0</v>
      </c>
      <c r="AG179">
        <v>0</v>
      </c>
      <c r="AH179">
        <v>0</v>
      </c>
      <c r="AI179">
        <v>0</v>
      </c>
    </row>
    <row r="180" spans="1:35" x14ac:dyDescent="0.3">
      <c r="A180" s="83" t="s">
        <v>233</v>
      </c>
      <c r="B180" s="83" t="s">
        <v>43</v>
      </c>
      <c r="C180" s="83" t="str">
        <f>VLOOKUP(G180,Master!$I:$M,2,)</f>
        <v>Category 1</v>
      </c>
      <c r="D180" s="83" t="str">
        <f>VLOOKUP($G180,Master!$I:$M,3,)</f>
        <v>SD</v>
      </c>
      <c r="E180" s="83" t="str">
        <f>VLOOKUP($G180,Master!$I:$M,5,)</f>
        <v>ASIN 1</v>
      </c>
      <c r="F180" s="83" t="str">
        <f>VLOOKUP($G180,Master!$I:$M,4,)</f>
        <v>PT</v>
      </c>
      <c r="G180" s="83" t="s">
        <v>198</v>
      </c>
      <c r="H180" t="s">
        <v>44</v>
      </c>
      <c r="I180" t="s">
        <v>45</v>
      </c>
      <c r="K180" s="14">
        <v>44907</v>
      </c>
      <c r="M180">
        <v>550</v>
      </c>
      <c r="O180" t="s">
        <v>21</v>
      </c>
      <c r="P180">
        <v>3</v>
      </c>
      <c r="Q180">
        <v>0</v>
      </c>
      <c r="R180">
        <v>0</v>
      </c>
      <c r="S180">
        <v>0</v>
      </c>
      <c r="T180">
        <v>0</v>
      </c>
      <c r="U180">
        <v>0</v>
      </c>
      <c r="V180">
        <v>0</v>
      </c>
      <c r="W180">
        <v>0</v>
      </c>
      <c r="X180">
        <v>0</v>
      </c>
      <c r="Y180">
        <v>0</v>
      </c>
      <c r="Z180">
        <v>0</v>
      </c>
      <c r="AA180">
        <v>0</v>
      </c>
      <c r="AB180">
        <v>0</v>
      </c>
      <c r="AC180">
        <v>0</v>
      </c>
      <c r="AD180">
        <v>0</v>
      </c>
      <c r="AE180">
        <v>0</v>
      </c>
      <c r="AF180">
        <v>0</v>
      </c>
      <c r="AG180">
        <v>0</v>
      </c>
      <c r="AH180">
        <v>0</v>
      </c>
      <c r="AI180">
        <v>0</v>
      </c>
    </row>
    <row r="181" spans="1:35" x14ac:dyDescent="0.3">
      <c r="A181" s="83" t="s">
        <v>233</v>
      </c>
      <c r="B181" s="83" t="s">
        <v>53</v>
      </c>
      <c r="C181" s="83" t="str">
        <f>VLOOKUP(G181,Master!$I:$M,2,)</f>
        <v>Category 4</v>
      </c>
      <c r="D181" s="83" t="str">
        <f>VLOOKUP($G181,Master!$I:$M,3,)</f>
        <v>SD</v>
      </c>
      <c r="E181" s="83" t="str">
        <f>VLOOKUP($G181,Master!$I:$M,5,)</f>
        <v>ASIN 5</v>
      </c>
      <c r="F181" s="83" t="str">
        <f>VLOOKUP($G181,Master!$I:$M,4,)</f>
        <v>PT</v>
      </c>
      <c r="G181" s="83" t="s">
        <v>197</v>
      </c>
      <c r="H181" t="s">
        <v>54</v>
      </c>
      <c r="I181" t="s">
        <v>45</v>
      </c>
      <c r="K181" s="14">
        <v>44907</v>
      </c>
      <c r="M181">
        <v>550</v>
      </c>
      <c r="O181" t="s">
        <v>21</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row>
    <row r="182" spans="1:35" x14ac:dyDescent="0.3">
      <c r="A182" s="83" t="s">
        <v>233</v>
      </c>
      <c r="B182" s="83" t="s">
        <v>43</v>
      </c>
      <c r="C182" s="83" t="str">
        <f>VLOOKUP(G182,Master!$I:$M,2,)</f>
        <v>Category 1</v>
      </c>
      <c r="D182" s="83" t="str">
        <f>VLOOKUP($G182,Master!$I:$M,3,)</f>
        <v>SD</v>
      </c>
      <c r="E182" s="83" t="str">
        <f>VLOOKUP($G182,Master!$I:$M,5,)</f>
        <v>ASIN 3</v>
      </c>
      <c r="F182" s="83" t="str">
        <f>VLOOKUP($G182,Master!$I:$M,4,)</f>
        <v>PT</v>
      </c>
      <c r="G182" s="83" t="s">
        <v>150</v>
      </c>
      <c r="H182" t="s">
        <v>44</v>
      </c>
      <c r="I182" t="s">
        <v>45</v>
      </c>
      <c r="K182" s="14">
        <v>44907</v>
      </c>
      <c r="M182">
        <v>550</v>
      </c>
      <c r="O182" t="s">
        <v>21</v>
      </c>
      <c r="P182">
        <v>1221</v>
      </c>
      <c r="Q182">
        <v>0</v>
      </c>
      <c r="R182">
        <v>0</v>
      </c>
      <c r="S182">
        <v>0</v>
      </c>
      <c r="T182">
        <v>0</v>
      </c>
      <c r="U182">
        <v>0</v>
      </c>
      <c r="V182">
        <v>0</v>
      </c>
      <c r="W182">
        <v>0</v>
      </c>
      <c r="X182">
        <v>0</v>
      </c>
      <c r="Y182">
        <v>0</v>
      </c>
      <c r="Z182">
        <v>0</v>
      </c>
      <c r="AA182">
        <v>0</v>
      </c>
      <c r="AB182">
        <v>0</v>
      </c>
      <c r="AC182">
        <v>0</v>
      </c>
      <c r="AD182">
        <v>0</v>
      </c>
      <c r="AE182">
        <v>0</v>
      </c>
      <c r="AF182">
        <v>0</v>
      </c>
      <c r="AG182">
        <v>0</v>
      </c>
      <c r="AH182">
        <v>0</v>
      </c>
      <c r="AI182">
        <v>0</v>
      </c>
    </row>
    <row r="183" spans="1:35" x14ac:dyDescent="0.3">
      <c r="A183" s="83" t="s">
        <v>233</v>
      </c>
      <c r="B183" s="83" t="s">
        <v>43</v>
      </c>
      <c r="C183" s="83" t="str">
        <f>VLOOKUP(G183,Master!$I:$M,2,)</f>
        <v>Category 2</v>
      </c>
      <c r="D183" s="83" t="str">
        <f>VLOOKUP($G183,Master!$I:$M,3,)</f>
        <v>SD</v>
      </c>
      <c r="E183" s="83" t="str">
        <f>VLOOKUP($G183,Master!$I:$M,5,)</f>
        <v>ASIN 2</v>
      </c>
      <c r="F183" s="83" t="str">
        <f>VLOOKUP($G183,Master!$I:$M,4,)</f>
        <v>CT</v>
      </c>
      <c r="G183" s="83" t="s">
        <v>131</v>
      </c>
      <c r="H183" t="s">
        <v>44</v>
      </c>
      <c r="I183" t="s">
        <v>45</v>
      </c>
      <c r="K183" s="14">
        <v>44949</v>
      </c>
      <c r="M183">
        <v>1000</v>
      </c>
      <c r="O183" t="s">
        <v>52</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row>
    <row r="184" spans="1:35" x14ac:dyDescent="0.3">
      <c r="A184" s="83" t="s">
        <v>233</v>
      </c>
      <c r="B184" s="83" t="s">
        <v>53</v>
      </c>
      <c r="C184" s="83" t="str">
        <f>VLOOKUP(G184,Master!$I:$M,2,)</f>
        <v>Category 1</v>
      </c>
      <c r="D184" s="83" t="str">
        <f>VLOOKUP($G184,Master!$I:$M,3,)</f>
        <v>SD</v>
      </c>
      <c r="E184" s="83" t="str">
        <f>VLOOKUP($G184,Master!$I:$M,5,)</f>
        <v>ASIN 11</v>
      </c>
      <c r="F184" s="83" t="str">
        <f>VLOOKUP($G184,Master!$I:$M,4,)</f>
        <v>CT</v>
      </c>
      <c r="G184" s="83" t="s">
        <v>162</v>
      </c>
      <c r="H184" t="s">
        <v>54</v>
      </c>
      <c r="I184" t="s">
        <v>45</v>
      </c>
      <c r="K184" s="14">
        <v>44949</v>
      </c>
      <c r="M184">
        <v>1000</v>
      </c>
      <c r="O184" t="s">
        <v>52</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row>
    <row r="185" spans="1:35" x14ac:dyDescent="0.3">
      <c r="A185" s="83" t="s">
        <v>233</v>
      </c>
      <c r="B185" s="83" t="s">
        <v>43</v>
      </c>
      <c r="C185" s="83" t="str">
        <f>VLOOKUP(G185,Master!$I:$M,2,)</f>
        <v>Category 2</v>
      </c>
      <c r="D185" s="83" t="str">
        <f>VLOOKUP($G185,Master!$I:$M,3,)</f>
        <v>SD</v>
      </c>
      <c r="E185" s="83" t="str">
        <f>VLOOKUP($G185,Master!$I:$M,5,)</f>
        <v>ASIN 2</v>
      </c>
      <c r="F185" s="83" t="str">
        <f>VLOOKUP($G185,Master!$I:$M,4,)</f>
        <v>CT</v>
      </c>
      <c r="G185" s="83" t="s">
        <v>131</v>
      </c>
      <c r="H185" t="s">
        <v>44</v>
      </c>
      <c r="I185" t="s">
        <v>45</v>
      </c>
      <c r="K185" s="14">
        <v>44949</v>
      </c>
      <c r="M185">
        <v>1000</v>
      </c>
      <c r="O185" t="s">
        <v>52</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row>
    <row r="186" spans="1:35" x14ac:dyDescent="0.3">
      <c r="A186" s="83" t="s">
        <v>233</v>
      </c>
      <c r="B186" s="83" t="s">
        <v>53</v>
      </c>
      <c r="C186" s="83" t="str">
        <f>VLOOKUP(G186,Master!$I:$M,2,)</f>
        <v>Category 1</v>
      </c>
      <c r="D186" s="83" t="str">
        <f>VLOOKUP($G186,Master!$I:$M,3,)</f>
        <v>SD</v>
      </c>
      <c r="E186" s="83" t="str">
        <f>VLOOKUP($G186,Master!$I:$M,5,)</f>
        <v>ASIN 3</v>
      </c>
      <c r="F186" s="83" t="str">
        <f>VLOOKUP($G186,Master!$I:$M,4,)</f>
        <v>PT</v>
      </c>
      <c r="G186" s="83" t="s">
        <v>150</v>
      </c>
      <c r="H186" t="s">
        <v>54</v>
      </c>
      <c r="I186" t="s">
        <v>45</v>
      </c>
      <c r="K186" s="14">
        <v>44947</v>
      </c>
      <c r="M186">
        <v>550</v>
      </c>
      <c r="O186" t="s">
        <v>21</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row>
    <row r="187" spans="1:35" x14ac:dyDescent="0.3">
      <c r="A187" s="83" t="s">
        <v>233</v>
      </c>
      <c r="B187" s="83" t="s">
        <v>53</v>
      </c>
      <c r="C187" s="83" t="str">
        <f>VLOOKUP(G187,Master!$I:$M,2,)</f>
        <v>Category 1</v>
      </c>
      <c r="D187" s="83" t="str">
        <f>VLOOKUP($G187,Master!$I:$M,3,)</f>
        <v>SD</v>
      </c>
      <c r="E187" s="83" t="str">
        <f>VLOOKUP($G187,Master!$I:$M,5,)</f>
        <v>ASIN 1</v>
      </c>
      <c r="F187" s="83" t="str">
        <f>VLOOKUP($G187,Master!$I:$M,4,)</f>
        <v>CT</v>
      </c>
      <c r="G187" s="83" t="s">
        <v>135</v>
      </c>
      <c r="H187" t="s">
        <v>54</v>
      </c>
      <c r="I187" t="s">
        <v>45</v>
      </c>
      <c r="K187" s="14">
        <v>44949</v>
      </c>
      <c r="M187">
        <v>1000</v>
      </c>
      <c r="O187" t="s">
        <v>52</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row>
    <row r="188" spans="1:35" x14ac:dyDescent="0.3">
      <c r="A188" s="83" t="s">
        <v>233</v>
      </c>
      <c r="B188" s="83" t="s">
        <v>43</v>
      </c>
      <c r="C188" s="83" t="str">
        <f>VLOOKUP(G188,Master!$I:$M,2,)</f>
        <v>Category 2</v>
      </c>
      <c r="D188" s="83" t="str">
        <f>VLOOKUP($G188,Master!$I:$M,3,)</f>
        <v>SD</v>
      </c>
      <c r="E188" s="83" t="str">
        <f>VLOOKUP($G188,Master!$I:$M,5,)</f>
        <v>ASIN 2</v>
      </c>
      <c r="F188" s="83" t="str">
        <f>VLOOKUP($G188,Master!$I:$M,4,)</f>
        <v>CT</v>
      </c>
      <c r="G188" s="83" t="s">
        <v>131</v>
      </c>
      <c r="H188" t="s">
        <v>44</v>
      </c>
      <c r="I188" t="s">
        <v>45</v>
      </c>
      <c r="K188" s="14">
        <v>44947</v>
      </c>
      <c r="M188">
        <v>1000</v>
      </c>
      <c r="O188" t="s">
        <v>52</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row>
    <row r="189" spans="1:35" x14ac:dyDescent="0.3">
      <c r="A189" s="83" t="s">
        <v>233</v>
      </c>
      <c r="B189" s="83" t="s">
        <v>53</v>
      </c>
      <c r="C189" s="83" t="str">
        <f>VLOOKUP(G189,Master!$I:$M,2,)</f>
        <v>Category 4</v>
      </c>
      <c r="D189" s="83" t="str">
        <f>VLOOKUP($G189,Master!$I:$M,3,)</f>
        <v>SD</v>
      </c>
      <c r="E189" s="83" t="str">
        <f>VLOOKUP($G189,Master!$I:$M,5,)</f>
        <v>ASIN 5</v>
      </c>
      <c r="F189" s="83" t="str">
        <f>VLOOKUP($G189,Master!$I:$M,4,)</f>
        <v>CT</v>
      </c>
      <c r="G189" s="83" t="s">
        <v>148</v>
      </c>
      <c r="H189" t="s">
        <v>54</v>
      </c>
      <c r="I189" t="s">
        <v>45</v>
      </c>
      <c r="K189" s="14">
        <v>44949</v>
      </c>
      <c r="M189">
        <v>1000</v>
      </c>
      <c r="O189" t="s">
        <v>52</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row>
    <row r="190" spans="1:35" x14ac:dyDescent="0.3">
      <c r="A190" s="83" t="s">
        <v>233</v>
      </c>
      <c r="B190" s="83" t="s">
        <v>53</v>
      </c>
      <c r="C190" s="83" t="str">
        <f>VLOOKUP(G190,Master!$I:$M,2,)</f>
        <v>Category 1</v>
      </c>
      <c r="D190" s="83" t="str">
        <f>VLOOKUP($G190,Master!$I:$M,3,)</f>
        <v>SD</v>
      </c>
      <c r="E190" s="83" t="str">
        <f>VLOOKUP($G190,Master!$I:$M,5,)</f>
        <v>ASIN 3</v>
      </c>
      <c r="F190" s="83" t="str">
        <f>VLOOKUP($G190,Master!$I:$M,4,)</f>
        <v>CT</v>
      </c>
      <c r="G190" s="83" t="s">
        <v>132</v>
      </c>
      <c r="H190" t="s">
        <v>54</v>
      </c>
      <c r="I190" t="s">
        <v>45</v>
      </c>
      <c r="K190" s="14">
        <v>44950</v>
      </c>
      <c r="M190">
        <v>1000</v>
      </c>
      <c r="O190" t="s">
        <v>52</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row>
    <row r="191" spans="1:35" x14ac:dyDescent="0.3">
      <c r="A191" s="83" t="s">
        <v>233</v>
      </c>
      <c r="B191" s="83" t="s">
        <v>53</v>
      </c>
      <c r="C191" s="83" t="str">
        <f>VLOOKUP(G191,Master!$I:$M,2,)</f>
        <v>Category 1</v>
      </c>
      <c r="D191" s="83" t="str">
        <f>VLOOKUP($G191,Master!$I:$M,3,)</f>
        <v>SD</v>
      </c>
      <c r="E191" s="83" t="str">
        <f>VLOOKUP($G191,Master!$I:$M,5,)</f>
        <v>ASIN 3</v>
      </c>
      <c r="F191" s="83" t="str">
        <f>VLOOKUP($G191,Master!$I:$M,4,)</f>
        <v>CT</v>
      </c>
      <c r="G191" s="83" t="s">
        <v>132</v>
      </c>
      <c r="H191" t="s">
        <v>54</v>
      </c>
      <c r="I191" t="s">
        <v>45</v>
      </c>
      <c r="K191" s="14">
        <v>44977</v>
      </c>
      <c r="M191">
        <v>1000</v>
      </c>
      <c r="O191" t="s">
        <v>52</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row>
    <row r="192" spans="1:35" x14ac:dyDescent="0.3">
      <c r="A192" s="83" t="s">
        <v>233</v>
      </c>
      <c r="B192" s="83" t="s">
        <v>53</v>
      </c>
      <c r="C192" s="83" t="str">
        <f>VLOOKUP(G192,Master!$I:$M,2,)</f>
        <v>Category 2</v>
      </c>
      <c r="D192" s="83" t="str">
        <f>VLOOKUP($G192,Master!$I:$M,3,)</f>
        <v>SD</v>
      </c>
      <c r="E192" s="83" t="str">
        <f>VLOOKUP($G192,Master!$I:$M,5,)</f>
        <v>ASIN 2</v>
      </c>
      <c r="F192" s="83" t="str">
        <f>VLOOKUP($G192,Master!$I:$M,4,)</f>
        <v>CT</v>
      </c>
      <c r="G192" s="83" t="s">
        <v>131</v>
      </c>
      <c r="H192" t="s">
        <v>54</v>
      </c>
      <c r="I192" t="s">
        <v>45</v>
      </c>
      <c r="K192" s="14">
        <v>44977</v>
      </c>
      <c r="M192">
        <v>1000</v>
      </c>
      <c r="O192" t="s">
        <v>52</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row>
    <row r="193" spans="1:35" x14ac:dyDescent="0.3">
      <c r="A193" s="83" t="s">
        <v>233</v>
      </c>
      <c r="B193" s="83" t="s">
        <v>53</v>
      </c>
      <c r="C193" s="83" t="str">
        <f>VLOOKUP(G193,Master!$I:$M,2,)</f>
        <v>Category 1</v>
      </c>
      <c r="D193" s="83" t="str">
        <f>VLOOKUP($G193,Master!$I:$M,3,)</f>
        <v>SD</v>
      </c>
      <c r="E193" s="83" t="str">
        <f>VLOOKUP($G193,Master!$I:$M,5,)</f>
        <v>ASIN 1</v>
      </c>
      <c r="F193" s="83" t="str">
        <f>VLOOKUP($G193,Master!$I:$M,4,)</f>
        <v>CT</v>
      </c>
      <c r="G193" s="83" t="s">
        <v>135</v>
      </c>
      <c r="H193" t="s">
        <v>54</v>
      </c>
      <c r="I193" t="s">
        <v>45</v>
      </c>
      <c r="K193" s="14">
        <v>44977</v>
      </c>
      <c r="M193">
        <v>1000</v>
      </c>
      <c r="O193" t="s">
        <v>52</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row>
    <row r="194" spans="1:35" x14ac:dyDescent="0.3">
      <c r="A194" s="83" t="s">
        <v>233</v>
      </c>
      <c r="B194" s="83" t="s">
        <v>53</v>
      </c>
      <c r="C194" s="83" t="str">
        <f>VLOOKUP(G194,Master!$I:$M,2,)</f>
        <v>Category 4</v>
      </c>
      <c r="D194" s="83" t="str">
        <f>VLOOKUP($G194,Master!$I:$M,3,)</f>
        <v>SD</v>
      </c>
      <c r="E194" s="83" t="str">
        <f>VLOOKUP($G194,Master!$I:$M,5,)</f>
        <v>ASIN 5</v>
      </c>
      <c r="F194" s="83" t="str">
        <f>VLOOKUP($G194,Master!$I:$M,4,)</f>
        <v>PT</v>
      </c>
      <c r="G194" s="83" t="s">
        <v>197</v>
      </c>
      <c r="H194" t="s">
        <v>54</v>
      </c>
      <c r="I194" t="s">
        <v>45</v>
      </c>
      <c r="K194" s="14">
        <v>44630</v>
      </c>
      <c r="M194">
        <v>200</v>
      </c>
      <c r="O194" t="s">
        <v>21</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row>
    <row r="195" spans="1:35" x14ac:dyDescent="0.3">
      <c r="A195" s="83" t="s">
        <v>233</v>
      </c>
      <c r="B195" s="83" t="s">
        <v>43</v>
      </c>
      <c r="C195" s="83" t="str">
        <f>VLOOKUP(G195,Master!$I:$M,2,)</f>
        <v>Category 1</v>
      </c>
      <c r="D195" s="83" t="str">
        <f>VLOOKUP($G195,Master!$I:$M,3,)</f>
        <v>SBV</v>
      </c>
      <c r="E195" s="83" t="str">
        <f>VLOOKUP($G195,Master!$I:$M,5,)</f>
        <v>ASIN 3</v>
      </c>
      <c r="F195" s="83" t="str">
        <f>VLOOKUP($G195,Master!$I:$M,4,)</f>
        <v>KT</v>
      </c>
      <c r="G195" s="83" t="s">
        <v>139</v>
      </c>
      <c r="H195" t="s">
        <v>44</v>
      </c>
      <c r="I195" t="s">
        <v>45</v>
      </c>
      <c r="J195" t="s">
        <v>46</v>
      </c>
      <c r="K195" s="14">
        <v>44821</v>
      </c>
      <c r="M195">
        <v>200</v>
      </c>
      <c r="N195" t="s">
        <v>49</v>
      </c>
      <c r="O195" t="s">
        <v>21</v>
      </c>
      <c r="P195">
        <v>317</v>
      </c>
      <c r="Q195">
        <v>0</v>
      </c>
      <c r="R195">
        <v>0</v>
      </c>
      <c r="S195">
        <v>0</v>
      </c>
      <c r="T195">
        <v>0</v>
      </c>
      <c r="U195">
        <v>0</v>
      </c>
      <c r="V195">
        <v>0</v>
      </c>
      <c r="W195">
        <v>0</v>
      </c>
      <c r="X195">
        <v>0</v>
      </c>
      <c r="Y195">
        <v>0</v>
      </c>
      <c r="Z195">
        <v>0</v>
      </c>
      <c r="AA195">
        <v>0</v>
      </c>
      <c r="AB195">
        <v>0</v>
      </c>
      <c r="AC195">
        <v>31</v>
      </c>
      <c r="AD195">
        <v>0</v>
      </c>
      <c r="AE195">
        <v>0</v>
      </c>
      <c r="AF195">
        <v>0</v>
      </c>
      <c r="AG195">
        <v>0</v>
      </c>
      <c r="AH195">
        <v>0</v>
      </c>
      <c r="AI195">
        <v>0</v>
      </c>
    </row>
    <row r="196" spans="1:35" x14ac:dyDescent="0.3">
      <c r="A196" s="83" t="s">
        <v>233</v>
      </c>
      <c r="B196" s="83" t="s">
        <v>43</v>
      </c>
      <c r="C196" s="83" t="str">
        <f>VLOOKUP(G196,Master!$I:$M,2,)</f>
        <v>Category 1</v>
      </c>
      <c r="D196" s="83" t="str">
        <f>VLOOKUP($G196,Master!$I:$M,3,)</f>
        <v>SBV</v>
      </c>
      <c r="E196" s="83" t="str">
        <f>VLOOKUP($G196,Master!$I:$M,5,)</f>
        <v>ASIN 5</v>
      </c>
      <c r="F196" s="83" t="str">
        <f>VLOOKUP($G196,Master!$I:$M,4,)</f>
        <v>KT</v>
      </c>
      <c r="G196" s="83" t="s">
        <v>199</v>
      </c>
      <c r="H196" t="s">
        <v>44</v>
      </c>
      <c r="I196" t="s">
        <v>45</v>
      </c>
      <c r="K196" s="14">
        <v>44859</v>
      </c>
      <c r="M196">
        <v>200</v>
      </c>
      <c r="N196" t="s">
        <v>49</v>
      </c>
      <c r="O196" t="s">
        <v>21</v>
      </c>
      <c r="P196">
        <v>336</v>
      </c>
      <c r="Q196">
        <v>0</v>
      </c>
      <c r="R196">
        <v>0</v>
      </c>
      <c r="S196">
        <v>0</v>
      </c>
      <c r="T196">
        <v>0</v>
      </c>
      <c r="U196">
        <v>0</v>
      </c>
      <c r="V196">
        <v>0</v>
      </c>
      <c r="W196">
        <v>0</v>
      </c>
      <c r="X196">
        <v>0</v>
      </c>
      <c r="Y196">
        <v>0</v>
      </c>
      <c r="Z196">
        <v>0</v>
      </c>
      <c r="AA196">
        <v>0</v>
      </c>
      <c r="AB196">
        <v>0</v>
      </c>
      <c r="AC196">
        <v>0</v>
      </c>
      <c r="AD196">
        <v>0</v>
      </c>
      <c r="AE196">
        <v>0</v>
      </c>
      <c r="AF196">
        <v>0</v>
      </c>
      <c r="AG196">
        <v>0</v>
      </c>
      <c r="AH196">
        <v>0</v>
      </c>
      <c r="AI196">
        <v>0</v>
      </c>
    </row>
    <row r="197" spans="1:35" x14ac:dyDescent="0.3">
      <c r="A197" s="83" t="s">
        <v>233</v>
      </c>
      <c r="B197" s="83" t="s">
        <v>53</v>
      </c>
      <c r="C197" s="83" t="str">
        <f>VLOOKUP(G197,Master!$I:$M,2,)</f>
        <v>Category 4</v>
      </c>
      <c r="D197" s="83" t="str">
        <f>VLOOKUP($G197,Master!$I:$M,3,)</f>
        <v>SBV</v>
      </c>
      <c r="E197" s="83" t="str">
        <f>VLOOKUP($G197,Master!$I:$M,5,)</f>
        <v>ASIN 5</v>
      </c>
      <c r="F197" s="83" t="str">
        <f>VLOOKUP($G197,Master!$I:$M,4,)</f>
        <v>KT</v>
      </c>
      <c r="G197" s="83" t="s">
        <v>143</v>
      </c>
      <c r="H197" t="s">
        <v>54</v>
      </c>
      <c r="I197" t="s">
        <v>45</v>
      </c>
      <c r="K197" s="14">
        <v>44859</v>
      </c>
      <c r="M197">
        <v>200</v>
      </c>
      <c r="O197" t="s">
        <v>21</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row>
    <row r="198" spans="1:35" x14ac:dyDescent="0.3">
      <c r="A198" s="83" t="s">
        <v>233</v>
      </c>
      <c r="B198" s="83" t="s">
        <v>43</v>
      </c>
      <c r="C198" s="83" t="str">
        <f>VLOOKUP(G198,Master!$I:$M,2,)</f>
        <v>Category 1</v>
      </c>
      <c r="D198" s="83" t="str">
        <f>VLOOKUP($G198,Master!$I:$M,3,)</f>
        <v>SBV</v>
      </c>
      <c r="E198" s="83" t="str">
        <f>VLOOKUP($G198,Master!$I:$M,5,)</f>
        <v>ASIN 1</v>
      </c>
      <c r="F198" s="83" t="str">
        <f>VLOOKUP($G198,Master!$I:$M,4,)</f>
        <v>KT</v>
      </c>
      <c r="G198" s="83" t="s">
        <v>196</v>
      </c>
      <c r="H198" t="s">
        <v>44</v>
      </c>
      <c r="I198" t="s">
        <v>45</v>
      </c>
      <c r="K198" s="14">
        <v>44859</v>
      </c>
      <c r="M198">
        <v>200</v>
      </c>
      <c r="N198" t="s">
        <v>49</v>
      </c>
      <c r="O198" t="s">
        <v>21</v>
      </c>
      <c r="P198">
        <v>116</v>
      </c>
      <c r="Q198">
        <v>0</v>
      </c>
      <c r="R198">
        <v>0</v>
      </c>
      <c r="S198">
        <v>0</v>
      </c>
      <c r="T198">
        <v>0</v>
      </c>
      <c r="U198">
        <v>0</v>
      </c>
      <c r="V198">
        <v>0</v>
      </c>
      <c r="W198">
        <v>0</v>
      </c>
      <c r="X198">
        <v>0</v>
      </c>
      <c r="Y198">
        <v>0</v>
      </c>
      <c r="Z198">
        <v>0</v>
      </c>
      <c r="AA198">
        <v>0</v>
      </c>
      <c r="AB198">
        <v>0</v>
      </c>
      <c r="AC198">
        <v>0</v>
      </c>
      <c r="AD198">
        <v>0</v>
      </c>
      <c r="AE198">
        <v>0</v>
      </c>
      <c r="AF198">
        <v>0</v>
      </c>
      <c r="AG198">
        <v>0</v>
      </c>
      <c r="AH198">
        <v>0</v>
      </c>
      <c r="AI198">
        <v>0</v>
      </c>
    </row>
    <row r="199" spans="1:35" x14ac:dyDescent="0.3">
      <c r="A199" s="83" t="s">
        <v>233</v>
      </c>
      <c r="B199" s="83" t="s">
        <v>43</v>
      </c>
      <c r="C199" s="83" t="str">
        <f>VLOOKUP(G199,Master!$I:$M,2,)</f>
        <v>Category 2</v>
      </c>
      <c r="D199" s="83" t="str">
        <f>VLOOKUP($G199,Master!$I:$M,3,)</f>
        <v>SBV</v>
      </c>
      <c r="E199" s="83" t="str">
        <f>VLOOKUP($G199,Master!$I:$M,5,)</f>
        <v>ASIN 2</v>
      </c>
      <c r="F199" s="83" t="str">
        <f>VLOOKUP($G199,Master!$I:$M,4,)</f>
        <v>KT</v>
      </c>
      <c r="G199" s="83" t="s">
        <v>133</v>
      </c>
      <c r="H199" t="s">
        <v>44</v>
      </c>
      <c r="I199" t="s">
        <v>45</v>
      </c>
      <c r="K199" s="14">
        <v>44859</v>
      </c>
      <c r="M199">
        <v>200</v>
      </c>
      <c r="O199" t="s">
        <v>21</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row>
    <row r="200" spans="1:35" x14ac:dyDescent="0.3">
      <c r="A200" s="83" t="s">
        <v>233</v>
      </c>
      <c r="B200" s="83" t="s">
        <v>43</v>
      </c>
      <c r="C200" s="83" t="str">
        <f>VLOOKUP(G200,Master!$I:$M,2,)</f>
        <v>Category 2</v>
      </c>
      <c r="D200" s="83" t="str">
        <f>VLOOKUP($G200,Master!$I:$M,3,)</f>
        <v>SBV</v>
      </c>
      <c r="E200" s="83" t="str">
        <f>VLOOKUP($G200,Master!$I:$M,5,)</f>
        <v>ASIN 2</v>
      </c>
      <c r="F200" s="83" t="str">
        <f>VLOOKUP($G200,Master!$I:$M,4,)</f>
        <v>KT</v>
      </c>
      <c r="G200" s="83" t="s">
        <v>133</v>
      </c>
      <c r="H200" t="s">
        <v>44</v>
      </c>
      <c r="I200" t="s">
        <v>45</v>
      </c>
      <c r="K200" s="14">
        <v>44859</v>
      </c>
      <c r="M200">
        <v>200</v>
      </c>
      <c r="O200" t="s">
        <v>21</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row>
    <row r="201" spans="1:35" x14ac:dyDescent="0.3">
      <c r="A201" s="83" t="s">
        <v>233</v>
      </c>
      <c r="B201" s="83" t="s">
        <v>53</v>
      </c>
      <c r="C201" s="83" t="str">
        <f>VLOOKUP(G201,Master!$I:$M,2,)</f>
        <v>Category 2</v>
      </c>
      <c r="D201" s="83" t="str">
        <f>VLOOKUP($G201,Master!$I:$M,3,)</f>
        <v>SBV</v>
      </c>
      <c r="E201" s="83" t="str">
        <f>VLOOKUP($G201,Master!$I:$M,5,)</f>
        <v>ASIN 2</v>
      </c>
      <c r="F201" s="83" t="str">
        <f>VLOOKUP($G201,Master!$I:$M,4,)</f>
        <v>PT</v>
      </c>
      <c r="G201" s="83" t="s">
        <v>147</v>
      </c>
      <c r="H201" t="s">
        <v>54</v>
      </c>
      <c r="I201" t="s">
        <v>45</v>
      </c>
      <c r="K201" s="14">
        <v>44898</v>
      </c>
      <c r="M201">
        <v>550</v>
      </c>
      <c r="O201" t="s">
        <v>21</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row>
    <row r="202" spans="1:35" x14ac:dyDescent="0.3">
      <c r="A202" s="83" t="s">
        <v>233</v>
      </c>
      <c r="B202" s="83" t="s">
        <v>53</v>
      </c>
      <c r="C202" s="83" t="str">
        <f>VLOOKUP(G202,Master!$I:$M,2,)</f>
        <v>Category 4</v>
      </c>
      <c r="D202" s="83" t="str">
        <f>VLOOKUP($G202,Master!$I:$M,3,)</f>
        <v>SBV</v>
      </c>
      <c r="E202" s="83" t="str">
        <f>VLOOKUP($G202,Master!$I:$M,5,)</f>
        <v>ASIN 5</v>
      </c>
      <c r="F202" s="83" t="str">
        <f>VLOOKUP($G202,Master!$I:$M,4,)</f>
        <v>KT</v>
      </c>
      <c r="G202" s="83" t="s">
        <v>143</v>
      </c>
      <c r="H202" t="s">
        <v>54</v>
      </c>
      <c r="I202" t="s">
        <v>45</v>
      </c>
      <c r="K202" s="14">
        <v>44900</v>
      </c>
      <c r="M202">
        <v>550</v>
      </c>
      <c r="O202" t="s">
        <v>21</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row>
    <row r="203" spans="1:35" x14ac:dyDescent="0.3">
      <c r="A203" s="83" t="s">
        <v>233</v>
      </c>
      <c r="B203" s="83" t="s">
        <v>53</v>
      </c>
      <c r="C203" s="83" t="str">
        <f>VLOOKUP(G203,Master!$I:$M,2,)</f>
        <v>Category 4</v>
      </c>
      <c r="D203" s="83" t="str">
        <f>VLOOKUP($G203,Master!$I:$M,3,)</f>
        <v>SBV</v>
      </c>
      <c r="E203" s="83" t="str">
        <f>VLOOKUP($G203,Master!$I:$M,5,)</f>
        <v>ASIN 5</v>
      </c>
      <c r="F203" s="83" t="str">
        <f>VLOOKUP($G203,Master!$I:$M,4,)</f>
        <v>PT</v>
      </c>
      <c r="G203" s="83" t="s">
        <v>200</v>
      </c>
      <c r="H203" t="s">
        <v>54</v>
      </c>
      <c r="I203" t="s">
        <v>45</v>
      </c>
      <c r="K203" s="14">
        <v>44900</v>
      </c>
      <c r="M203">
        <v>550</v>
      </c>
      <c r="O203" t="s">
        <v>21</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row>
    <row r="204" spans="1:35" x14ac:dyDescent="0.3">
      <c r="A204" s="83" t="s">
        <v>233</v>
      </c>
      <c r="B204" s="83" t="s">
        <v>53</v>
      </c>
      <c r="C204" s="83" t="str">
        <f>VLOOKUP(G204,Master!$I:$M,2,)</f>
        <v>Category 1</v>
      </c>
      <c r="D204" s="83" t="str">
        <f>VLOOKUP($G204,Master!$I:$M,3,)</f>
        <v>SBV</v>
      </c>
      <c r="E204" s="83" t="str">
        <f>VLOOKUP($G204,Master!$I:$M,5,)</f>
        <v>ASIN 1</v>
      </c>
      <c r="F204" s="83" t="str">
        <f>VLOOKUP($G204,Master!$I:$M,4,)</f>
        <v>PT</v>
      </c>
      <c r="G204" s="83" t="s">
        <v>159</v>
      </c>
      <c r="H204" t="s">
        <v>54</v>
      </c>
      <c r="I204" t="s">
        <v>45</v>
      </c>
      <c r="K204" s="14">
        <v>44898</v>
      </c>
      <c r="M204">
        <v>550</v>
      </c>
      <c r="O204" t="s">
        <v>21</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row>
    <row r="205" spans="1:35" x14ac:dyDescent="0.3">
      <c r="A205" s="83" t="s">
        <v>233</v>
      </c>
      <c r="B205" s="83" t="s">
        <v>53</v>
      </c>
      <c r="C205" s="83" t="str">
        <f>VLOOKUP(G205,Master!$I:$M,2,)</f>
        <v>Category 1</v>
      </c>
      <c r="D205" s="83" t="str">
        <f>VLOOKUP($G205,Master!$I:$M,3,)</f>
        <v>SBV</v>
      </c>
      <c r="E205" s="83" t="str">
        <f>VLOOKUP($G205,Master!$I:$M,5,)</f>
        <v>ASIN 3</v>
      </c>
      <c r="F205" s="83" t="str">
        <f>VLOOKUP($G205,Master!$I:$M,4,)</f>
        <v>PT</v>
      </c>
      <c r="G205" s="83" t="s">
        <v>168</v>
      </c>
      <c r="H205" t="s">
        <v>54</v>
      </c>
      <c r="I205" t="s">
        <v>45</v>
      </c>
      <c r="K205" s="14">
        <v>44907</v>
      </c>
      <c r="M205">
        <v>550</v>
      </c>
      <c r="O205" t="s">
        <v>21</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row>
    <row r="206" spans="1:35" x14ac:dyDescent="0.3">
      <c r="A206" s="83" t="s">
        <v>233</v>
      </c>
      <c r="B206" s="83" t="s">
        <v>43</v>
      </c>
      <c r="C206" s="83" t="str">
        <f>VLOOKUP(G206,Master!$I:$M,2,)</f>
        <v>Category 1</v>
      </c>
      <c r="D206" s="83" t="str">
        <f>VLOOKUP($G206,Master!$I:$M,3,)</f>
        <v>SBV</v>
      </c>
      <c r="E206" s="83" t="str">
        <f>VLOOKUP($G206,Master!$I:$M,5,)</f>
        <v>ASIN 12</v>
      </c>
      <c r="F206" s="83" t="str">
        <f>VLOOKUP($G206,Master!$I:$M,4,)</f>
        <v>KT</v>
      </c>
      <c r="G206" s="83" t="s">
        <v>201</v>
      </c>
      <c r="H206" t="s">
        <v>44</v>
      </c>
      <c r="I206" t="s">
        <v>45</v>
      </c>
      <c r="K206" s="14">
        <v>44933</v>
      </c>
      <c r="M206">
        <v>550</v>
      </c>
      <c r="O206" t="s">
        <v>21</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row>
    <row r="207" spans="1:35" x14ac:dyDescent="0.3">
      <c r="A207" s="83" t="s">
        <v>233</v>
      </c>
      <c r="B207" s="83" t="s">
        <v>53</v>
      </c>
      <c r="C207" s="83" t="str">
        <f>VLOOKUP(G207,Master!$I:$M,2,)</f>
        <v>Category 4</v>
      </c>
      <c r="D207" s="83" t="str">
        <f>VLOOKUP($G207,Master!$I:$M,3,)</f>
        <v>SBV</v>
      </c>
      <c r="E207" s="83" t="str">
        <f>VLOOKUP($G207,Master!$I:$M,5,)</f>
        <v>ASIN 5</v>
      </c>
      <c r="F207" s="83" t="str">
        <f>VLOOKUP($G207,Master!$I:$M,4,)</f>
        <v>PT</v>
      </c>
      <c r="G207" s="83" t="s">
        <v>200</v>
      </c>
      <c r="H207" t="s">
        <v>54</v>
      </c>
      <c r="I207" t="s">
        <v>45</v>
      </c>
      <c r="K207" s="14">
        <v>44949</v>
      </c>
      <c r="M207">
        <v>550</v>
      </c>
      <c r="O207" t="s">
        <v>21</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row>
    <row r="208" spans="1:35" x14ac:dyDescent="0.3">
      <c r="A208" s="83" t="s">
        <v>233</v>
      </c>
      <c r="B208" s="83" t="s">
        <v>53</v>
      </c>
      <c r="C208" s="83" t="str">
        <f>VLOOKUP(G208,Master!$I:$M,2,)</f>
        <v>Category 4</v>
      </c>
      <c r="D208" s="83" t="str">
        <f>VLOOKUP($G208,Master!$I:$M,3,)</f>
        <v>SBV</v>
      </c>
      <c r="E208" s="83" t="str">
        <f>VLOOKUP($G208,Master!$I:$M,5,)</f>
        <v>ASIN 5</v>
      </c>
      <c r="F208" s="83" t="str">
        <f>VLOOKUP($G208,Master!$I:$M,4,)</f>
        <v>PT</v>
      </c>
      <c r="G208" s="83" t="s">
        <v>200</v>
      </c>
      <c r="H208" t="s">
        <v>54</v>
      </c>
      <c r="I208" t="s">
        <v>45</v>
      </c>
      <c r="K208" s="14">
        <v>44949</v>
      </c>
      <c r="M208">
        <v>550</v>
      </c>
      <c r="O208" t="s">
        <v>21</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row>
  </sheetData>
  <autoFilter ref="A1:AI1" xr:uid="{8A731244-CFB5-4855-9252-D054D2571133}"/>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71878-F86B-45DF-856F-6AAF2DE06F19}">
  <dimension ref="A1:AH201"/>
  <sheetViews>
    <sheetView topLeftCell="A175" workbookViewId="0">
      <selection activeCell="B2" sqref="B2:B201"/>
    </sheetView>
  </sheetViews>
  <sheetFormatPr defaultRowHeight="14.4" x14ac:dyDescent="0.3"/>
  <cols>
    <col min="1" max="1" width="9.44140625" style="26" bestFit="1" customWidth="1"/>
    <col min="2" max="2" width="13" style="26" bestFit="1" customWidth="1"/>
    <col min="3" max="3" width="12.33203125" style="26" bestFit="1" customWidth="1"/>
    <col min="4" max="4" width="9.5546875" style="26" bestFit="1" customWidth="1"/>
    <col min="5" max="5" width="18" style="26" bestFit="1" customWidth="1"/>
    <col min="6" max="6" width="25.21875" style="26" bestFit="1" customWidth="1"/>
    <col min="7" max="7" width="6.5546875" customWidth="1"/>
    <col min="15" max="15" width="15.109375" style="26" bestFit="1" customWidth="1"/>
    <col min="16" max="16" width="10" style="26" bestFit="1" customWidth="1"/>
    <col min="17" max="17" width="8.6640625" bestFit="1" customWidth="1"/>
    <col min="18" max="18" width="14.44140625" style="26" bestFit="1" customWidth="1"/>
    <col min="19" max="19" width="12.77734375" bestFit="1" customWidth="1"/>
    <col min="20" max="20" width="10.88671875" style="26" bestFit="1" customWidth="1"/>
    <col min="21" max="21" width="13.6640625" style="26" bestFit="1" customWidth="1"/>
  </cols>
  <sheetData>
    <row r="1" spans="1:34" s="2" customFormat="1" x14ac:dyDescent="0.3">
      <c r="A1" s="27" t="s">
        <v>27</v>
      </c>
      <c r="B1" s="27" t="s">
        <v>10</v>
      </c>
      <c r="C1" s="27" t="s">
        <v>93</v>
      </c>
      <c r="D1" s="27" t="s">
        <v>69</v>
      </c>
      <c r="E1" s="27" t="s">
        <v>118</v>
      </c>
      <c r="F1" s="27" t="s">
        <v>125</v>
      </c>
      <c r="G1" s="2" t="s">
        <v>15</v>
      </c>
      <c r="H1" s="2" t="s">
        <v>28</v>
      </c>
      <c r="I1" s="2" t="s">
        <v>29</v>
      </c>
      <c r="J1" s="2" t="s">
        <v>30</v>
      </c>
      <c r="K1" s="2" t="s">
        <v>31</v>
      </c>
      <c r="L1" s="2" t="s">
        <v>32</v>
      </c>
      <c r="M1" s="2" t="s">
        <v>33</v>
      </c>
      <c r="N1" s="2" t="s">
        <v>34</v>
      </c>
      <c r="O1" s="83" t="s">
        <v>19</v>
      </c>
      <c r="P1" s="83" t="s">
        <v>20</v>
      </c>
      <c r="Q1" s="2" t="s">
        <v>22</v>
      </c>
      <c r="R1" s="83" t="s">
        <v>35</v>
      </c>
      <c r="S1" s="2" t="s">
        <v>36</v>
      </c>
      <c r="T1" s="83" t="s">
        <v>25</v>
      </c>
      <c r="U1" s="83" t="s">
        <v>37</v>
      </c>
      <c r="V1" s="2" t="s">
        <v>24</v>
      </c>
      <c r="W1" s="2" t="s">
        <v>23</v>
      </c>
      <c r="X1" s="2" t="s">
        <v>38</v>
      </c>
      <c r="Y1" s="2" t="s">
        <v>39</v>
      </c>
      <c r="Z1" s="2" t="s">
        <v>40</v>
      </c>
      <c r="AA1" s="2" t="s">
        <v>41</v>
      </c>
      <c r="AB1" s="2" t="s">
        <v>26</v>
      </c>
      <c r="AC1" s="2" t="s">
        <v>42</v>
      </c>
      <c r="AD1" s="2" t="s">
        <v>61</v>
      </c>
      <c r="AE1" s="2" t="s">
        <v>62</v>
      </c>
      <c r="AF1" s="2" t="s">
        <v>63</v>
      </c>
      <c r="AG1" s="2" t="s">
        <v>64</v>
      </c>
      <c r="AH1" s="2" t="s">
        <v>65</v>
      </c>
    </row>
    <row r="2" spans="1:34" x14ac:dyDescent="0.3">
      <c r="A2" s="26" t="s">
        <v>43</v>
      </c>
      <c r="B2" s="26" t="str">
        <f>VLOOKUP(F2,Master!$I:$M,2,)</f>
        <v>Category 1</v>
      </c>
      <c r="C2" s="26" t="str">
        <f>VLOOKUP($F2,Master!$I:$M,3,)</f>
        <v>SP</v>
      </c>
      <c r="D2" s="26" t="str">
        <f>VLOOKUP($F2,Master!$I:$M,5,)</f>
        <v>ASIN 1</v>
      </c>
      <c r="E2" s="26" t="str">
        <f>VLOOKUP($F2,Master!$I:$M,4,)</f>
        <v>KT</v>
      </c>
      <c r="F2" s="26" t="s">
        <v>126</v>
      </c>
      <c r="G2" t="s">
        <v>44</v>
      </c>
      <c r="H2" t="s">
        <v>45</v>
      </c>
      <c r="I2" t="s">
        <v>46</v>
      </c>
      <c r="J2" s="14">
        <v>44151</v>
      </c>
      <c r="L2">
        <v>12000</v>
      </c>
      <c r="M2" s="13">
        <v>0.37802644964394699</v>
      </c>
      <c r="N2" t="s">
        <v>21</v>
      </c>
      <c r="O2" s="26">
        <v>1242898.8</v>
      </c>
      <c r="P2" s="84">
        <v>3036</v>
      </c>
      <c r="Q2">
        <v>3.7000000000000002E-3</v>
      </c>
      <c r="R2" s="26">
        <v>200909.60399999999</v>
      </c>
      <c r="S2">
        <v>56.32</v>
      </c>
      <c r="T2" s="84">
        <v>1232.8000000000002</v>
      </c>
      <c r="U2" s="26">
        <v>930113.82000000007</v>
      </c>
      <c r="V2">
        <v>0.22869999999999999</v>
      </c>
      <c r="W2">
        <v>4.3723000000000001</v>
      </c>
      <c r="X2" s="26">
        <v>0</v>
      </c>
      <c r="Y2">
        <v>0</v>
      </c>
      <c r="Z2">
        <v>0</v>
      </c>
      <c r="AA2">
        <v>0</v>
      </c>
      <c r="AB2">
        <v>0</v>
      </c>
      <c r="AC2">
        <v>0</v>
      </c>
      <c r="AD2">
        <v>0</v>
      </c>
      <c r="AE2">
        <v>0</v>
      </c>
      <c r="AF2">
        <v>0</v>
      </c>
      <c r="AG2">
        <v>0</v>
      </c>
      <c r="AH2">
        <v>0</v>
      </c>
    </row>
    <row r="3" spans="1:34" x14ac:dyDescent="0.3">
      <c r="A3" s="26" t="s">
        <v>43</v>
      </c>
      <c r="B3" s="26" t="str">
        <f>VLOOKUP(F3,Master!$I:$M,2,)</f>
        <v>Category 2</v>
      </c>
      <c r="C3" s="26" t="str">
        <f>VLOOKUP($F3,Master!$I:$M,3,)</f>
        <v>SP</v>
      </c>
      <c r="D3" s="26" t="str">
        <f>VLOOKUP($F3,Master!$I:$M,5,)</f>
        <v>ASIN 2</v>
      </c>
      <c r="E3" s="26" t="str">
        <f>VLOOKUP($F3,Master!$I:$M,4,)</f>
        <v>KT</v>
      </c>
      <c r="F3" s="26" t="s">
        <v>127</v>
      </c>
      <c r="G3" t="s">
        <v>44</v>
      </c>
      <c r="H3" t="s">
        <v>45</v>
      </c>
      <c r="I3" t="s">
        <v>46</v>
      </c>
      <c r="J3" s="14">
        <v>44151</v>
      </c>
      <c r="L3">
        <v>5500</v>
      </c>
      <c r="M3" s="13">
        <v>0.16365899621375801</v>
      </c>
      <c r="N3" t="s">
        <v>21</v>
      </c>
      <c r="O3" s="26">
        <v>1280290</v>
      </c>
      <c r="P3" s="84">
        <v>4275.5999999999995</v>
      </c>
      <c r="Q3">
        <v>3.0999999999999999E-3</v>
      </c>
      <c r="R3" s="26">
        <v>111129.01700000001</v>
      </c>
      <c r="S3">
        <v>36.69</v>
      </c>
      <c r="T3" s="84">
        <v>748.80000000000007</v>
      </c>
      <c r="U3" s="26">
        <v>382601.90700000001</v>
      </c>
      <c r="V3">
        <v>0.3075</v>
      </c>
      <c r="W3">
        <v>3.2515999999999998</v>
      </c>
      <c r="X3">
        <v>0</v>
      </c>
      <c r="Y3">
        <v>0</v>
      </c>
      <c r="Z3">
        <v>0</v>
      </c>
      <c r="AA3">
        <v>0</v>
      </c>
      <c r="AB3">
        <v>0</v>
      </c>
      <c r="AC3">
        <v>0</v>
      </c>
      <c r="AD3">
        <v>0</v>
      </c>
      <c r="AE3">
        <v>0</v>
      </c>
      <c r="AF3">
        <v>0</v>
      </c>
      <c r="AG3">
        <v>0</v>
      </c>
      <c r="AH3">
        <v>0</v>
      </c>
    </row>
    <row r="4" spans="1:34" x14ac:dyDescent="0.3">
      <c r="A4" s="26" t="s">
        <v>43</v>
      </c>
      <c r="B4" s="26" t="str">
        <f>VLOOKUP(F4,Master!$I:$M,2,)</f>
        <v>Category 1</v>
      </c>
      <c r="C4" s="26" t="str">
        <f>VLOOKUP($F4,Master!$I:$M,3,)</f>
        <v>SP</v>
      </c>
      <c r="D4" s="26" t="str">
        <f>VLOOKUP($F4,Master!$I:$M,5,)</f>
        <v>ASIN 1</v>
      </c>
      <c r="E4" s="26" t="str">
        <f>VLOOKUP($F4,Master!$I:$M,4,)</f>
        <v>PT</v>
      </c>
      <c r="F4" s="26" t="s">
        <v>128</v>
      </c>
      <c r="G4" t="s">
        <v>44</v>
      </c>
      <c r="H4" t="s">
        <v>45</v>
      </c>
      <c r="I4" t="s">
        <v>46</v>
      </c>
      <c r="J4" s="14">
        <v>44151</v>
      </c>
      <c r="L4">
        <v>4000</v>
      </c>
      <c r="M4" s="13">
        <v>0.23975300400534</v>
      </c>
      <c r="N4" t="s">
        <v>21</v>
      </c>
      <c r="O4" s="26">
        <v>625621.70000000007</v>
      </c>
      <c r="P4" s="84">
        <v>2032</v>
      </c>
      <c r="Q4">
        <v>3.5000000000000001E-3</v>
      </c>
      <c r="R4" s="26">
        <v>25680.922499999997</v>
      </c>
      <c r="S4">
        <v>15.22</v>
      </c>
      <c r="T4" s="84">
        <v>692</v>
      </c>
      <c r="U4" s="26">
        <v>269798.19300000003</v>
      </c>
      <c r="V4">
        <v>0.1008</v>
      </c>
      <c r="W4">
        <v>9.9221000000000004</v>
      </c>
      <c r="X4">
        <v>0</v>
      </c>
      <c r="Y4">
        <v>0</v>
      </c>
      <c r="Z4">
        <v>0</v>
      </c>
      <c r="AA4">
        <v>0</v>
      </c>
      <c r="AB4">
        <v>0</v>
      </c>
      <c r="AC4">
        <v>0</v>
      </c>
      <c r="AD4">
        <v>0</v>
      </c>
      <c r="AE4">
        <v>0</v>
      </c>
      <c r="AF4">
        <v>0</v>
      </c>
      <c r="AG4">
        <v>0</v>
      </c>
      <c r="AH4">
        <v>0</v>
      </c>
    </row>
    <row r="5" spans="1:34" x14ac:dyDescent="0.3">
      <c r="A5" s="26" t="s">
        <v>43</v>
      </c>
      <c r="B5" s="26" t="str">
        <f>VLOOKUP(F5,Master!$I:$M,2,)</f>
        <v>Category 3</v>
      </c>
      <c r="C5" s="26" t="str">
        <f>VLOOKUP($F5,Master!$I:$M,3,)</f>
        <v>SP</v>
      </c>
      <c r="D5" s="26" t="str">
        <f>VLOOKUP($F5,Master!$I:$M,5,)</f>
        <v>ASIN 14</v>
      </c>
      <c r="E5" s="26" t="str">
        <f>VLOOKUP($F5,Master!$I:$M,4,)</f>
        <v>KT</v>
      </c>
      <c r="F5" s="26" t="s">
        <v>129</v>
      </c>
      <c r="G5" t="s">
        <v>44</v>
      </c>
      <c r="H5" t="s">
        <v>45</v>
      </c>
      <c r="I5" t="s">
        <v>51</v>
      </c>
      <c r="J5" s="14">
        <v>44972</v>
      </c>
      <c r="L5">
        <v>5500</v>
      </c>
      <c r="M5" s="13">
        <v>7.2841154775530895E-2</v>
      </c>
      <c r="N5" t="s">
        <v>21</v>
      </c>
      <c r="O5" s="26">
        <v>123212.1</v>
      </c>
      <c r="P5" s="84">
        <v>607.19999999999993</v>
      </c>
      <c r="Q5">
        <v>4.4999999999999997E-3</v>
      </c>
      <c r="R5" s="26">
        <v>21719.871500000001</v>
      </c>
      <c r="S5">
        <v>50.5</v>
      </c>
      <c r="T5" s="84">
        <v>134.4</v>
      </c>
      <c r="U5" s="26">
        <v>40175.298000000003</v>
      </c>
      <c r="V5">
        <v>0.57240000000000002</v>
      </c>
      <c r="W5">
        <v>1.7468999999999999</v>
      </c>
      <c r="X5">
        <v>0</v>
      </c>
      <c r="Y5">
        <v>0</v>
      </c>
      <c r="Z5">
        <v>0</v>
      </c>
      <c r="AA5">
        <v>0</v>
      </c>
      <c r="AB5">
        <v>0</v>
      </c>
      <c r="AC5">
        <v>0</v>
      </c>
      <c r="AD5">
        <v>0</v>
      </c>
      <c r="AE5">
        <v>0</v>
      </c>
      <c r="AF5">
        <v>0</v>
      </c>
      <c r="AG5">
        <v>0</v>
      </c>
      <c r="AH5">
        <v>0</v>
      </c>
    </row>
    <row r="6" spans="1:34" x14ac:dyDescent="0.3">
      <c r="A6" s="26" t="s">
        <v>43</v>
      </c>
      <c r="B6" s="26" t="str">
        <f>VLOOKUP(F6,Master!$I:$M,2,)</f>
        <v>Category 3</v>
      </c>
      <c r="C6" s="26" t="str">
        <f>VLOOKUP($F6,Master!$I:$M,3,)</f>
        <v>SB</v>
      </c>
      <c r="D6" s="26" t="str">
        <f>VLOOKUP($F6,Master!$I:$M,5,)</f>
        <v>ASIN 16</v>
      </c>
      <c r="E6" s="26" t="str">
        <f>VLOOKUP($F6,Master!$I:$M,4,)</f>
        <v>KT</v>
      </c>
      <c r="F6" s="26" t="s">
        <v>130</v>
      </c>
      <c r="G6" t="s">
        <v>44</v>
      </c>
      <c r="H6" t="s">
        <v>45</v>
      </c>
      <c r="J6" s="14">
        <v>44979</v>
      </c>
      <c r="L6">
        <v>1000</v>
      </c>
      <c r="M6" s="13">
        <v>0.193390157102238</v>
      </c>
      <c r="N6" t="s">
        <v>21</v>
      </c>
      <c r="O6" s="26">
        <v>261027.80000000002</v>
      </c>
      <c r="P6" s="84">
        <v>554.4</v>
      </c>
      <c r="Q6">
        <v>1.9E-3</v>
      </c>
      <c r="R6" s="26">
        <v>18221.756000000001</v>
      </c>
      <c r="S6">
        <v>46.4</v>
      </c>
      <c r="T6" s="84">
        <v>32.800000000000004</v>
      </c>
      <c r="U6" s="26">
        <v>14179.166999999999</v>
      </c>
      <c r="V6">
        <v>1.3607</v>
      </c>
      <c r="W6">
        <v>0.7349</v>
      </c>
      <c r="X6">
        <v>22</v>
      </c>
      <c r="Y6">
        <v>0.53659999999999997</v>
      </c>
      <c r="Z6">
        <v>7587.91</v>
      </c>
      <c r="AA6">
        <v>0.48159999999999997</v>
      </c>
      <c r="AB6">
        <v>0</v>
      </c>
      <c r="AC6">
        <v>0</v>
      </c>
      <c r="AD6">
        <v>0</v>
      </c>
      <c r="AE6">
        <v>0</v>
      </c>
      <c r="AF6">
        <v>0</v>
      </c>
      <c r="AG6">
        <v>0</v>
      </c>
      <c r="AH6">
        <v>0</v>
      </c>
    </row>
    <row r="7" spans="1:34" x14ac:dyDescent="0.3">
      <c r="A7" s="26" t="s">
        <v>43</v>
      </c>
      <c r="B7" s="26" t="str">
        <f>VLOOKUP(F7,Master!$I:$M,2,)</f>
        <v>Category 2</v>
      </c>
      <c r="C7" s="26" t="str">
        <f>VLOOKUP($F7,Master!$I:$M,3,)</f>
        <v>SD</v>
      </c>
      <c r="D7" s="26" t="str">
        <f>VLOOKUP($F7,Master!$I:$M,5,)</f>
        <v>ASIN 2</v>
      </c>
      <c r="E7" s="26" t="str">
        <f>VLOOKUP($F7,Master!$I:$M,4,)</f>
        <v>CT</v>
      </c>
      <c r="F7" s="26" t="s">
        <v>131</v>
      </c>
      <c r="G7" t="s">
        <v>44</v>
      </c>
      <c r="H7" t="s">
        <v>45</v>
      </c>
      <c r="J7" s="14">
        <v>44947</v>
      </c>
      <c r="L7">
        <v>1000</v>
      </c>
      <c r="N7" t="s">
        <v>52</v>
      </c>
      <c r="O7" s="26">
        <v>285797.60000000003</v>
      </c>
      <c r="P7" s="84">
        <v>734.4</v>
      </c>
      <c r="Q7">
        <v>2.3999999999999998E-3</v>
      </c>
      <c r="R7" s="26">
        <v>14949.137000000001</v>
      </c>
      <c r="S7">
        <v>28.74</v>
      </c>
      <c r="T7" s="84">
        <v>124.80000000000001</v>
      </c>
      <c r="U7" s="26">
        <v>57165.201000000001</v>
      </c>
      <c r="V7">
        <v>0.27689999999999998</v>
      </c>
      <c r="W7">
        <v>3.6114999999999999</v>
      </c>
      <c r="X7">
        <v>30</v>
      </c>
      <c r="Y7">
        <v>0.1923</v>
      </c>
      <c r="Z7">
        <v>13479.79</v>
      </c>
      <c r="AA7">
        <v>0.2122</v>
      </c>
      <c r="AB7">
        <v>155016</v>
      </c>
      <c r="AC7">
        <v>113.45</v>
      </c>
      <c r="AD7">
        <v>0</v>
      </c>
      <c r="AE7">
        <v>0</v>
      </c>
      <c r="AF7">
        <v>0</v>
      </c>
      <c r="AG7">
        <v>0</v>
      </c>
      <c r="AH7">
        <v>0</v>
      </c>
    </row>
    <row r="8" spans="1:34" x14ac:dyDescent="0.3">
      <c r="A8" s="26" t="s">
        <v>43</v>
      </c>
      <c r="B8" s="26" t="str">
        <f>VLOOKUP(F8,Master!$I:$M,2,)</f>
        <v>Category 1</v>
      </c>
      <c r="C8" s="26" t="str">
        <f>VLOOKUP($F8,Master!$I:$M,3,)</f>
        <v>SD</v>
      </c>
      <c r="D8" s="26" t="str">
        <f>VLOOKUP($F8,Master!$I:$M,5,)</f>
        <v>ASIN 3</v>
      </c>
      <c r="E8" s="26" t="str">
        <f>VLOOKUP($F8,Master!$I:$M,4,)</f>
        <v>CT</v>
      </c>
      <c r="F8" s="26" t="s">
        <v>132</v>
      </c>
      <c r="G8" t="s">
        <v>44</v>
      </c>
      <c r="H8" t="s">
        <v>45</v>
      </c>
      <c r="J8" s="14">
        <v>44947</v>
      </c>
      <c r="L8">
        <v>1000</v>
      </c>
      <c r="N8" t="s">
        <v>52</v>
      </c>
      <c r="O8" s="26">
        <v>198621.50000000003</v>
      </c>
      <c r="P8" s="84">
        <v>474</v>
      </c>
      <c r="Q8">
        <v>2.2000000000000001E-3</v>
      </c>
      <c r="R8" s="26">
        <v>12256.872499999999</v>
      </c>
      <c r="S8">
        <v>36.51</v>
      </c>
      <c r="T8" s="84">
        <v>164</v>
      </c>
      <c r="U8" s="26">
        <v>146428.59600000002</v>
      </c>
      <c r="V8">
        <v>8.8599999999999998E-2</v>
      </c>
      <c r="W8">
        <v>11.282999999999999</v>
      </c>
      <c r="X8">
        <v>24</v>
      </c>
      <c r="Y8">
        <v>0.1171</v>
      </c>
      <c r="Z8">
        <v>15910.48</v>
      </c>
      <c r="AA8">
        <v>9.7799999999999998E-2</v>
      </c>
      <c r="AB8">
        <v>111338</v>
      </c>
      <c r="AC8">
        <v>129.51</v>
      </c>
      <c r="AD8">
        <v>0</v>
      </c>
      <c r="AE8">
        <v>0</v>
      </c>
      <c r="AF8">
        <v>0</v>
      </c>
      <c r="AG8">
        <v>0</v>
      </c>
      <c r="AH8">
        <v>0</v>
      </c>
    </row>
    <row r="9" spans="1:34" x14ac:dyDescent="0.3">
      <c r="A9" s="26" t="s">
        <v>43</v>
      </c>
      <c r="B9" s="26" t="str">
        <f>VLOOKUP(F9,Master!$I:$M,2,)</f>
        <v>Category 2</v>
      </c>
      <c r="C9" s="26" t="str">
        <f>VLOOKUP($F9,Master!$I:$M,3,)</f>
        <v>SBV</v>
      </c>
      <c r="D9" s="26" t="str">
        <f>VLOOKUP($F9,Master!$I:$M,5,)</f>
        <v>ASIN 2</v>
      </c>
      <c r="E9" s="26" t="str">
        <f>VLOOKUP($F9,Master!$I:$M,4,)</f>
        <v>KT</v>
      </c>
      <c r="F9" s="26" t="s">
        <v>133</v>
      </c>
      <c r="G9" t="s">
        <v>44</v>
      </c>
      <c r="H9" t="s">
        <v>45</v>
      </c>
      <c r="I9" t="s">
        <v>46</v>
      </c>
      <c r="J9" s="14">
        <v>44578</v>
      </c>
      <c r="L9">
        <v>1000</v>
      </c>
      <c r="M9" t="s">
        <v>49</v>
      </c>
      <c r="N9" t="s">
        <v>21</v>
      </c>
      <c r="O9" s="26">
        <v>240802.1</v>
      </c>
      <c r="P9" s="84">
        <v>1645.2</v>
      </c>
      <c r="Q9">
        <v>6.3E-3</v>
      </c>
      <c r="R9" s="26">
        <v>12252.053</v>
      </c>
      <c r="S9">
        <v>10.51</v>
      </c>
      <c r="T9" s="84">
        <v>97.600000000000009</v>
      </c>
      <c r="U9" s="26">
        <v>49757.094000000005</v>
      </c>
      <c r="V9">
        <v>0.26069999999999999</v>
      </c>
      <c r="W9">
        <v>3.8355000000000001</v>
      </c>
      <c r="X9">
        <v>69</v>
      </c>
      <c r="Y9">
        <v>0.56559999999999999</v>
      </c>
      <c r="Z9">
        <v>31112.99</v>
      </c>
      <c r="AA9">
        <v>0.56279999999999997</v>
      </c>
      <c r="AB9">
        <v>33695</v>
      </c>
      <c r="AC9">
        <v>427.78</v>
      </c>
      <c r="AD9">
        <v>0</v>
      </c>
      <c r="AE9">
        <v>0</v>
      </c>
      <c r="AF9">
        <v>0</v>
      </c>
      <c r="AG9">
        <v>0</v>
      </c>
      <c r="AH9">
        <v>0</v>
      </c>
    </row>
    <row r="10" spans="1:34" x14ac:dyDescent="0.3">
      <c r="A10" s="26" t="s">
        <v>43</v>
      </c>
      <c r="B10" s="26" t="str">
        <f>VLOOKUP(F10,Master!$I:$M,2,)</f>
        <v>Category 2</v>
      </c>
      <c r="C10" s="26" t="str">
        <f>VLOOKUP($F10,Master!$I:$M,3,)</f>
        <v>SB</v>
      </c>
      <c r="D10" s="26" t="str">
        <f>VLOOKUP($F10,Master!$I:$M,5,)</f>
        <v>ASIN 2</v>
      </c>
      <c r="E10" s="26" t="str">
        <f>VLOOKUP($F10,Master!$I:$M,4,)</f>
        <v>KT</v>
      </c>
      <c r="F10" s="26" t="s">
        <v>134</v>
      </c>
      <c r="G10" t="s">
        <v>50</v>
      </c>
      <c r="H10" t="s">
        <v>45</v>
      </c>
      <c r="J10" s="14">
        <v>44630</v>
      </c>
      <c r="L10">
        <v>1000</v>
      </c>
      <c r="M10" s="13">
        <v>0.39160284233687198</v>
      </c>
      <c r="O10" s="26">
        <v>93453.8</v>
      </c>
      <c r="P10" s="84">
        <v>682.8</v>
      </c>
      <c r="Q10">
        <v>6.7000000000000002E-3</v>
      </c>
      <c r="R10" s="26">
        <v>11550.029500000001</v>
      </c>
      <c r="S10">
        <v>23.88</v>
      </c>
      <c r="T10" s="84">
        <v>122.4</v>
      </c>
      <c r="U10" s="26">
        <v>44709.578999999998</v>
      </c>
      <c r="V10">
        <v>0.27350000000000002</v>
      </c>
      <c r="W10">
        <v>3.6558999999999999</v>
      </c>
      <c r="X10">
        <v>45</v>
      </c>
      <c r="Y10">
        <v>0.29409999999999997</v>
      </c>
      <c r="Z10">
        <v>13347.38</v>
      </c>
      <c r="AA10">
        <v>0.26869999999999999</v>
      </c>
      <c r="AB10">
        <v>0</v>
      </c>
      <c r="AC10">
        <v>0</v>
      </c>
      <c r="AD10">
        <v>0</v>
      </c>
      <c r="AE10">
        <v>0</v>
      </c>
      <c r="AF10">
        <v>0</v>
      </c>
      <c r="AG10">
        <v>0</v>
      </c>
      <c r="AH10">
        <v>0</v>
      </c>
    </row>
    <row r="11" spans="1:34" x14ac:dyDescent="0.3">
      <c r="A11" s="26" t="s">
        <v>43</v>
      </c>
      <c r="B11" s="26" t="str">
        <f>VLOOKUP(F11,Master!$I:$M,2,)</f>
        <v>Category 1</v>
      </c>
      <c r="C11" s="26" t="str">
        <f>VLOOKUP($F11,Master!$I:$M,3,)</f>
        <v>SD</v>
      </c>
      <c r="D11" s="26" t="str">
        <f>VLOOKUP($F11,Master!$I:$M,5,)</f>
        <v>ASIN 1</v>
      </c>
      <c r="E11" s="26" t="str">
        <f>VLOOKUP($F11,Master!$I:$M,4,)</f>
        <v>CT</v>
      </c>
      <c r="F11" s="26" t="s">
        <v>135</v>
      </c>
      <c r="G11" t="s">
        <v>44</v>
      </c>
      <c r="H11" t="s">
        <v>45</v>
      </c>
      <c r="J11" s="14">
        <v>44947</v>
      </c>
      <c r="L11">
        <v>1000</v>
      </c>
      <c r="N11" t="s">
        <v>52</v>
      </c>
      <c r="O11" s="26">
        <v>220796.40000000002</v>
      </c>
      <c r="P11" s="84">
        <v>512.4</v>
      </c>
      <c r="Q11">
        <v>2.0999999999999999E-3</v>
      </c>
      <c r="R11" s="26">
        <v>9929.9295000000002</v>
      </c>
      <c r="S11">
        <v>27.36</v>
      </c>
      <c r="T11" s="84">
        <v>172.8</v>
      </c>
      <c r="U11" s="26">
        <v>68657.418000000005</v>
      </c>
      <c r="V11">
        <v>0.15310000000000001</v>
      </c>
      <c r="W11">
        <v>6.5301</v>
      </c>
      <c r="X11">
        <v>81</v>
      </c>
      <c r="Y11">
        <v>0.375</v>
      </c>
      <c r="Z11">
        <v>21688.38</v>
      </c>
      <c r="AA11">
        <v>0.2843</v>
      </c>
      <c r="AB11">
        <v>123495</v>
      </c>
      <c r="AC11">
        <v>94.6</v>
      </c>
      <c r="AD11">
        <v>0</v>
      </c>
      <c r="AE11">
        <v>0</v>
      </c>
      <c r="AF11">
        <v>0</v>
      </c>
      <c r="AG11">
        <v>0</v>
      </c>
      <c r="AH11">
        <v>0</v>
      </c>
    </row>
    <row r="12" spans="1:34" x14ac:dyDescent="0.3">
      <c r="A12" s="26" t="s">
        <v>43</v>
      </c>
      <c r="B12" s="26" t="str">
        <f>VLOOKUP(F12,Master!$I:$M,2,)</f>
        <v>Category 1</v>
      </c>
      <c r="C12" s="26" t="str">
        <f>VLOOKUP($F12,Master!$I:$M,3,)</f>
        <v>SD</v>
      </c>
      <c r="D12" s="26" t="str">
        <f>VLOOKUP($F12,Master!$I:$M,5,)</f>
        <v>ASIN 4</v>
      </c>
      <c r="E12" s="26" t="str">
        <f>VLOOKUP($F12,Master!$I:$M,4,)</f>
        <v>CT</v>
      </c>
      <c r="F12" s="26" t="s">
        <v>136</v>
      </c>
      <c r="G12" t="s">
        <v>44</v>
      </c>
      <c r="H12" t="s">
        <v>45</v>
      </c>
      <c r="J12" s="14">
        <v>44977</v>
      </c>
      <c r="L12">
        <v>1000</v>
      </c>
      <c r="N12" t="s">
        <v>52</v>
      </c>
      <c r="O12" s="26">
        <v>138875</v>
      </c>
      <c r="P12" s="84">
        <v>261.59999999999997</v>
      </c>
      <c r="Q12">
        <v>1.6999999999999999E-3</v>
      </c>
      <c r="R12" s="26">
        <v>8006.0564999999997</v>
      </c>
      <c r="S12">
        <v>43.21</v>
      </c>
      <c r="T12" s="84">
        <v>115.2</v>
      </c>
      <c r="U12" s="26">
        <v>59401.341000000008</v>
      </c>
      <c r="V12">
        <v>0.14269999999999999</v>
      </c>
      <c r="W12">
        <v>7.0073999999999996</v>
      </c>
      <c r="X12">
        <v>13</v>
      </c>
      <c r="Y12">
        <v>9.0300000000000005E-2</v>
      </c>
      <c r="Z12">
        <v>4804.6000000000004</v>
      </c>
      <c r="AA12">
        <v>7.2800000000000004E-2</v>
      </c>
      <c r="AB12">
        <v>75946</v>
      </c>
      <c r="AC12">
        <v>124.02</v>
      </c>
      <c r="AD12">
        <v>0</v>
      </c>
      <c r="AE12">
        <v>0</v>
      </c>
      <c r="AF12">
        <v>0</v>
      </c>
      <c r="AG12">
        <v>0</v>
      </c>
      <c r="AH12">
        <v>0</v>
      </c>
    </row>
    <row r="13" spans="1:34" x14ac:dyDescent="0.3">
      <c r="A13" s="26" t="s">
        <v>43</v>
      </c>
      <c r="B13" s="26" t="str">
        <f>VLOOKUP(F13,Master!$I:$M,2,)</f>
        <v>Category 1</v>
      </c>
      <c r="C13" s="26" t="str">
        <f>VLOOKUP($F13,Master!$I:$M,3,)</f>
        <v>SP</v>
      </c>
      <c r="D13" s="26" t="str">
        <f>VLOOKUP($F13,Master!$I:$M,5,)</f>
        <v>ASIN 4</v>
      </c>
      <c r="E13" s="26" t="str">
        <f>VLOOKUP($F13,Master!$I:$M,4,)</f>
        <v>KT</v>
      </c>
      <c r="F13" s="26" t="s">
        <v>137</v>
      </c>
      <c r="G13" t="s">
        <v>44</v>
      </c>
      <c r="H13" t="s">
        <v>45</v>
      </c>
      <c r="I13" t="s">
        <v>46</v>
      </c>
      <c r="J13" s="14">
        <v>44118</v>
      </c>
      <c r="L13">
        <v>3000</v>
      </c>
      <c r="M13" t="s">
        <v>49</v>
      </c>
      <c r="N13" t="s">
        <v>21</v>
      </c>
      <c r="O13" s="26">
        <v>350841.7</v>
      </c>
      <c r="P13" s="84">
        <v>546</v>
      </c>
      <c r="Q13">
        <v>1.4E-3</v>
      </c>
      <c r="R13" s="26">
        <v>7676.043999999999</v>
      </c>
      <c r="S13">
        <v>19.850000000000001</v>
      </c>
      <c r="T13" s="84">
        <v>128</v>
      </c>
      <c r="U13" s="26">
        <v>62376.434999999998</v>
      </c>
      <c r="V13">
        <v>0.1303</v>
      </c>
      <c r="W13">
        <v>7.6746999999999996</v>
      </c>
      <c r="X13">
        <v>0</v>
      </c>
      <c r="Y13">
        <v>0</v>
      </c>
      <c r="Z13">
        <v>0</v>
      </c>
      <c r="AA13">
        <v>0</v>
      </c>
      <c r="AB13">
        <v>0</v>
      </c>
      <c r="AC13">
        <v>0</v>
      </c>
      <c r="AD13">
        <v>0</v>
      </c>
      <c r="AE13">
        <v>0</v>
      </c>
      <c r="AF13">
        <v>0</v>
      </c>
      <c r="AG13">
        <v>0</v>
      </c>
      <c r="AH13">
        <v>0</v>
      </c>
    </row>
    <row r="14" spans="1:34" x14ac:dyDescent="0.3">
      <c r="A14" s="26" t="s">
        <v>43</v>
      </c>
      <c r="B14" s="26" t="str">
        <f>VLOOKUP(F14,Master!$I:$M,2,)</f>
        <v>Category 2</v>
      </c>
      <c r="C14" s="26" t="str">
        <f>VLOOKUP($F14,Master!$I:$M,3,)</f>
        <v>SP</v>
      </c>
      <c r="D14" s="26" t="str">
        <f>VLOOKUP($F14,Master!$I:$M,5,)</f>
        <v>ASIN 2</v>
      </c>
      <c r="E14" s="26" t="str">
        <f>VLOOKUP($F14,Master!$I:$M,4,)</f>
        <v>PT</v>
      </c>
      <c r="F14" s="26" t="s">
        <v>138</v>
      </c>
      <c r="G14" t="s">
        <v>44</v>
      </c>
      <c r="H14" t="s">
        <v>45</v>
      </c>
      <c r="I14" t="s">
        <v>46</v>
      </c>
      <c r="J14" s="14">
        <v>44151</v>
      </c>
      <c r="L14">
        <v>500</v>
      </c>
      <c r="M14" s="13">
        <v>0.92756326555990798</v>
      </c>
      <c r="N14" t="s">
        <v>21</v>
      </c>
      <c r="O14" s="26">
        <v>132487.30000000002</v>
      </c>
      <c r="P14" s="84">
        <v>812.4</v>
      </c>
      <c r="Q14">
        <v>5.5999999999999999E-3</v>
      </c>
      <c r="R14" s="26">
        <v>7566.2920000000004</v>
      </c>
      <c r="S14">
        <v>13.15</v>
      </c>
      <c r="T14" s="84">
        <v>109.60000000000001</v>
      </c>
      <c r="U14" s="26">
        <v>50715.953999999998</v>
      </c>
      <c r="V14">
        <v>0.158</v>
      </c>
      <c r="W14">
        <v>6.3304999999999998</v>
      </c>
      <c r="X14">
        <v>0</v>
      </c>
      <c r="Y14">
        <v>0</v>
      </c>
      <c r="Z14">
        <v>0</v>
      </c>
      <c r="AA14">
        <v>0</v>
      </c>
      <c r="AB14">
        <v>0</v>
      </c>
      <c r="AC14">
        <v>0</v>
      </c>
      <c r="AD14">
        <v>0</v>
      </c>
      <c r="AE14">
        <v>0</v>
      </c>
      <c r="AF14">
        <v>0</v>
      </c>
      <c r="AG14">
        <v>0</v>
      </c>
      <c r="AH14">
        <v>0</v>
      </c>
    </row>
    <row r="15" spans="1:34" x14ac:dyDescent="0.3">
      <c r="A15" s="26" t="s">
        <v>43</v>
      </c>
      <c r="B15" s="26" t="str">
        <f>VLOOKUP(F15,Master!$I:$M,2,)</f>
        <v>Category 1</v>
      </c>
      <c r="C15" s="26" t="str">
        <f>VLOOKUP($F15,Master!$I:$M,3,)</f>
        <v>SBV</v>
      </c>
      <c r="D15" s="26" t="str">
        <f>VLOOKUP($F15,Master!$I:$M,5,)</f>
        <v>ASIN 3</v>
      </c>
      <c r="E15" s="26" t="str">
        <f>VLOOKUP($F15,Master!$I:$M,4,)</f>
        <v>KT</v>
      </c>
      <c r="F15" s="26" t="s">
        <v>139</v>
      </c>
      <c r="G15" t="s">
        <v>44</v>
      </c>
      <c r="H15" t="s">
        <v>45</v>
      </c>
      <c r="I15" t="s">
        <v>46</v>
      </c>
      <c r="J15" s="14">
        <v>44674</v>
      </c>
      <c r="L15">
        <v>2000</v>
      </c>
      <c r="M15" t="s">
        <v>49</v>
      </c>
      <c r="N15" t="s">
        <v>21</v>
      </c>
      <c r="O15" s="26">
        <v>65695.3</v>
      </c>
      <c r="P15" s="84">
        <v>282</v>
      </c>
      <c r="Q15">
        <v>3.8999999999999998E-3</v>
      </c>
      <c r="R15" s="26">
        <v>7539.1770000000006</v>
      </c>
      <c r="S15">
        <v>37.74</v>
      </c>
      <c r="T15" s="84">
        <v>29.6</v>
      </c>
      <c r="U15" s="26">
        <v>30946.86</v>
      </c>
      <c r="V15">
        <v>0.25790000000000002</v>
      </c>
      <c r="W15">
        <v>3.8767999999999998</v>
      </c>
      <c r="X15">
        <v>17</v>
      </c>
      <c r="Y15">
        <v>0.45950000000000002</v>
      </c>
      <c r="Z15">
        <v>12817.02</v>
      </c>
      <c r="AA15">
        <v>0.37269999999999998</v>
      </c>
      <c r="AB15">
        <v>6502</v>
      </c>
      <c r="AC15">
        <v>1364.14</v>
      </c>
      <c r="AD15">
        <v>0</v>
      </c>
      <c r="AE15">
        <v>0</v>
      </c>
      <c r="AF15">
        <v>0</v>
      </c>
      <c r="AG15">
        <v>0</v>
      </c>
      <c r="AH15">
        <v>0</v>
      </c>
    </row>
    <row r="16" spans="1:34" x14ac:dyDescent="0.3">
      <c r="A16" s="26" t="s">
        <v>43</v>
      </c>
      <c r="B16" s="26" t="str">
        <f>VLOOKUP(F16,Master!$I:$M,2,)</f>
        <v>Category 4</v>
      </c>
      <c r="C16" s="26" t="str">
        <f>VLOOKUP($F16,Master!$I:$M,3,)</f>
        <v>SP</v>
      </c>
      <c r="D16" s="26" t="str">
        <f>VLOOKUP($F16,Master!$I:$M,5,)</f>
        <v>ASIN 5</v>
      </c>
      <c r="E16" s="26" t="str">
        <f>VLOOKUP($F16,Master!$I:$M,4,)</f>
        <v>KT</v>
      </c>
      <c r="F16" s="26" t="s">
        <v>140</v>
      </c>
      <c r="G16" t="s">
        <v>44</v>
      </c>
      <c r="H16" t="s">
        <v>45</v>
      </c>
      <c r="I16" t="s">
        <v>46</v>
      </c>
      <c r="J16" s="14">
        <v>44433</v>
      </c>
      <c r="L16">
        <v>500</v>
      </c>
      <c r="M16" s="13">
        <v>8.1939125176375693E-2</v>
      </c>
      <c r="N16" t="s">
        <v>21</v>
      </c>
      <c r="O16" s="26">
        <v>62744.000000000007</v>
      </c>
      <c r="P16" s="84">
        <v>310.8</v>
      </c>
      <c r="Q16">
        <v>4.4999999999999997E-3</v>
      </c>
      <c r="R16" s="26">
        <v>4814.2894999999999</v>
      </c>
      <c r="S16">
        <v>21.87</v>
      </c>
      <c r="T16" s="84">
        <v>53.6</v>
      </c>
      <c r="U16" s="26">
        <v>29940.137999999999</v>
      </c>
      <c r="V16">
        <v>0.17030000000000001</v>
      </c>
      <c r="W16">
        <v>5.8734999999999999</v>
      </c>
      <c r="X16">
        <v>0</v>
      </c>
      <c r="Y16">
        <v>0</v>
      </c>
      <c r="Z16">
        <v>0</v>
      </c>
      <c r="AA16">
        <v>0</v>
      </c>
      <c r="AB16">
        <v>0</v>
      </c>
      <c r="AC16">
        <v>0</v>
      </c>
      <c r="AD16">
        <v>0</v>
      </c>
      <c r="AE16">
        <v>0</v>
      </c>
      <c r="AF16">
        <v>0</v>
      </c>
      <c r="AG16">
        <v>0</v>
      </c>
      <c r="AH16">
        <v>0</v>
      </c>
    </row>
    <row r="17" spans="1:34" x14ac:dyDescent="0.3">
      <c r="A17" s="26" t="s">
        <v>43</v>
      </c>
      <c r="B17" s="26" t="str">
        <f>VLOOKUP(F17,Master!$I:$M,2,)</f>
        <v>Category 1</v>
      </c>
      <c r="C17" s="26" t="str">
        <f>VLOOKUP($F17,Master!$I:$M,3,)</f>
        <v>SD</v>
      </c>
      <c r="D17" s="26" t="str">
        <f>VLOOKUP($F17,Master!$I:$M,5,)</f>
        <v>ASIN 12</v>
      </c>
      <c r="E17" s="26" t="str">
        <f>VLOOKUP($F17,Master!$I:$M,4,)</f>
        <v>CT</v>
      </c>
      <c r="F17" s="26" t="s">
        <v>141</v>
      </c>
      <c r="G17" t="s">
        <v>44</v>
      </c>
      <c r="H17" t="s">
        <v>45</v>
      </c>
      <c r="J17" s="14">
        <v>44973</v>
      </c>
      <c r="L17">
        <v>1000</v>
      </c>
      <c r="N17" t="s">
        <v>52</v>
      </c>
      <c r="O17" s="26">
        <v>78380.5</v>
      </c>
      <c r="P17" s="84">
        <v>157.19999999999999</v>
      </c>
      <c r="Q17">
        <v>1.8E-3</v>
      </c>
      <c r="R17" s="26">
        <v>4597.0550000000003</v>
      </c>
      <c r="S17">
        <v>41.28</v>
      </c>
      <c r="T17" s="84">
        <v>65.600000000000009</v>
      </c>
      <c r="U17" s="26">
        <v>30603.491999999998</v>
      </c>
      <c r="V17">
        <v>0.159</v>
      </c>
      <c r="W17">
        <v>6.2873999999999999</v>
      </c>
      <c r="X17">
        <v>8</v>
      </c>
      <c r="Y17">
        <v>9.7600000000000006E-2</v>
      </c>
      <c r="Z17">
        <v>2734.76</v>
      </c>
      <c r="AA17">
        <v>8.0399999999999999E-2</v>
      </c>
      <c r="AB17">
        <v>44459</v>
      </c>
      <c r="AC17">
        <v>121.65</v>
      </c>
      <c r="AD17">
        <v>0</v>
      </c>
      <c r="AE17">
        <v>0</v>
      </c>
      <c r="AF17">
        <v>0</v>
      </c>
      <c r="AG17">
        <v>0</v>
      </c>
      <c r="AH17">
        <v>0</v>
      </c>
    </row>
    <row r="18" spans="1:34" x14ac:dyDescent="0.3">
      <c r="A18" s="26" t="s">
        <v>43</v>
      </c>
      <c r="B18" s="26" t="str">
        <f>VLOOKUP(F18,Master!$I:$M,2,)</f>
        <v>Category 1</v>
      </c>
      <c r="C18" s="26" t="str">
        <f>VLOOKUP($F18,Master!$I:$M,3,)</f>
        <v>SP</v>
      </c>
      <c r="D18" s="26" t="str">
        <f>VLOOKUP($F18,Master!$I:$M,5,)</f>
        <v>ASIN 4</v>
      </c>
      <c r="E18" s="26" t="str">
        <f>VLOOKUP($F18,Master!$I:$M,4,)</f>
        <v>CT</v>
      </c>
      <c r="F18" s="26" t="s">
        <v>142</v>
      </c>
      <c r="G18" t="s">
        <v>44</v>
      </c>
      <c r="H18" t="s">
        <v>48</v>
      </c>
      <c r="I18" t="s">
        <v>46</v>
      </c>
      <c r="J18" s="14">
        <v>44118</v>
      </c>
      <c r="L18">
        <v>1200</v>
      </c>
      <c r="M18" t="s">
        <v>49</v>
      </c>
      <c r="N18" t="s">
        <v>21</v>
      </c>
      <c r="O18" s="26">
        <v>550030.80000000005</v>
      </c>
      <c r="P18" s="84">
        <v>626.4</v>
      </c>
      <c r="Q18">
        <v>1E-3</v>
      </c>
      <c r="R18" s="26">
        <v>4496.9079999999994</v>
      </c>
      <c r="S18">
        <v>10.14</v>
      </c>
      <c r="T18" s="84">
        <v>109.60000000000001</v>
      </c>
      <c r="U18" s="26">
        <v>49078.269000000008</v>
      </c>
      <c r="V18">
        <v>9.7000000000000003E-2</v>
      </c>
      <c r="W18">
        <v>10.307499999999999</v>
      </c>
      <c r="X18">
        <v>0</v>
      </c>
      <c r="Y18">
        <v>0</v>
      </c>
      <c r="Z18">
        <v>0</v>
      </c>
      <c r="AA18">
        <v>0</v>
      </c>
      <c r="AB18">
        <v>0</v>
      </c>
      <c r="AC18">
        <v>0</v>
      </c>
      <c r="AD18">
        <v>0</v>
      </c>
      <c r="AE18">
        <v>0</v>
      </c>
      <c r="AF18">
        <v>0</v>
      </c>
      <c r="AG18">
        <v>0</v>
      </c>
      <c r="AH18">
        <v>0</v>
      </c>
    </row>
    <row r="19" spans="1:34" x14ac:dyDescent="0.3">
      <c r="A19" s="26" t="s">
        <v>43</v>
      </c>
      <c r="B19" s="26" t="str">
        <f>VLOOKUP(F19,Master!$I:$M,2,)</f>
        <v>Category 4</v>
      </c>
      <c r="C19" s="26" t="str">
        <f>VLOOKUP($F19,Master!$I:$M,3,)</f>
        <v>SBV</v>
      </c>
      <c r="D19" s="26" t="str">
        <f>VLOOKUP($F19,Master!$I:$M,5,)</f>
        <v>ASIN 5</v>
      </c>
      <c r="E19" s="26" t="str">
        <f>VLOOKUP($F19,Master!$I:$M,4,)</f>
        <v>KT</v>
      </c>
      <c r="F19" s="26" t="s">
        <v>143</v>
      </c>
      <c r="G19" t="s">
        <v>44</v>
      </c>
      <c r="H19" t="s">
        <v>45</v>
      </c>
      <c r="I19" t="s">
        <v>46</v>
      </c>
      <c r="J19" s="14">
        <v>44574</v>
      </c>
      <c r="L19">
        <v>350</v>
      </c>
      <c r="M19" t="s">
        <v>49</v>
      </c>
      <c r="N19" t="s">
        <v>21</v>
      </c>
      <c r="O19" s="26">
        <v>91678.400000000009</v>
      </c>
      <c r="P19" s="84">
        <v>721.19999999999993</v>
      </c>
      <c r="Q19">
        <v>7.1999999999999998E-3</v>
      </c>
      <c r="R19" s="26">
        <v>3941.1354999999999</v>
      </c>
      <c r="S19">
        <v>7.71</v>
      </c>
      <c r="T19" s="84">
        <v>24</v>
      </c>
      <c r="U19" s="26">
        <v>12890.897999999999</v>
      </c>
      <c r="V19">
        <v>0.32369999999999999</v>
      </c>
      <c r="W19">
        <v>3.0891000000000002</v>
      </c>
      <c r="X19">
        <v>17</v>
      </c>
      <c r="Y19">
        <v>0.56669999999999998</v>
      </c>
      <c r="Z19">
        <v>8011.29</v>
      </c>
      <c r="AA19">
        <v>0.55930000000000002</v>
      </c>
      <c r="AB19">
        <v>16546</v>
      </c>
      <c r="AC19">
        <v>280.23</v>
      </c>
      <c r="AD19">
        <v>0</v>
      </c>
      <c r="AE19">
        <v>0</v>
      </c>
      <c r="AF19">
        <v>0</v>
      </c>
      <c r="AG19">
        <v>0</v>
      </c>
      <c r="AH19">
        <v>0</v>
      </c>
    </row>
    <row r="20" spans="1:34" x14ac:dyDescent="0.3">
      <c r="A20" s="26" t="s">
        <v>43</v>
      </c>
      <c r="B20" s="26" t="str">
        <f>VLOOKUP(F20,Master!$I:$M,2,)</f>
        <v>Category 2</v>
      </c>
      <c r="C20" s="26" t="str">
        <f>VLOOKUP($F20,Master!$I:$M,3,)</f>
        <v>SP</v>
      </c>
      <c r="D20" s="26" t="str">
        <f>VLOOKUP($F20,Master!$I:$M,5,)</f>
        <v>ASIN 2</v>
      </c>
      <c r="E20" s="26" t="str">
        <f>VLOOKUP($F20,Master!$I:$M,4,)</f>
        <v>PT</v>
      </c>
      <c r="F20" s="26" t="s">
        <v>138</v>
      </c>
      <c r="G20" t="s">
        <v>44</v>
      </c>
      <c r="H20" t="s">
        <v>45</v>
      </c>
      <c r="I20" t="s">
        <v>46</v>
      </c>
      <c r="J20" s="14">
        <v>44863</v>
      </c>
      <c r="L20">
        <v>550</v>
      </c>
      <c r="M20" s="13">
        <v>0.46284770035802802</v>
      </c>
      <c r="N20" t="s">
        <v>21</v>
      </c>
      <c r="O20" s="26">
        <v>67381.600000000006</v>
      </c>
      <c r="P20" s="84">
        <v>432</v>
      </c>
      <c r="Q20">
        <v>5.8999999999999999E-3</v>
      </c>
      <c r="R20" s="26">
        <v>3911.1644999999999</v>
      </c>
      <c r="S20">
        <v>12.78</v>
      </c>
      <c r="T20" s="84">
        <v>61.6</v>
      </c>
      <c r="U20" s="26">
        <v>34137.126000000004</v>
      </c>
      <c r="V20">
        <v>0.12130000000000001</v>
      </c>
      <c r="W20">
        <v>8.2431999999999999</v>
      </c>
      <c r="X20">
        <v>0</v>
      </c>
      <c r="Y20">
        <v>0</v>
      </c>
      <c r="Z20">
        <v>0</v>
      </c>
      <c r="AA20">
        <v>0</v>
      </c>
      <c r="AB20">
        <v>0</v>
      </c>
      <c r="AC20">
        <v>0</v>
      </c>
      <c r="AD20">
        <v>0</v>
      </c>
      <c r="AE20">
        <v>0</v>
      </c>
      <c r="AF20">
        <v>0</v>
      </c>
      <c r="AG20">
        <v>0</v>
      </c>
      <c r="AH20">
        <v>0</v>
      </c>
    </row>
    <row r="21" spans="1:34" x14ac:dyDescent="0.3">
      <c r="A21" s="26" t="s">
        <v>43</v>
      </c>
      <c r="B21" s="26" t="str">
        <f>VLOOKUP(F21,Master!$I:$M,2,)</f>
        <v>Category 3</v>
      </c>
      <c r="C21" s="26" t="str">
        <f>VLOOKUP($F21,Master!$I:$M,3,)</f>
        <v>SP</v>
      </c>
      <c r="D21" s="26" t="str">
        <f>VLOOKUP($F21,Master!$I:$M,5,)</f>
        <v>ASIN 16</v>
      </c>
      <c r="E21" s="26" t="str">
        <f>VLOOKUP($F21,Master!$I:$M,4,)</f>
        <v>KT</v>
      </c>
      <c r="F21" s="26" t="s">
        <v>144</v>
      </c>
      <c r="G21" t="s">
        <v>44</v>
      </c>
      <c r="H21" t="s">
        <v>45</v>
      </c>
      <c r="I21" t="s">
        <v>51</v>
      </c>
      <c r="J21" s="14">
        <v>44972</v>
      </c>
      <c r="L21">
        <v>950</v>
      </c>
      <c r="M21" t="s">
        <v>49</v>
      </c>
      <c r="N21" t="s">
        <v>21</v>
      </c>
      <c r="O21" s="26">
        <v>98898.8</v>
      </c>
      <c r="P21" s="84">
        <v>145.19999999999999</v>
      </c>
      <c r="Q21">
        <v>1.2999999999999999E-3</v>
      </c>
      <c r="R21" s="26">
        <v>3828.6889999999999</v>
      </c>
      <c r="S21">
        <v>37.229999999999997</v>
      </c>
      <c r="T21" s="84">
        <v>11.200000000000001</v>
      </c>
      <c r="U21" s="26">
        <v>8703.2790000000005</v>
      </c>
      <c r="V21">
        <v>0.46579999999999999</v>
      </c>
      <c r="W21">
        <v>2.1469</v>
      </c>
      <c r="X21">
        <v>0</v>
      </c>
      <c r="Y21">
        <v>0</v>
      </c>
      <c r="Z21">
        <v>0</v>
      </c>
      <c r="AA21">
        <v>0</v>
      </c>
      <c r="AB21">
        <v>0</v>
      </c>
      <c r="AC21">
        <v>0</v>
      </c>
      <c r="AD21">
        <v>0</v>
      </c>
      <c r="AE21">
        <v>0</v>
      </c>
      <c r="AF21">
        <v>0</v>
      </c>
      <c r="AG21">
        <v>0</v>
      </c>
      <c r="AH21">
        <v>0</v>
      </c>
    </row>
    <row r="22" spans="1:34" x14ac:dyDescent="0.3">
      <c r="A22" s="26" t="s">
        <v>43</v>
      </c>
      <c r="B22" s="26" t="str">
        <f>VLOOKUP(F22,Master!$I:$M,2,)</f>
        <v>Category 1</v>
      </c>
      <c r="C22" s="26" t="str">
        <f>VLOOKUP($F22,Master!$I:$M,3,)</f>
        <v>SB</v>
      </c>
      <c r="D22" s="26" t="str">
        <f>VLOOKUP($F22,Master!$I:$M,5,)</f>
        <v>ASIN 3</v>
      </c>
      <c r="E22" s="26" t="str">
        <f>VLOOKUP($F22,Master!$I:$M,4,)</f>
        <v>KT</v>
      </c>
      <c r="F22" s="26" t="s">
        <v>145</v>
      </c>
      <c r="G22" t="s">
        <v>44</v>
      </c>
      <c r="H22" t="s">
        <v>45</v>
      </c>
      <c r="J22" s="14">
        <v>44943</v>
      </c>
      <c r="L22">
        <v>550</v>
      </c>
      <c r="M22" s="13">
        <v>8.9110191412312398E-2</v>
      </c>
      <c r="N22" t="s">
        <v>21</v>
      </c>
      <c r="O22" s="26">
        <v>160020.30000000002</v>
      </c>
      <c r="P22" s="84">
        <v>223.2</v>
      </c>
      <c r="Q22">
        <v>1.2999999999999999E-3</v>
      </c>
      <c r="R22" s="26">
        <v>3745.5335</v>
      </c>
      <c r="S22">
        <v>23.69</v>
      </c>
      <c r="T22" s="84">
        <v>27.200000000000003</v>
      </c>
      <c r="U22" s="26">
        <v>13695.03</v>
      </c>
      <c r="V22">
        <v>0.28960000000000002</v>
      </c>
      <c r="W22">
        <v>3.4531999999999998</v>
      </c>
      <c r="X22">
        <v>7</v>
      </c>
      <c r="Y22">
        <v>0.2059</v>
      </c>
      <c r="Z22">
        <v>3571.51</v>
      </c>
      <c r="AA22">
        <v>0.23469999999999999</v>
      </c>
      <c r="AB22">
        <v>0</v>
      </c>
      <c r="AC22">
        <v>0</v>
      </c>
      <c r="AD22">
        <v>0</v>
      </c>
      <c r="AE22">
        <v>0</v>
      </c>
      <c r="AF22">
        <v>0</v>
      </c>
      <c r="AG22">
        <v>0</v>
      </c>
      <c r="AH22">
        <v>0</v>
      </c>
    </row>
    <row r="23" spans="1:34" x14ac:dyDescent="0.3">
      <c r="A23" s="26" t="s">
        <v>43</v>
      </c>
      <c r="B23" s="26" t="str">
        <f>VLOOKUP(F23,Master!$I:$M,2,)</f>
        <v>Category 1</v>
      </c>
      <c r="C23" s="26" t="str">
        <f>VLOOKUP($F23,Master!$I:$M,3,)</f>
        <v>SP</v>
      </c>
      <c r="D23" s="26" t="str">
        <f>VLOOKUP($F23,Master!$I:$M,5,)</f>
        <v>ASIN 3</v>
      </c>
      <c r="E23" s="26" t="str">
        <f>VLOOKUP($F23,Master!$I:$M,4,)</f>
        <v>PT</v>
      </c>
      <c r="F23" s="26" t="s">
        <v>146</v>
      </c>
      <c r="G23" t="s">
        <v>44</v>
      </c>
      <c r="H23" t="s">
        <v>45</v>
      </c>
      <c r="I23" t="s">
        <v>46</v>
      </c>
      <c r="J23" s="14">
        <v>44961</v>
      </c>
      <c r="L23">
        <v>550</v>
      </c>
      <c r="M23" s="13">
        <v>0.33623384743643098</v>
      </c>
      <c r="N23" t="s">
        <v>21</v>
      </c>
      <c r="O23" s="26">
        <v>42751.5</v>
      </c>
      <c r="P23" s="84">
        <v>211.2</v>
      </c>
      <c r="Q23">
        <v>4.4999999999999997E-3</v>
      </c>
      <c r="R23" s="26">
        <v>3658.6039999999998</v>
      </c>
      <c r="S23">
        <v>24.46</v>
      </c>
      <c r="T23" s="84">
        <v>44.800000000000004</v>
      </c>
      <c r="U23" s="26">
        <v>39265.974000000002</v>
      </c>
      <c r="V23">
        <v>9.8699999999999996E-2</v>
      </c>
      <c r="W23">
        <v>10.1363</v>
      </c>
      <c r="X23">
        <v>0</v>
      </c>
      <c r="Y23">
        <v>0</v>
      </c>
      <c r="Z23">
        <v>0</v>
      </c>
      <c r="AA23">
        <v>0</v>
      </c>
      <c r="AB23">
        <v>0</v>
      </c>
      <c r="AC23">
        <v>0</v>
      </c>
      <c r="AD23">
        <v>0</v>
      </c>
      <c r="AE23">
        <v>0</v>
      </c>
      <c r="AF23">
        <v>0</v>
      </c>
      <c r="AG23">
        <v>0</v>
      </c>
      <c r="AH23">
        <v>0</v>
      </c>
    </row>
    <row r="24" spans="1:34" x14ac:dyDescent="0.3">
      <c r="A24" s="26" t="s">
        <v>43</v>
      </c>
      <c r="B24" s="26" t="str">
        <f>VLOOKUP(F24,Master!$I:$M,2,)</f>
        <v>Category 1</v>
      </c>
      <c r="C24" s="26" t="str">
        <f>VLOOKUP($F24,Master!$I:$M,3,)</f>
        <v>SB</v>
      </c>
      <c r="D24" s="26" t="str">
        <f>VLOOKUP($F24,Master!$I:$M,5,)</f>
        <v>ASIN 3</v>
      </c>
      <c r="E24" s="26" t="str">
        <f>VLOOKUP($F24,Master!$I:$M,4,)</f>
        <v>KT</v>
      </c>
      <c r="F24" s="26" t="s">
        <v>145</v>
      </c>
      <c r="G24" t="s">
        <v>44</v>
      </c>
      <c r="H24" t="s">
        <v>45</v>
      </c>
      <c r="J24" s="14">
        <v>44950</v>
      </c>
      <c r="L24">
        <v>550</v>
      </c>
      <c r="M24" s="13">
        <v>0.49204730831973897</v>
      </c>
      <c r="N24" t="s">
        <v>21</v>
      </c>
      <c r="O24" s="26">
        <v>158924.70000000001</v>
      </c>
      <c r="P24" s="84">
        <v>205.2</v>
      </c>
      <c r="Q24">
        <v>1.1999999999999999E-3</v>
      </c>
      <c r="R24" s="26">
        <v>2875.8134999999997</v>
      </c>
      <c r="S24">
        <v>19.79</v>
      </c>
      <c r="T24" s="84">
        <v>19.200000000000003</v>
      </c>
      <c r="U24" s="26">
        <v>9599.8320000000003</v>
      </c>
      <c r="V24">
        <v>0.31719999999999998</v>
      </c>
      <c r="W24">
        <v>3.1526999999999998</v>
      </c>
      <c r="X24">
        <v>6</v>
      </c>
      <c r="Y24">
        <v>0.25</v>
      </c>
      <c r="Z24">
        <v>1978.45</v>
      </c>
      <c r="AA24">
        <v>0.1855</v>
      </c>
      <c r="AB24">
        <v>0</v>
      </c>
      <c r="AC24">
        <v>0</v>
      </c>
      <c r="AD24">
        <v>0</v>
      </c>
      <c r="AE24">
        <v>0</v>
      </c>
      <c r="AF24">
        <v>0</v>
      </c>
      <c r="AG24">
        <v>0</v>
      </c>
      <c r="AH24">
        <v>0</v>
      </c>
    </row>
    <row r="25" spans="1:34" x14ac:dyDescent="0.3">
      <c r="A25" s="26" t="s">
        <v>43</v>
      </c>
      <c r="B25" s="26" t="str">
        <f>VLOOKUP(F25,Master!$I:$M,2,)</f>
        <v>Category 2</v>
      </c>
      <c r="C25" s="26" t="str">
        <f>VLOOKUP($F25,Master!$I:$M,3,)</f>
        <v>SBV</v>
      </c>
      <c r="D25" s="26" t="str">
        <f>VLOOKUP($F25,Master!$I:$M,5,)</f>
        <v>ASIN 2</v>
      </c>
      <c r="E25" s="26" t="str">
        <f>VLOOKUP($F25,Master!$I:$M,4,)</f>
        <v>PT</v>
      </c>
      <c r="F25" s="26" t="s">
        <v>147</v>
      </c>
      <c r="G25" t="s">
        <v>44</v>
      </c>
      <c r="H25" t="s">
        <v>45</v>
      </c>
      <c r="J25" s="14">
        <v>44949</v>
      </c>
      <c r="L25">
        <v>550</v>
      </c>
      <c r="M25" t="s">
        <v>49</v>
      </c>
      <c r="N25" t="s">
        <v>21</v>
      </c>
      <c r="O25" s="26">
        <v>41030</v>
      </c>
      <c r="P25" s="84">
        <v>405.59999999999997</v>
      </c>
      <c r="Q25">
        <v>9.1000000000000004E-3</v>
      </c>
      <c r="R25" s="26">
        <v>2578.7894999999999</v>
      </c>
      <c r="S25">
        <v>8.98</v>
      </c>
      <c r="T25" s="84">
        <v>38.400000000000006</v>
      </c>
      <c r="U25" s="26">
        <v>18312.381000000001</v>
      </c>
      <c r="V25">
        <v>0.14910000000000001</v>
      </c>
      <c r="W25">
        <v>6.7065999999999999</v>
      </c>
      <c r="X25">
        <v>24</v>
      </c>
      <c r="Y25">
        <v>0.5</v>
      </c>
      <c r="Z25">
        <v>10468.31</v>
      </c>
      <c r="AA25">
        <v>0.51449999999999996</v>
      </c>
      <c r="AB25">
        <v>0</v>
      </c>
      <c r="AC25">
        <v>0</v>
      </c>
      <c r="AD25">
        <v>0</v>
      </c>
      <c r="AE25">
        <v>0</v>
      </c>
      <c r="AF25">
        <v>0</v>
      </c>
      <c r="AG25">
        <v>0</v>
      </c>
      <c r="AH25">
        <v>0</v>
      </c>
    </row>
    <row r="26" spans="1:34" x14ac:dyDescent="0.3">
      <c r="A26" s="26" t="s">
        <v>43</v>
      </c>
      <c r="B26" s="26" t="str">
        <f>VLOOKUP(F26,Master!$I:$M,2,)</f>
        <v>Category 4</v>
      </c>
      <c r="C26" s="26" t="str">
        <f>VLOOKUP($F26,Master!$I:$M,3,)</f>
        <v>SD</v>
      </c>
      <c r="D26" s="26" t="str">
        <f>VLOOKUP($F26,Master!$I:$M,5,)</f>
        <v>ASIN 5</v>
      </c>
      <c r="E26" s="26" t="str">
        <f>VLOOKUP($F26,Master!$I:$M,4,)</f>
        <v>CT</v>
      </c>
      <c r="F26" s="26" t="s">
        <v>148</v>
      </c>
      <c r="G26" t="s">
        <v>44</v>
      </c>
      <c r="H26" t="s">
        <v>45</v>
      </c>
      <c r="J26" s="14">
        <v>44900</v>
      </c>
      <c r="L26">
        <v>550</v>
      </c>
      <c r="N26" t="s">
        <v>52</v>
      </c>
      <c r="O26" s="26">
        <v>62396.4</v>
      </c>
      <c r="P26" s="84">
        <v>134.4</v>
      </c>
      <c r="Q26">
        <v>2E-3</v>
      </c>
      <c r="R26" s="26">
        <v>2455.8795</v>
      </c>
      <c r="S26">
        <v>25.8</v>
      </c>
      <c r="T26" s="84">
        <v>28</v>
      </c>
      <c r="U26" s="26">
        <v>14996.906999999999</v>
      </c>
      <c r="V26">
        <v>0.1734</v>
      </c>
      <c r="W26">
        <v>5.7672999999999996</v>
      </c>
      <c r="X26">
        <v>9</v>
      </c>
      <c r="Y26">
        <v>0.2571</v>
      </c>
      <c r="Z26">
        <v>4452.6499999999996</v>
      </c>
      <c r="AA26">
        <v>0.26719999999999999</v>
      </c>
      <c r="AB26">
        <v>36411</v>
      </c>
      <c r="AC26">
        <v>79.349999999999994</v>
      </c>
      <c r="AD26">
        <v>0</v>
      </c>
      <c r="AE26">
        <v>0</v>
      </c>
      <c r="AF26">
        <v>0</v>
      </c>
      <c r="AG26">
        <v>0</v>
      </c>
      <c r="AH26">
        <v>0</v>
      </c>
    </row>
    <row r="27" spans="1:34" x14ac:dyDescent="0.3">
      <c r="A27" s="26" t="s">
        <v>43</v>
      </c>
      <c r="B27" s="26" t="str">
        <f>VLOOKUP(F27,Master!$I:$M,2,)</f>
        <v>Category 3</v>
      </c>
      <c r="C27" s="26" t="str">
        <f>VLOOKUP($F27,Master!$I:$M,3,)</f>
        <v>SP</v>
      </c>
      <c r="D27" s="26" t="str">
        <f>VLOOKUP($F27,Master!$I:$M,5,)</f>
        <v>ASIN 14</v>
      </c>
      <c r="E27" s="26" t="str">
        <f>VLOOKUP($F27,Master!$I:$M,4,)</f>
        <v>KT</v>
      </c>
      <c r="F27" s="26" t="s">
        <v>129</v>
      </c>
      <c r="G27" t="s">
        <v>44</v>
      </c>
      <c r="H27" t="s">
        <v>45</v>
      </c>
      <c r="I27" t="s">
        <v>46</v>
      </c>
      <c r="J27" s="14">
        <v>44972</v>
      </c>
      <c r="L27">
        <v>550</v>
      </c>
      <c r="M27" s="13">
        <v>0.16226034308779</v>
      </c>
      <c r="N27" t="s">
        <v>21</v>
      </c>
      <c r="O27" s="26">
        <v>4822.4000000000005</v>
      </c>
      <c r="P27" s="84">
        <v>86.399999999999991</v>
      </c>
      <c r="Q27">
        <v>1.6400000000000001E-2</v>
      </c>
      <c r="R27" s="26">
        <v>2334.6779999999999</v>
      </c>
      <c r="S27">
        <v>38.15</v>
      </c>
      <c r="T27" s="84">
        <v>26.400000000000002</v>
      </c>
      <c r="U27" s="26">
        <v>9281.4120000000003</v>
      </c>
      <c r="V27">
        <v>0.26629999999999998</v>
      </c>
      <c r="W27">
        <v>3.7545999999999999</v>
      </c>
      <c r="X27">
        <v>0</v>
      </c>
      <c r="Y27">
        <v>0</v>
      </c>
      <c r="Z27">
        <v>0</v>
      </c>
      <c r="AA27">
        <v>0</v>
      </c>
      <c r="AB27">
        <v>0</v>
      </c>
      <c r="AC27">
        <v>0</v>
      </c>
      <c r="AD27">
        <v>0</v>
      </c>
      <c r="AE27">
        <v>0</v>
      </c>
      <c r="AF27">
        <v>0</v>
      </c>
      <c r="AG27">
        <v>0</v>
      </c>
      <c r="AH27">
        <v>0</v>
      </c>
    </row>
    <row r="28" spans="1:34" x14ac:dyDescent="0.3">
      <c r="A28" s="26" t="s">
        <v>43</v>
      </c>
      <c r="B28" s="26" t="str">
        <f>VLOOKUP(F28,Master!$I:$M,2,)</f>
        <v>Category 5</v>
      </c>
      <c r="C28" s="26" t="str">
        <f>VLOOKUP($F28,Master!$I:$M,3,)</f>
        <v>SD</v>
      </c>
      <c r="D28" s="26" t="str">
        <f>VLOOKUP($F28,Master!$I:$M,5,)</f>
        <v>ASIN 9</v>
      </c>
      <c r="E28" s="26" t="str">
        <f>VLOOKUP($F28,Master!$I:$M,4,)</f>
        <v>CT</v>
      </c>
      <c r="F28" s="26" t="s">
        <v>149</v>
      </c>
      <c r="G28" t="s">
        <v>44</v>
      </c>
      <c r="H28" t="s">
        <v>45</v>
      </c>
      <c r="J28" s="14">
        <v>44977</v>
      </c>
      <c r="L28">
        <v>1000</v>
      </c>
      <c r="N28" t="s">
        <v>52</v>
      </c>
      <c r="O28" s="26">
        <v>34745.700000000004</v>
      </c>
      <c r="P28" s="84">
        <v>79.2</v>
      </c>
      <c r="Q28">
        <v>2.0999999999999999E-3</v>
      </c>
      <c r="R28" s="26">
        <v>2326.0844999999999</v>
      </c>
      <c r="S28">
        <v>41.46</v>
      </c>
      <c r="T28" s="84">
        <v>35.200000000000003</v>
      </c>
      <c r="U28" s="26">
        <v>19658.258999999998</v>
      </c>
      <c r="V28">
        <v>0.12529999999999999</v>
      </c>
      <c r="W28">
        <v>7.9817</v>
      </c>
      <c r="X28">
        <v>4</v>
      </c>
      <c r="Y28">
        <v>9.0899999999999995E-2</v>
      </c>
      <c r="Z28">
        <v>1286.1300000000001</v>
      </c>
      <c r="AA28">
        <v>5.8900000000000001E-2</v>
      </c>
      <c r="AB28">
        <v>18368</v>
      </c>
      <c r="AC28">
        <v>148.99</v>
      </c>
      <c r="AD28">
        <v>0</v>
      </c>
      <c r="AE28">
        <v>0</v>
      </c>
      <c r="AF28">
        <v>0</v>
      </c>
      <c r="AG28">
        <v>0</v>
      </c>
      <c r="AH28">
        <v>0</v>
      </c>
    </row>
    <row r="29" spans="1:34" x14ac:dyDescent="0.3">
      <c r="A29" s="26" t="s">
        <v>43</v>
      </c>
      <c r="B29" s="26" t="str">
        <f>VLOOKUP(F29,Master!$I:$M,2,)</f>
        <v>Category 1</v>
      </c>
      <c r="C29" s="26" t="str">
        <f>VLOOKUP($F29,Master!$I:$M,3,)</f>
        <v>SD</v>
      </c>
      <c r="D29" s="26" t="str">
        <f>VLOOKUP($F29,Master!$I:$M,5,)</f>
        <v>ASIN 3</v>
      </c>
      <c r="E29" s="26" t="str">
        <f>VLOOKUP($F29,Master!$I:$M,4,)</f>
        <v>PT</v>
      </c>
      <c r="F29" s="26" t="s">
        <v>150</v>
      </c>
      <c r="G29" t="s">
        <v>44</v>
      </c>
      <c r="H29" t="s">
        <v>45</v>
      </c>
      <c r="J29" s="14">
        <v>44630</v>
      </c>
      <c r="L29">
        <v>300</v>
      </c>
      <c r="N29" t="s">
        <v>21</v>
      </c>
      <c r="O29" s="26">
        <v>28630.800000000003</v>
      </c>
      <c r="P29" s="84">
        <v>117.6</v>
      </c>
      <c r="Q29">
        <v>3.8E-3</v>
      </c>
      <c r="R29" s="26">
        <v>2252.4490000000001</v>
      </c>
      <c r="S29">
        <v>27.04</v>
      </c>
      <c r="T29" s="84">
        <v>27.200000000000003</v>
      </c>
      <c r="U29" s="26">
        <v>18999.468000000001</v>
      </c>
      <c r="V29">
        <v>0.1255</v>
      </c>
      <c r="W29">
        <v>7.9664000000000001</v>
      </c>
      <c r="X29">
        <v>14</v>
      </c>
      <c r="Y29">
        <v>0.4118</v>
      </c>
      <c r="Z29">
        <v>8914.43</v>
      </c>
      <c r="AA29">
        <v>0.42230000000000001</v>
      </c>
      <c r="AB29">
        <v>0</v>
      </c>
      <c r="AC29">
        <v>0</v>
      </c>
      <c r="AD29">
        <v>0</v>
      </c>
      <c r="AE29">
        <v>0</v>
      </c>
      <c r="AF29">
        <v>0</v>
      </c>
      <c r="AG29">
        <v>0</v>
      </c>
      <c r="AH29">
        <v>0</v>
      </c>
    </row>
    <row r="30" spans="1:34" x14ac:dyDescent="0.3">
      <c r="A30" s="26" t="s">
        <v>43</v>
      </c>
      <c r="B30" s="26" t="str">
        <f>VLOOKUP(F30,Master!$I:$M,2,)</f>
        <v>Category 1</v>
      </c>
      <c r="C30" s="26" t="str">
        <f>VLOOKUP($F30,Master!$I:$M,3,)</f>
        <v>SD</v>
      </c>
      <c r="D30" s="26" t="str">
        <f>VLOOKUP($F30,Master!$I:$M,5,)</f>
        <v>ASIN 6</v>
      </c>
      <c r="E30" s="26" t="str">
        <f>VLOOKUP($F30,Master!$I:$M,4,)</f>
        <v>CT</v>
      </c>
      <c r="F30" s="26" t="s">
        <v>151</v>
      </c>
      <c r="G30" t="s">
        <v>44</v>
      </c>
      <c r="H30" t="s">
        <v>45</v>
      </c>
      <c r="J30" s="14">
        <v>44977</v>
      </c>
      <c r="L30">
        <v>1000</v>
      </c>
      <c r="N30" t="s">
        <v>52</v>
      </c>
      <c r="O30" s="26">
        <v>40954.100000000006</v>
      </c>
      <c r="P30" s="84">
        <v>60</v>
      </c>
      <c r="Q30">
        <v>1.2999999999999999E-3</v>
      </c>
      <c r="R30" s="26">
        <v>2164.6609999999996</v>
      </c>
      <c r="S30">
        <v>50.93</v>
      </c>
      <c r="T30" s="84">
        <v>63.2</v>
      </c>
      <c r="U30" s="26">
        <v>25762.994999999999</v>
      </c>
      <c r="V30">
        <v>8.8999999999999996E-2</v>
      </c>
      <c r="W30">
        <v>11.240399999999999</v>
      </c>
      <c r="X30">
        <v>8</v>
      </c>
      <c r="Y30">
        <v>0.1013</v>
      </c>
      <c r="Z30">
        <v>1605.57</v>
      </c>
      <c r="AA30">
        <v>5.6099999999999997E-2</v>
      </c>
      <c r="AB30">
        <v>22587</v>
      </c>
      <c r="AC30">
        <v>112.75</v>
      </c>
      <c r="AD30">
        <v>0</v>
      </c>
      <c r="AE30">
        <v>0</v>
      </c>
      <c r="AF30">
        <v>0</v>
      </c>
      <c r="AG30">
        <v>0</v>
      </c>
      <c r="AH30">
        <v>0</v>
      </c>
    </row>
    <row r="31" spans="1:34" x14ac:dyDescent="0.3">
      <c r="A31" s="26" t="s">
        <v>43</v>
      </c>
      <c r="B31" s="26" t="str">
        <f>VLOOKUP(F31,Master!$I:$M,2,)</f>
        <v>Category 6</v>
      </c>
      <c r="C31" s="26" t="str">
        <f>VLOOKUP($F31,Master!$I:$M,3,)</f>
        <v>SP</v>
      </c>
      <c r="D31" s="26" t="str">
        <f>VLOOKUP($F31,Master!$I:$M,5,)</f>
        <v>ASIN 8</v>
      </c>
      <c r="E31" s="26" t="str">
        <f>VLOOKUP($F31,Master!$I:$M,4,)</f>
        <v>KT</v>
      </c>
      <c r="F31" s="26" t="s">
        <v>152</v>
      </c>
      <c r="G31" t="s">
        <v>44</v>
      </c>
      <c r="H31" t="s">
        <v>45</v>
      </c>
      <c r="I31" t="s">
        <v>46</v>
      </c>
      <c r="J31" s="14">
        <v>44433</v>
      </c>
      <c r="L31">
        <v>300</v>
      </c>
      <c r="M31" t="s">
        <v>49</v>
      </c>
      <c r="N31" t="s">
        <v>21</v>
      </c>
      <c r="O31" s="26">
        <v>106618.6</v>
      </c>
      <c r="P31" s="84">
        <v>210</v>
      </c>
      <c r="Q31">
        <v>1.8E-3</v>
      </c>
      <c r="R31" s="26">
        <v>2003.6115</v>
      </c>
      <c r="S31">
        <v>13.47</v>
      </c>
      <c r="T31" s="84">
        <v>45.6</v>
      </c>
      <c r="U31" s="26">
        <v>12940.659</v>
      </c>
      <c r="V31">
        <v>0.16389999999999999</v>
      </c>
      <c r="W31">
        <v>6.0998999999999999</v>
      </c>
      <c r="X31">
        <v>0</v>
      </c>
      <c r="Y31">
        <v>0</v>
      </c>
      <c r="Z31">
        <v>0</v>
      </c>
      <c r="AA31">
        <v>0</v>
      </c>
      <c r="AB31">
        <v>0</v>
      </c>
      <c r="AC31">
        <v>0</v>
      </c>
      <c r="AD31">
        <v>0</v>
      </c>
      <c r="AE31">
        <v>0</v>
      </c>
      <c r="AF31">
        <v>0</v>
      </c>
      <c r="AG31">
        <v>0</v>
      </c>
      <c r="AH31">
        <v>0</v>
      </c>
    </row>
    <row r="32" spans="1:34" x14ac:dyDescent="0.3">
      <c r="A32" s="26" t="s">
        <v>43</v>
      </c>
      <c r="B32" s="26" t="str">
        <f>VLOOKUP(F32,Master!$I:$M,2,)</f>
        <v>Category 1</v>
      </c>
      <c r="C32" s="26" t="str">
        <f>VLOOKUP($F32,Master!$I:$M,3,)</f>
        <v>SP</v>
      </c>
      <c r="D32" s="26" t="str">
        <f>VLOOKUP($F32,Master!$I:$M,5,)</f>
        <v>ASIN 1</v>
      </c>
      <c r="E32" s="26" t="str">
        <f>VLOOKUP($F32,Master!$I:$M,4,)</f>
        <v>CT</v>
      </c>
      <c r="F32" s="26" t="s">
        <v>153</v>
      </c>
      <c r="G32" t="s">
        <v>44</v>
      </c>
      <c r="H32" t="s">
        <v>45</v>
      </c>
      <c r="I32" t="s">
        <v>46</v>
      </c>
      <c r="J32" s="14">
        <v>44866</v>
      </c>
      <c r="L32">
        <v>550</v>
      </c>
      <c r="M32" s="13">
        <v>0.110447203809168</v>
      </c>
      <c r="N32" t="s">
        <v>21</v>
      </c>
      <c r="O32" s="26">
        <v>105551.6</v>
      </c>
      <c r="P32" s="84">
        <v>286.8</v>
      </c>
      <c r="Q32">
        <v>2.5000000000000001E-3</v>
      </c>
      <c r="R32" s="26">
        <v>1958.0345</v>
      </c>
      <c r="S32">
        <v>9.64</v>
      </c>
      <c r="T32" s="84">
        <v>37.6</v>
      </c>
      <c r="U32" s="26">
        <v>13295.151</v>
      </c>
      <c r="V32">
        <v>0.15590000000000001</v>
      </c>
      <c r="W32">
        <v>6.4127999999999998</v>
      </c>
      <c r="X32">
        <v>0</v>
      </c>
      <c r="Y32">
        <v>0</v>
      </c>
      <c r="Z32">
        <v>0</v>
      </c>
      <c r="AA32">
        <v>0</v>
      </c>
      <c r="AB32">
        <v>0</v>
      </c>
      <c r="AC32">
        <v>0</v>
      </c>
      <c r="AD32">
        <v>0</v>
      </c>
      <c r="AE32">
        <v>0</v>
      </c>
      <c r="AF32">
        <v>0</v>
      </c>
      <c r="AG32">
        <v>0</v>
      </c>
      <c r="AH32">
        <v>0</v>
      </c>
    </row>
    <row r="33" spans="1:34" x14ac:dyDescent="0.3">
      <c r="A33" s="26" t="s">
        <v>43</v>
      </c>
      <c r="B33" s="26" t="str">
        <f>VLOOKUP(F33,Master!$I:$M,2,)</f>
        <v>Category 1</v>
      </c>
      <c r="C33" s="26" t="str">
        <f>VLOOKUP($F33,Master!$I:$M,3,)</f>
        <v>SD</v>
      </c>
      <c r="D33" s="26" t="str">
        <f>VLOOKUP($F33,Master!$I:$M,5,)</f>
        <v>ASIN 7</v>
      </c>
      <c r="E33" s="26" t="str">
        <f>VLOOKUP($F33,Master!$I:$M,4,)</f>
        <v>CT</v>
      </c>
      <c r="F33" s="26" t="s">
        <v>154</v>
      </c>
      <c r="G33" t="s">
        <v>44</v>
      </c>
      <c r="H33" t="s">
        <v>45</v>
      </c>
      <c r="J33" s="14">
        <v>44977</v>
      </c>
      <c r="L33">
        <v>1000</v>
      </c>
      <c r="N33" t="s">
        <v>52</v>
      </c>
      <c r="O33" s="26">
        <v>33964.700000000004</v>
      </c>
      <c r="P33" s="84">
        <v>72</v>
      </c>
      <c r="Q33">
        <v>1.9E-3</v>
      </c>
      <c r="R33" s="26">
        <v>1851.8609999999999</v>
      </c>
      <c r="S33">
        <v>36.31</v>
      </c>
      <c r="T33" s="84">
        <v>39.200000000000003</v>
      </c>
      <c r="U33" s="26">
        <v>15876.810000000001</v>
      </c>
      <c r="V33">
        <v>0.1235</v>
      </c>
      <c r="W33">
        <v>8.0970999999999993</v>
      </c>
      <c r="X33">
        <v>10</v>
      </c>
      <c r="Y33">
        <v>0.2041</v>
      </c>
      <c r="Z33">
        <v>3006.6</v>
      </c>
      <c r="AA33">
        <v>0.1704</v>
      </c>
      <c r="AB33">
        <v>19000</v>
      </c>
      <c r="AC33">
        <v>114.67</v>
      </c>
      <c r="AD33">
        <v>0</v>
      </c>
      <c r="AE33">
        <v>0</v>
      </c>
      <c r="AF33">
        <v>0</v>
      </c>
      <c r="AG33">
        <v>0</v>
      </c>
      <c r="AH33">
        <v>0</v>
      </c>
    </row>
    <row r="34" spans="1:34" x14ac:dyDescent="0.3">
      <c r="A34" s="26" t="s">
        <v>43</v>
      </c>
      <c r="B34" s="26" t="str">
        <f>VLOOKUP(F34,Master!$I:$M,2,)</f>
        <v>Category 2</v>
      </c>
      <c r="C34" s="26" t="str">
        <f>VLOOKUP($F34,Master!$I:$M,3,)</f>
        <v>SBV</v>
      </c>
      <c r="D34" s="26" t="str">
        <f>VLOOKUP($F34,Master!$I:$M,5,)</f>
        <v>ASIN 2</v>
      </c>
      <c r="E34" s="26" t="str">
        <f>VLOOKUP($F34,Master!$I:$M,4,)</f>
        <v>PT</v>
      </c>
      <c r="F34" s="26" t="s">
        <v>147</v>
      </c>
      <c r="G34" t="s">
        <v>44</v>
      </c>
      <c r="H34" t="s">
        <v>45</v>
      </c>
      <c r="J34" s="14">
        <v>44900</v>
      </c>
      <c r="L34">
        <v>550</v>
      </c>
      <c r="M34" t="s">
        <v>49</v>
      </c>
      <c r="N34" t="s">
        <v>21</v>
      </c>
      <c r="O34" s="26">
        <v>17825.5</v>
      </c>
      <c r="P34" s="84">
        <v>241.2</v>
      </c>
      <c r="Q34">
        <v>1.24E-2</v>
      </c>
      <c r="R34" s="26">
        <v>1801.9914999999999</v>
      </c>
      <c r="S34">
        <v>10.55</v>
      </c>
      <c r="T34" s="84">
        <v>34.4</v>
      </c>
      <c r="U34" s="26">
        <v>17956.8</v>
      </c>
      <c r="V34">
        <v>0.10630000000000001</v>
      </c>
      <c r="W34">
        <v>9.4114000000000004</v>
      </c>
      <c r="X34">
        <v>19</v>
      </c>
      <c r="Y34">
        <v>0.44190000000000002</v>
      </c>
      <c r="Z34">
        <v>8437.48</v>
      </c>
      <c r="AA34">
        <v>0.4229</v>
      </c>
      <c r="AB34">
        <v>0</v>
      </c>
      <c r="AC34">
        <v>0</v>
      </c>
      <c r="AD34">
        <v>0</v>
      </c>
      <c r="AE34">
        <v>0</v>
      </c>
      <c r="AF34">
        <v>0</v>
      </c>
      <c r="AG34">
        <v>0</v>
      </c>
      <c r="AH34">
        <v>0</v>
      </c>
    </row>
    <row r="35" spans="1:34" x14ac:dyDescent="0.3">
      <c r="A35" s="26" t="s">
        <v>43</v>
      </c>
      <c r="B35" s="26" t="str">
        <f>VLOOKUP(F35,Master!$I:$M,2,)</f>
        <v>Category 1</v>
      </c>
      <c r="C35" s="26" t="str">
        <f>VLOOKUP($F35,Master!$I:$M,3,)</f>
        <v>SP</v>
      </c>
      <c r="D35" s="26" t="str">
        <f>VLOOKUP($F35,Master!$I:$M,5,)</f>
        <v>ASIN 7</v>
      </c>
      <c r="E35" s="26" t="str">
        <f>VLOOKUP($F35,Master!$I:$M,4,)</f>
        <v>Auto</v>
      </c>
      <c r="F35" s="26" t="s">
        <v>155</v>
      </c>
      <c r="G35" t="s">
        <v>44</v>
      </c>
      <c r="H35" t="s">
        <v>48</v>
      </c>
      <c r="I35" t="s">
        <v>46</v>
      </c>
      <c r="J35" s="14">
        <v>44151</v>
      </c>
      <c r="L35">
        <v>200</v>
      </c>
      <c r="M35" t="s">
        <v>49</v>
      </c>
      <c r="N35" t="s">
        <v>21</v>
      </c>
      <c r="O35" s="26">
        <v>361806.50000000006</v>
      </c>
      <c r="P35" s="84">
        <v>548.4</v>
      </c>
      <c r="Q35">
        <v>1.4E-3</v>
      </c>
      <c r="R35" s="26">
        <v>1728.9254999999998</v>
      </c>
      <c r="S35">
        <v>4.45</v>
      </c>
      <c r="T35" s="84">
        <v>67.2</v>
      </c>
      <c r="U35" s="26">
        <v>18807.938999999998</v>
      </c>
      <c r="V35">
        <v>9.7299999999999998E-2</v>
      </c>
      <c r="W35">
        <v>10.273999999999999</v>
      </c>
      <c r="X35">
        <v>0</v>
      </c>
      <c r="Y35">
        <v>0</v>
      </c>
      <c r="Z35">
        <v>0</v>
      </c>
      <c r="AA35">
        <v>0</v>
      </c>
      <c r="AB35">
        <v>0</v>
      </c>
      <c r="AC35">
        <v>0</v>
      </c>
      <c r="AD35">
        <v>0</v>
      </c>
      <c r="AE35">
        <v>0</v>
      </c>
      <c r="AF35">
        <v>0</v>
      </c>
      <c r="AG35">
        <v>0</v>
      </c>
      <c r="AH35">
        <v>0</v>
      </c>
    </row>
    <row r="36" spans="1:34" x14ac:dyDescent="0.3">
      <c r="A36" s="26" t="s">
        <v>53</v>
      </c>
      <c r="B36" s="26" t="str">
        <f>VLOOKUP(F36,Master!$I:$M,2,)</f>
        <v>Category 3</v>
      </c>
      <c r="C36" s="26" t="str">
        <f>VLOOKUP($F36,Master!$I:$M,3,)</f>
        <v>SD</v>
      </c>
      <c r="D36" s="26" t="str">
        <f>VLOOKUP($F36,Master!$I:$M,5,)</f>
        <v>ASIN 14</v>
      </c>
      <c r="E36" s="26" t="str">
        <f>VLOOKUP($F36,Master!$I:$M,4,)</f>
        <v>CT</v>
      </c>
      <c r="F36" s="26" t="s">
        <v>156</v>
      </c>
      <c r="G36" t="s">
        <v>54</v>
      </c>
      <c r="H36" t="s">
        <v>45</v>
      </c>
      <c r="J36" s="14">
        <v>44985</v>
      </c>
      <c r="L36">
        <v>1000</v>
      </c>
      <c r="N36" t="s">
        <v>52</v>
      </c>
      <c r="O36" s="26">
        <v>36874.200000000004</v>
      </c>
      <c r="P36" s="84">
        <v>79.2</v>
      </c>
      <c r="Q36">
        <v>2E-3</v>
      </c>
      <c r="R36" s="26">
        <v>1712.2315000000001</v>
      </c>
      <c r="S36">
        <v>30.52</v>
      </c>
      <c r="T36" s="84">
        <v>4.8000000000000007</v>
      </c>
      <c r="U36" s="26">
        <v>1317.204</v>
      </c>
      <c r="V36">
        <v>1.3764000000000001</v>
      </c>
      <c r="W36">
        <v>0.72660000000000002</v>
      </c>
      <c r="X36">
        <v>2</v>
      </c>
      <c r="Y36">
        <v>0.33329999999999999</v>
      </c>
      <c r="Z36">
        <v>190.68</v>
      </c>
      <c r="AA36">
        <v>0.1303</v>
      </c>
      <c r="AB36">
        <v>18673</v>
      </c>
      <c r="AC36">
        <v>107.88</v>
      </c>
      <c r="AD36">
        <v>0</v>
      </c>
      <c r="AE36">
        <v>0</v>
      </c>
      <c r="AF36">
        <v>0</v>
      </c>
      <c r="AG36">
        <v>0</v>
      </c>
      <c r="AH36">
        <v>0</v>
      </c>
    </row>
    <row r="37" spans="1:34" x14ac:dyDescent="0.3">
      <c r="A37" s="26" t="s">
        <v>43</v>
      </c>
      <c r="B37" s="26" t="str">
        <f>VLOOKUP(F37,Master!$I:$M,2,)</f>
        <v>Category 1</v>
      </c>
      <c r="C37" s="26" t="str">
        <f>VLOOKUP($F37,Master!$I:$M,3,)</f>
        <v>SD</v>
      </c>
      <c r="D37" s="26" t="str">
        <f>VLOOKUP($F37,Master!$I:$M,5,)</f>
        <v>ASIN 3</v>
      </c>
      <c r="E37" s="26" t="str">
        <f>VLOOKUP($F37,Master!$I:$M,4,)</f>
        <v>CT</v>
      </c>
      <c r="F37" s="26" t="s">
        <v>132</v>
      </c>
      <c r="G37" t="s">
        <v>44</v>
      </c>
      <c r="H37" t="s">
        <v>45</v>
      </c>
      <c r="J37" s="14">
        <v>44863</v>
      </c>
      <c r="L37">
        <v>550</v>
      </c>
      <c r="N37" t="s">
        <v>21</v>
      </c>
      <c r="O37" s="26">
        <v>10909.800000000001</v>
      </c>
      <c r="P37" s="84">
        <v>57.599999999999994</v>
      </c>
      <c r="Q37">
        <v>4.7999999999999996E-3</v>
      </c>
      <c r="R37" s="26">
        <v>1706.8764999999999</v>
      </c>
      <c r="S37">
        <v>41.84</v>
      </c>
      <c r="T37" s="84">
        <v>25.6</v>
      </c>
      <c r="U37" s="26">
        <v>26354.844000000001</v>
      </c>
      <c r="V37">
        <v>6.8599999999999994E-2</v>
      </c>
      <c r="W37">
        <v>14.582599999999999</v>
      </c>
      <c r="X37">
        <v>0</v>
      </c>
      <c r="Y37">
        <v>0</v>
      </c>
      <c r="Z37">
        <v>0</v>
      </c>
      <c r="AA37">
        <v>0</v>
      </c>
      <c r="AB37">
        <v>0</v>
      </c>
      <c r="AC37">
        <v>0</v>
      </c>
      <c r="AD37">
        <v>0</v>
      </c>
      <c r="AE37">
        <v>0</v>
      </c>
      <c r="AF37">
        <v>0</v>
      </c>
      <c r="AG37">
        <v>0</v>
      </c>
      <c r="AH37">
        <v>0</v>
      </c>
    </row>
    <row r="38" spans="1:34" x14ac:dyDescent="0.3">
      <c r="A38" s="26" t="s">
        <v>43</v>
      </c>
      <c r="B38" s="26" t="str">
        <f>VLOOKUP(F38,Master!$I:$M,2,)</f>
        <v>Category 2</v>
      </c>
      <c r="C38" s="26" t="str">
        <f>VLOOKUP($F38,Master!$I:$M,3,)</f>
        <v>SD</v>
      </c>
      <c r="D38" s="26" t="str">
        <f>VLOOKUP($F38,Master!$I:$M,5,)</f>
        <v>ASIN 2</v>
      </c>
      <c r="E38" s="26" t="str">
        <f>VLOOKUP($F38,Master!$I:$M,4,)</f>
        <v>CT</v>
      </c>
      <c r="F38" s="26" t="s">
        <v>131</v>
      </c>
      <c r="G38" t="s">
        <v>44</v>
      </c>
      <c r="H38" t="s">
        <v>45</v>
      </c>
      <c r="J38" s="14">
        <v>44496</v>
      </c>
      <c r="L38">
        <v>300</v>
      </c>
      <c r="N38" t="s">
        <v>21</v>
      </c>
      <c r="O38" s="26">
        <v>38680.400000000001</v>
      </c>
      <c r="P38" s="84">
        <v>94.8</v>
      </c>
      <c r="Q38">
        <v>2.2000000000000001E-3</v>
      </c>
      <c r="R38" s="26">
        <v>1640.7294999999999</v>
      </c>
      <c r="S38">
        <v>24.43</v>
      </c>
      <c r="T38" s="84">
        <v>25.6</v>
      </c>
      <c r="U38" s="26">
        <v>13491.72</v>
      </c>
      <c r="V38">
        <v>0.1288</v>
      </c>
      <c r="W38">
        <v>7.7662000000000004</v>
      </c>
      <c r="X38">
        <v>2</v>
      </c>
      <c r="Y38">
        <v>6.25E-2</v>
      </c>
      <c r="Z38">
        <v>968.93</v>
      </c>
      <c r="AA38">
        <v>6.4600000000000005E-2</v>
      </c>
      <c r="AB38">
        <v>0</v>
      </c>
      <c r="AC38">
        <v>0</v>
      </c>
      <c r="AD38">
        <v>0</v>
      </c>
      <c r="AE38">
        <v>0</v>
      </c>
      <c r="AF38">
        <v>0</v>
      </c>
      <c r="AG38">
        <v>0</v>
      </c>
      <c r="AH38">
        <v>0</v>
      </c>
    </row>
    <row r="39" spans="1:34" x14ac:dyDescent="0.3">
      <c r="A39" s="26" t="s">
        <v>43</v>
      </c>
      <c r="B39" s="26" t="str">
        <f>VLOOKUP(F39,Master!$I:$M,2,)</f>
        <v>Category 3</v>
      </c>
      <c r="C39" s="26" t="str">
        <f>VLOOKUP($F39,Master!$I:$M,3,)</f>
        <v>SP</v>
      </c>
      <c r="D39" s="26" t="str">
        <f>VLOOKUP($F39,Master!$I:$M,5,)</f>
        <v>ASIN 14</v>
      </c>
      <c r="E39" s="26" t="str">
        <f>VLOOKUP($F39,Master!$I:$M,4,)</f>
        <v>Auto</v>
      </c>
      <c r="F39" s="26" t="s">
        <v>157</v>
      </c>
      <c r="G39" t="s">
        <v>44</v>
      </c>
      <c r="H39" t="s">
        <v>48</v>
      </c>
      <c r="I39" t="s">
        <v>46</v>
      </c>
      <c r="J39" s="14">
        <v>44972</v>
      </c>
      <c r="L39">
        <v>550</v>
      </c>
      <c r="M39" s="13">
        <v>0.12228917974897301</v>
      </c>
      <c r="N39" t="s">
        <v>21</v>
      </c>
      <c r="O39" s="26">
        <v>165618.20000000001</v>
      </c>
      <c r="P39" s="84">
        <v>178.79999999999998</v>
      </c>
      <c r="Q39">
        <v>1E-3</v>
      </c>
      <c r="R39" s="26">
        <v>1614.3285000000001</v>
      </c>
      <c r="S39">
        <v>12.75</v>
      </c>
      <c r="T39" s="84">
        <v>24.8</v>
      </c>
      <c r="U39" s="26">
        <v>5333.9760000000006</v>
      </c>
      <c r="V39">
        <v>0.32050000000000001</v>
      </c>
      <c r="W39">
        <v>3.1206</v>
      </c>
      <c r="X39">
        <v>0</v>
      </c>
      <c r="Y39">
        <v>0</v>
      </c>
      <c r="Z39">
        <v>0</v>
      </c>
      <c r="AA39">
        <v>0</v>
      </c>
      <c r="AB39">
        <v>0</v>
      </c>
      <c r="AC39">
        <v>0</v>
      </c>
      <c r="AD39">
        <v>0</v>
      </c>
      <c r="AE39">
        <v>0</v>
      </c>
      <c r="AF39">
        <v>0</v>
      </c>
      <c r="AG39">
        <v>0</v>
      </c>
      <c r="AH39">
        <v>0</v>
      </c>
    </row>
    <row r="40" spans="1:34" x14ac:dyDescent="0.3">
      <c r="A40" s="26" t="s">
        <v>43</v>
      </c>
      <c r="B40" s="26" t="str">
        <f>VLOOKUP(F40,Master!$I:$M,2,)</f>
        <v>Category 1</v>
      </c>
      <c r="C40" s="26" t="str">
        <f>VLOOKUP($F40,Master!$I:$M,3,)</f>
        <v>SP</v>
      </c>
      <c r="D40" s="26" t="str">
        <f>VLOOKUP($F40,Master!$I:$M,5,)</f>
        <v>ASIN 1</v>
      </c>
      <c r="E40" s="26" t="str">
        <f>VLOOKUP($F40,Master!$I:$M,4,)</f>
        <v>Auto</v>
      </c>
      <c r="F40" s="26" t="s">
        <v>158</v>
      </c>
      <c r="G40" t="s">
        <v>44</v>
      </c>
      <c r="H40" t="s">
        <v>48</v>
      </c>
      <c r="I40" t="s">
        <v>46</v>
      </c>
      <c r="J40" s="14">
        <v>44859</v>
      </c>
      <c r="L40">
        <v>200</v>
      </c>
      <c r="M40" t="s">
        <v>49</v>
      </c>
      <c r="N40" t="s">
        <v>21</v>
      </c>
      <c r="O40" s="26">
        <v>786162.3</v>
      </c>
      <c r="P40" s="84">
        <v>769.19999999999993</v>
      </c>
      <c r="Q40">
        <v>8.9999999999999998E-4</v>
      </c>
      <c r="R40" s="26">
        <v>1587.4940000000001</v>
      </c>
      <c r="S40">
        <v>2.91</v>
      </c>
      <c r="T40" s="84">
        <v>50.400000000000006</v>
      </c>
      <c r="U40" s="26">
        <v>13996.593000000001</v>
      </c>
      <c r="V40">
        <v>0.1201</v>
      </c>
      <c r="W40">
        <v>8.327</v>
      </c>
      <c r="X40">
        <v>0</v>
      </c>
      <c r="Y40">
        <v>0</v>
      </c>
      <c r="Z40">
        <v>0</v>
      </c>
      <c r="AA40">
        <v>0</v>
      </c>
      <c r="AB40">
        <v>0</v>
      </c>
      <c r="AC40">
        <v>0</v>
      </c>
      <c r="AD40">
        <v>0</v>
      </c>
      <c r="AE40">
        <v>0</v>
      </c>
      <c r="AF40">
        <v>0</v>
      </c>
      <c r="AG40">
        <v>0</v>
      </c>
      <c r="AH40">
        <v>0</v>
      </c>
    </row>
    <row r="41" spans="1:34" x14ac:dyDescent="0.3">
      <c r="A41" s="26" t="s">
        <v>43</v>
      </c>
      <c r="B41" s="26" t="str">
        <f>VLOOKUP(F41,Master!$I:$M,2,)</f>
        <v>Category 1</v>
      </c>
      <c r="C41" s="26" t="str">
        <f>VLOOKUP($F41,Master!$I:$M,3,)</f>
        <v>SBV</v>
      </c>
      <c r="D41" s="26" t="str">
        <f>VLOOKUP($F41,Master!$I:$M,5,)</f>
        <v>ASIN 1</v>
      </c>
      <c r="E41" s="26" t="str">
        <f>VLOOKUP($F41,Master!$I:$M,4,)</f>
        <v>PT</v>
      </c>
      <c r="F41" s="26" t="s">
        <v>159</v>
      </c>
      <c r="G41" t="s">
        <v>44</v>
      </c>
      <c r="H41" t="s">
        <v>45</v>
      </c>
      <c r="J41" s="14">
        <v>44900</v>
      </c>
      <c r="L41">
        <v>550</v>
      </c>
      <c r="M41" t="s">
        <v>49</v>
      </c>
      <c r="N41" t="s">
        <v>21</v>
      </c>
      <c r="O41" s="26">
        <v>52896.800000000003</v>
      </c>
      <c r="P41" s="84">
        <v>190.79999999999998</v>
      </c>
      <c r="Q41">
        <v>3.3E-3</v>
      </c>
      <c r="R41" s="26">
        <v>1485.29</v>
      </c>
      <c r="S41">
        <v>10.99</v>
      </c>
      <c r="T41" s="84">
        <v>7.2</v>
      </c>
      <c r="U41" s="26">
        <v>3397.9049999999997</v>
      </c>
      <c r="V41">
        <v>0.46279999999999999</v>
      </c>
      <c r="W41">
        <v>2.1606000000000001</v>
      </c>
      <c r="X41">
        <v>7</v>
      </c>
      <c r="Y41">
        <v>0.77780000000000005</v>
      </c>
      <c r="Z41">
        <v>3114.43</v>
      </c>
      <c r="AA41">
        <v>0.82489999999999997</v>
      </c>
      <c r="AB41">
        <v>0</v>
      </c>
      <c r="AC41">
        <v>0</v>
      </c>
      <c r="AD41">
        <v>0</v>
      </c>
      <c r="AE41">
        <v>0</v>
      </c>
      <c r="AF41">
        <v>0</v>
      </c>
      <c r="AG41">
        <v>0</v>
      </c>
      <c r="AH41">
        <v>0</v>
      </c>
    </row>
    <row r="42" spans="1:34" x14ac:dyDescent="0.3">
      <c r="A42" s="26" t="s">
        <v>43</v>
      </c>
      <c r="B42" s="26" t="str">
        <f>VLOOKUP(F42,Master!$I:$M,2,)</f>
        <v>Category 1</v>
      </c>
      <c r="C42" s="26" t="str">
        <f>VLOOKUP($F42,Master!$I:$M,3,)</f>
        <v>SP</v>
      </c>
      <c r="D42" s="26" t="str">
        <f>VLOOKUP($F42,Master!$I:$M,5,)</f>
        <v>ASIN 6</v>
      </c>
      <c r="E42" s="26" t="str">
        <f>VLOOKUP($F42,Master!$I:$M,4,)</f>
        <v>PT</v>
      </c>
      <c r="F42" s="26" t="s">
        <v>160</v>
      </c>
      <c r="G42" t="s">
        <v>44</v>
      </c>
      <c r="H42" t="s">
        <v>45</v>
      </c>
      <c r="I42" t="s">
        <v>46</v>
      </c>
      <c r="J42" s="14">
        <v>44821</v>
      </c>
      <c r="L42">
        <v>200</v>
      </c>
      <c r="M42" s="13">
        <v>7.5573770491803194E-2</v>
      </c>
      <c r="N42" t="s">
        <v>21</v>
      </c>
      <c r="O42" s="26">
        <v>53246.600000000006</v>
      </c>
      <c r="P42" s="84">
        <v>126</v>
      </c>
      <c r="Q42">
        <v>2.2000000000000001E-3</v>
      </c>
      <c r="R42" s="26">
        <v>1384.0294999999999</v>
      </c>
      <c r="S42">
        <v>15.51</v>
      </c>
      <c r="T42" s="84">
        <v>20</v>
      </c>
      <c r="U42" s="26">
        <v>7142.58</v>
      </c>
      <c r="V42">
        <v>0.20519999999999999</v>
      </c>
      <c r="W42">
        <v>4.8739999999999997</v>
      </c>
      <c r="X42">
        <v>0</v>
      </c>
      <c r="Y42">
        <v>0</v>
      </c>
      <c r="Z42">
        <v>0</v>
      </c>
      <c r="AA42">
        <v>0</v>
      </c>
      <c r="AB42">
        <v>0</v>
      </c>
      <c r="AC42">
        <v>0</v>
      </c>
      <c r="AD42">
        <v>0</v>
      </c>
      <c r="AE42">
        <v>0</v>
      </c>
      <c r="AF42">
        <v>0</v>
      </c>
      <c r="AG42">
        <v>0</v>
      </c>
      <c r="AH42">
        <v>0</v>
      </c>
    </row>
    <row r="43" spans="1:34" x14ac:dyDescent="0.3">
      <c r="A43" s="26" t="s">
        <v>43</v>
      </c>
      <c r="B43" s="26" t="str">
        <f>VLOOKUP(F43,Master!$I:$M,2,)</f>
        <v>Category 5</v>
      </c>
      <c r="C43" s="26" t="str">
        <f>VLOOKUP($F43,Master!$I:$M,3,)</f>
        <v>SP</v>
      </c>
      <c r="D43" s="26" t="str">
        <f>VLOOKUP($F43,Master!$I:$M,5,)</f>
        <v>ASIN 9</v>
      </c>
      <c r="E43" s="26" t="str">
        <f>VLOOKUP($F43,Master!$I:$M,4,)</f>
        <v>KT</v>
      </c>
      <c r="F43" s="26" t="s">
        <v>161</v>
      </c>
      <c r="G43" t="s">
        <v>44</v>
      </c>
      <c r="H43" t="s">
        <v>45</v>
      </c>
      <c r="I43" t="s">
        <v>46</v>
      </c>
      <c r="J43" s="14">
        <v>44433</v>
      </c>
      <c r="L43">
        <v>600</v>
      </c>
      <c r="M43" t="s">
        <v>49</v>
      </c>
      <c r="N43" t="s">
        <v>21</v>
      </c>
      <c r="O43" s="26">
        <v>9925.3000000000011</v>
      </c>
      <c r="P43" s="84">
        <v>75.599999999999994</v>
      </c>
      <c r="Q43">
        <v>7.0000000000000001E-3</v>
      </c>
      <c r="R43" s="26">
        <v>1316.769</v>
      </c>
      <c r="S43">
        <v>24.59</v>
      </c>
      <c r="T43" s="84">
        <v>20.8</v>
      </c>
      <c r="U43" s="26">
        <v>9153.8009999999995</v>
      </c>
      <c r="V43">
        <v>0.15229999999999999</v>
      </c>
      <c r="W43">
        <v>6.5655000000000001</v>
      </c>
      <c r="X43">
        <v>0</v>
      </c>
      <c r="Y43">
        <v>0</v>
      </c>
      <c r="Z43">
        <v>0</v>
      </c>
      <c r="AA43">
        <v>0</v>
      </c>
      <c r="AB43">
        <v>0</v>
      </c>
      <c r="AC43">
        <v>0</v>
      </c>
      <c r="AD43">
        <v>0</v>
      </c>
      <c r="AE43">
        <v>0</v>
      </c>
      <c r="AF43">
        <v>0</v>
      </c>
      <c r="AG43">
        <v>0</v>
      </c>
      <c r="AH43">
        <v>0</v>
      </c>
    </row>
    <row r="44" spans="1:34" x14ac:dyDescent="0.3">
      <c r="A44" s="26" t="s">
        <v>43</v>
      </c>
      <c r="B44" s="26" t="str">
        <f>VLOOKUP(F44,Master!$I:$M,2,)</f>
        <v>Category 1</v>
      </c>
      <c r="C44" s="26" t="str">
        <f>VLOOKUP($F44,Master!$I:$M,3,)</f>
        <v>SD</v>
      </c>
      <c r="D44" s="26" t="str">
        <f>VLOOKUP($F44,Master!$I:$M,5,)</f>
        <v>ASIN 11</v>
      </c>
      <c r="E44" s="26" t="str">
        <f>VLOOKUP($F44,Master!$I:$M,4,)</f>
        <v>CT</v>
      </c>
      <c r="F44" s="26" t="s">
        <v>162</v>
      </c>
      <c r="G44" t="s">
        <v>44</v>
      </c>
      <c r="H44" t="s">
        <v>45</v>
      </c>
      <c r="J44" s="14">
        <v>44947</v>
      </c>
      <c r="L44">
        <v>1000</v>
      </c>
      <c r="N44" t="s">
        <v>52</v>
      </c>
      <c r="O44" s="26">
        <v>18290.800000000003</v>
      </c>
      <c r="P44" s="84">
        <v>34.799999999999997</v>
      </c>
      <c r="Q44">
        <v>1.6999999999999999E-3</v>
      </c>
      <c r="R44" s="26">
        <v>1272.9684999999999</v>
      </c>
      <c r="S44">
        <v>51.64</v>
      </c>
      <c r="T44" s="84">
        <v>30.400000000000002</v>
      </c>
      <c r="U44" s="26">
        <v>23162.922000000002</v>
      </c>
      <c r="V44">
        <v>5.8200000000000002E-2</v>
      </c>
      <c r="W44">
        <v>17.185099999999998</v>
      </c>
      <c r="X44">
        <v>4</v>
      </c>
      <c r="Y44">
        <v>0.1053</v>
      </c>
      <c r="Z44">
        <v>1096.5899999999999</v>
      </c>
      <c r="AA44">
        <v>4.2599999999999999E-2</v>
      </c>
      <c r="AB44">
        <v>9384</v>
      </c>
      <c r="AC44">
        <v>159.59</v>
      </c>
      <c r="AD44">
        <v>0</v>
      </c>
      <c r="AE44">
        <v>0</v>
      </c>
      <c r="AF44">
        <v>0</v>
      </c>
      <c r="AG44">
        <v>0</v>
      </c>
      <c r="AH44">
        <v>0</v>
      </c>
    </row>
    <row r="45" spans="1:34" x14ac:dyDescent="0.3">
      <c r="A45" s="26" t="s">
        <v>43</v>
      </c>
      <c r="B45" s="26" t="str">
        <f>VLOOKUP(F45,Master!$I:$M,2,)</f>
        <v>Category 7</v>
      </c>
      <c r="C45" s="26" t="str">
        <f>VLOOKUP($F45,Master!$I:$M,3,)</f>
        <v>SP</v>
      </c>
      <c r="D45" s="26" t="str">
        <f>VLOOKUP($F45,Master!$I:$M,5,)</f>
        <v>ASIN 15</v>
      </c>
      <c r="E45" s="26" t="str">
        <f>VLOOKUP($F45,Master!$I:$M,4,)</f>
        <v>KT</v>
      </c>
      <c r="F45" s="26" t="s">
        <v>207</v>
      </c>
      <c r="G45" t="s">
        <v>44</v>
      </c>
      <c r="H45" t="s">
        <v>45</v>
      </c>
      <c r="I45" t="s">
        <v>51</v>
      </c>
      <c r="J45" s="14">
        <v>45044</v>
      </c>
      <c r="L45">
        <v>2000</v>
      </c>
      <c r="M45" t="s">
        <v>49</v>
      </c>
      <c r="N45" t="s">
        <v>21</v>
      </c>
      <c r="O45" s="26">
        <v>45400.3</v>
      </c>
      <c r="P45" s="84">
        <v>86.399999999999991</v>
      </c>
      <c r="Q45">
        <v>1.6999999999999999E-3</v>
      </c>
      <c r="R45" s="26">
        <v>1215.704</v>
      </c>
      <c r="S45">
        <v>19.86</v>
      </c>
      <c r="T45" s="84">
        <v>12.8</v>
      </c>
      <c r="U45" s="26">
        <v>3037.5</v>
      </c>
      <c r="V45">
        <v>0.42380000000000001</v>
      </c>
      <c r="W45">
        <v>2.3597000000000001</v>
      </c>
      <c r="X45">
        <v>0</v>
      </c>
      <c r="Y45">
        <v>0</v>
      </c>
      <c r="Z45">
        <v>0</v>
      </c>
      <c r="AA45">
        <v>0</v>
      </c>
      <c r="AB45">
        <v>0</v>
      </c>
      <c r="AC45">
        <v>0</v>
      </c>
      <c r="AD45">
        <v>0</v>
      </c>
      <c r="AE45">
        <v>0</v>
      </c>
      <c r="AF45">
        <v>0</v>
      </c>
      <c r="AG45">
        <v>0</v>
      </c>
      <c r="AH45">
        <v>0</v>
      </c>
    </row>
    <row r="46" spans="1:34" x14ac:dyDescent="0.3">
      <c r="A46" s="26" t="s">
        <v>43</v>
      </c>
      <c r="B46" s="26" t="str">
        <f>VLOOKUP(F46,Master!$I:$M,2,)</f>
        <v>Category 4</v>
      </c>
      <c r="C46" s="26" t="str">
        <f>VLOOKUP($F46,Master!$I:$M,3,)</f>
        <v>SP</v>
      </c>
      <c r="D46" s="26" t="str">
        <f>VLOOKUP($F46,Master!$I:$M,5,)</f>
        <v>ASIN 5</v>
      </c>
      <c r="E46" s="26" t="str">
        <f>VLOOKUP($F46,Master!$I:$M,4,)</f>
        <v>PT</v>
      </c>
      <c r="F46" s="26" t="s">
        <v>163</v>
      </c>
      <c r="G46" t="s">
        <v>44</v>
      </c>
      <c r="H46" t="s">
        <v>45</v>
      </c>
      <c r="I46" t="s">
        <v>46</v>
      </c>
      <c r="J46" s="14">
        <v>44433</v>
      </c>
      <c r="L46">
        <v>600</v>
      </c>
      <c r="M46" t="s">
        <v>49</v>
      </c>
      <c r="N46" t="s">
        <v>21</v>
      </c>
      <c r="O46" s="26">
        <v>30814.300000000003</v>
      </c>
      <c r="P46" s="84">
        <v>90</v>
      </c>
      <c r="Q46">
        <v>2.7000000000000001E-3</v>
      </c>
      <c r="R46" s="26">
        <v>1206.4815000000001</v>
      </c>
      <c r="S46">
        <v>18.93</v>
      </c>
      <c r="T46" s="84">
        <v>16.8</v>
      </c>
      <c r="U46" s="26">
        <v>7654.9229999999998</v>
      </c>
      <c r="V46">
        <v>0.16689999999999999</v>
      </c>
      <c r="W46">
        <v>5.9923000000000002</v>
      </c>
      <c r="X46">
        <v>0</v>
      </c>
      <c r="Y46">
        <v>0</v>
      </c>
      <c r="Z46">
        <v>0</v>
      </c>
      <c r="AA46">
        <v>0</v>
      </c>
      <c r="AB46">
        <v>0</v>
      </c>
      <c r="AC46">
        <v>0</v>
      </c>
      <c r="AD46">
        <v>0</v>
      </c>
      <c r="AE46">
        <v>0</v>
      </c>
      <c r="AF46">
        <v>0</v>
      </c>
      <c r="AG46">
        <v>0</v>
      </c>
      <c r="AH46">
        <v>0</v>
      </c>
    </row>
    <row r="47" spans="1:34" x14ac:dyDescent="0.3">
      <c r="A47" s="26" t="s">
        <v>43</v>
      </c>
      <c r="B47" s="26" t="str">
        <f>VLOOKUP(F47,Master!$I:$M,2,)</f>
        <v>Category 1</v>
      </c>
      <c r="C47" s="26" t="str">
        <f>VLOOKUP($F47,Master!$I:$M,3,)</f>
        <v>SP</v>
      </c>
      <c r="D47" s="26" t="str">
        <f>VLOOKUP($F47,Master!$I:$M,5,)</f>
        <v>ASIN 7</v>
      </c>
      <c r="E47" s="26" t="str">
        <f>VLOOKUP($F47,Master!$I:$M,4,)</f>
        <v>PT</v>
      </c>
      <c r="F47" s="26" t="s">
        <v>164</v>
      </c>
      <c r="G47" t="s">
        <v>44</v>
      </c>
      <c r="H47" t="s">
        <v>45</v>
      </c>
      <c r="I47" t="s">
        <v>46</v>
      </c>
      <c r="J47" s="14">
        <v>44863</v>
      </c>
      <c r="L47">
        <v>550</v>
      </c>
      <c r="M47" t="s">
        <v>49</v>
      </c>
      <c r="N47" t="s">
        <v>21</v>
      </c>
      <c r="O47" s="26">
        <v>50404.200000000004</v>
      </c>
      <c r="P47" s="84">
        <v>153.6</v>
      </c>
      <c r="Q47">
        <v>2.8E-3</v>
      </c>
      <c r="R47" s="26">
        <v>1162.6044999999999</v>
      </c>
      <c r="S47">
        <v>10.69</v>
      </c>
      <c r="T47" s="84">
        <v>22.400000000000002</v>
      </c>
      <c r="U47" s="26">
        <v>6871.7160000000003</v>
      </c>
      <c r="V47">
        <v>0.17910000000000001</v>
      </c>
      <c r="W47">
        <v>5.5823</v>
      </c>
      <c r="X47">
        <v>0</v>
      </c>
      <c r="Y47">
        <v>0</v>
      </c>
      <c r="Z47">
        <v>0</v>
      </c>
      <c r="AA47">
        <v>0</v>
      </c>
      <c r="AB47">
        <v>0</v>
      </c>
      <c r="AC47">
        <v>0</v>
      </c>
      <c r="AD47">
        <v>0</v>
      </c>
      <c r="AE47">
        <v>0</v>
      </c>
      <c r="AF47">
        <v>0</v>
      </c>
      <c r="AG47">
        <v>0</v>
      </c>
      <c r="AH47">
        <v>0</v>
      </c>
    </row>
    <row r="48" spans="1:34" x14ac:dyDescent="0.3">
      <c r="A48" s="26" t="s">
        <v>43</v>
      </c>
      <c r="B48" s="26" t="str">
        <f>VLOOKUP(F48,Master!$I:$M,2,)</f>
        <v>Category 2</v>
      </c>
      <c r="C48" s="26" t="str">
        <f>VLOOKUP($F48,Master!$I:$M,3,)</f>
        <v>SBV</v>
      </c>
      <c r="D48" s="26" t="str">
        <f>VLOOKUP($F48,Master!$I:$M,5,)</f>
        <v>ASIN 2</v>
      </c>
      <c r="E48" s="26" t="str">
        <f>VLOOKUP($F48,Master!$I:$M,4,)</f>
        <v>KT</v>
      </c>
      <c r="F48" s="26" t="s">
        <v>133</v>
      </c>
      <c r="G48" t="s">
        <v>44</v>
      </c>
      <c r="H48" t="s">
        <v>45</v>
      </c>
      <c r="J48" s="14">
        <v>44943</v>
      </c>
      <c r="L48">
        <v>1000</v>
      </c>
      <c r="M48" s="13">
        <v>0.166759403516581</v>
      </c>
      <c r="N48" t="s">
        <v>21</v>
      </c>
      <c r="O48" s="26">
        <v>6679.2000000000007</v>
      </c>
      <c r="P48" s="84">
        <v>50.4</v>
      </c>
      <c r="Q48">
        <v>6.8999999999999999E-3</v>
      </c>
      <c r="R48" s="26">
        <v>1143.165</v>
      </c>
      <c r="S48">
        <v>32.020000000000003</v>
      </c>
      <c r="T48" s="84">
        <v>5.6000000000000005</v>
      </c>
      <c r="U48" s="26">
        <v>2094.444</v>
      </c>
      <c r="V48">
        <v>0.57789999999999997</v>
      </c>
      <c r="W48">
        <v>1.7303999999999999</v>
      </c>
      <c r="X48">
        <v>7</v>
      </c>
      <c r="Y48">
        <v>1</v>
      </c>
      <c r="Z48">
        <v>2327.16</v>
      </c>
      <c r="AA48">
        <v>1</v>
      </c>
      <c r="AB48">
        <v>0</v>
      </c>
      <c r="AC48">
        <v>0</v>
      </c>
      <c r="AD48">
        <v>0</v>
      </c>
      <c r="AE48">
        <v>0</v>
      </c>
      <c r="AF48">
        <v>0</v>
      </c>
      <c r="AG48">
        <v>0</v>
      </c>
      <c r="AH48">
        <v>0</v>
      </c>
    </row>
    <row r="49" spans="1:34" x14ac:dyDescent="0.3">
      <c r="A49" s="26" t="s">
        <v>43</v>
      </c>
      <c r="B49" s="26" t="str">
        <f>VLOOKUP(F49,Master!$I:$M,2,)</f>
        <v>Category 6</v>
      </c>
      <c r="C49" s="26" t="str">
        <f>VLOOKUP($F49,Master!$I:$M,3,)</f>
        <v>SP</v>
      </c>
      <c r="D49" s="26" t="str">
        <f>VLOOKUP($F49,Master!$I:$M,5,)</f>
        <v>ASIN 8</v>
      </c>
      <c r="E49" s="26" t="str">
        <f>VLOOKUP($F49,Master!$I:$M,4,)</f>
        <v>PT</v>
      </c>
      <c r="F49" s="26" t="s">
        <v>165</v>
      </c>
      <c r="G49" t="s">
        <v>44</v>
      </c>
      <c r="H49" t="s">
        <v>45</v>
      </c>
      <c r="I49" t="s">
        <v>46</v>
      </c>
      <c r="J49" s="14">
        <v>44863</v>
      </c>
      <c r="L49">
        <v>550</v>
      </c>
      <c r="M49" t="s">
        <v>49</v>
      </c>
      <c r="N49" t="s">
        <v>21</v>
      </c>
      <c r="O49" s="26">
        <v>17974</v>
      </c>
      <c r="P49" s="84">
        <v>114</v>
      </c>
      <c r="Q49">
        <v>5.7999999999999996E-3</v>
      </c>
      <c r="R49" s="26">
        <v>1088.9264999999998</v>
      </c>
      <c r="S49">
        <v>13.49</v>
      </c>
      <c r="T49" s="84">
        <v>18.400000000000002</v>
      </c>
      <c r="U49" s="26">
        <v>4914.6120000000001</v>
      </c>
      <c r="V49">
        <v>0.2346</v>
      </c>
      <c r="W49">
        <v>4.2625000000000002</v>
      </c>
      <c r="X49">
        <v>0</v>
      </c>
      <c r="Y49">
        <v>0</v>
      </c>
      <c r="Z49">
        <v>0</v>
      </c>
      <c r="AA49">
        <v>0</v>
      </c>
      <c r="AB49">
        <v>0</v>
      </c>
      <c r="AC49">
        <v>0</v>
      </c>
      <c r="AD49">
        <v>0</v>
      </c>
      <c r="AE49">
        <v>0</v>
      </c>
      <c r="AF49">
        <v>0</v>
      </c>
      <c r="AG49">
        <v>0</v>
      </c>
      <c r="AH49">
        <v>0</v>
      </c>
    </row>
    <row r="50" spans="1:34" x14ac:dyDescent="0.3">
      <c r="A50" s="26" t="s">
        <v>43</v>
      </c>
      <c r="B50" s="26" t="str">
        <f>VLOOKUP(F50,Master!$I:$M,2,)</f>
        <v>Category 3</v>
      </c>
      <c r="C50" s="26" t="str">
        <f>VLOOKUP($F50,Master!$I:$M,3,)</f>
        <v>SP</v>
      </c>
      <c r="D50" s="26" t="str">
        <f>VLOOKUP($F50,Master!$I:$M,5,)</f>
        <v>ASIN 16</v>
      </c>
      <c r="E50" s="26" t="str">
        <f>VLOOKUP($F50,Master!$I:$M,4,)</f>
        <v>KT</v>
      </c>
      <c r="F50" s="26" t="s">
        <v>144</v>
      </c>
      <c r="G50" t="s">
        <v>44</v>
      </c>
      <c r="H50" t="s">
        <v>45</v>
      </c>
      <c r="I50" t="s">
        <v>46</v>
      </c>
      <c r="J50" s="14">
        <v>44972</v>
      </c>
      <c r="L50">
        <v>550</v>
      </c>
      <c r="M50" s="13">
        <v>0.189471070275639</v>
      </c>
      <c r="N50" t="s">
        <v>21</v>
      </c>
      <c r="O50" s="26">
        <v>5912.5000000000009</v>
      </c>
      <c r="P50" s="84">
        <v>46.8</v>
      </c>
      <c r="Q50">
        <v>7.3000000000000001E-3</v>
      </c>
      <c r="R50" s="26">
        <v>969.19550000000004</v>
      </c>
      <c r="S50">
        <v>29.24</v>
      </c>
      <c r="T50" s="84">
        <v>4.8000000000000007</v>
      </c>
      <c r="U50" s="26">
        <v>4770.7650000000003</v>
      </c>
      <c r="V50">
        <v>0.21510000000000001</v>
      </c>
      <c r="W50">
        <v>4.6489000000000003</v>
      </c>
      <c r="X50">
        <v>0</v>
      </c>
      <c r="Y50">
        <v>0</v>
      </c>
      <c r="Z50">
        <v>0</v>
      </c>
      <c r="AA50">
        <v>0</v>
      </c>
      <c r="AB50">
        <v>0</v>
      </c>
      <c r="AC50">
        <v>0</v>
      </c>
      <c r="AD50">
        <v>0</v>
      </c>
      <c r="AE50">
        <v>0</v>
      </c>
      <c r="AF50">
        <v>0</v>
      </c>
      <c r="AG50">
        <v>0</v>
      </c>
      <c r="AH50">
        <v>0</v>
      </c>
    </row>
    <row r="51" spans="1:34" x14ac:dyDescent="0.3">
      <c r="A51" s="26" t="s">
        <v>43</v>
      </c>
      <c r="B51" s="26" t="str">
        <f>VLOOKUP(F51,Master!$I:$M,2,)</f>
        <v>Category 6</v>
      </c>
      <c r="C51" s="26" t="str">
        <f>VLOOKUP($F51,Master!$I:$M,3,)</f>
        <v>SP</v>
      </c>
      <c r="D51" s="26" t="str">
        <f>VLOOKUP($F51,Master!$I:$M,5,)</f>
        <v>ASIN 8</v>
      </c>
      <c r="E51" s="26" t="str">
        <f>VLOOKUP($F51,Master!$I:$M,4,)</f>
        <v>Auto</v>
      </c>
      <c r="F51" s="26" t="s">
        <v>166</v>
      </c>
      <c r="G51" t="s">
        <v>44</v>
      </c>
      <c r="H51" t="s">
        <v>48</v>
      </c>
      <c r="I51" t="s">
        <v>57</v>
      </c>
      <c r="J51" s="14">
        <v>44410</v>
      </c>
      <c r="L51">
        <v>100</v>
      </c>
      <c r="M51" t="s">
        <v>49</v>
      </c>
      <c r="N51" t="s">
        <v>21</v>
      </c>
      <c r="O51" s="26">
        <v>631604.60000000009</v>
      </c>
      <c r="P51" s="84">
        <v>177.6</v>
      </c>
      <c r="Q51">
        <v>2.9999999999999997E-4</v>
      </c>
      <c r="R51" s="26">
        <v>961.82599999999991</v>
      </c>
      <c r="S51">
        <v>7.65</v>
      </c>
      <c r="T51" s="84">
        <v>31.200000000000003</v>
      </c>
      <c r="U51" s="26">
        <v>4621.2480000000005</v>
      </c>
      <c r="V51">
        <v>0.22040000000000001</v>
      </c>
      <c r="W51">
        <v>4.5377000000000001</v>
      </c>
      <c r="X51">
        <v>0</v>
      </c>
      <c r="Y51">
        <v>0</v>
      </c>
      <c r="Z51">
        <v>0</v>
      </c>
      <c r="AA51">
        <v>0</v>
      </c>
      <c r="AB51">
        <v>0</v>
      </c>
      <c r="AC51">
        <v>0</v>
      </c>
      <c r="AD51">
        <v>0</v>
      </c>
      <c r="AE51">
        <v>0</v>
      </c>
      <c r="AF51">
        <v>0</v>
      </c>
      <c r="AG51">
        <v>0</v>
      </c>
      <c r="AH51">
        <v>0</v>
      </c>
    </row>
    <row r="52" spans="1:34" x14ac:dyDescent="0.3">
      <c r="A52" s="26" t="s">
        <v>43</v>
      </c>
      <c r="B52" s="26" t="str">
        <f>VLOOKUP(F52,Master!$I:$M,2,)</f>
        <v>Category 1</v>
      </c>
      <c r="C52" s="26" t="str">
        <f>VLOOKUP($F52,Master!$I:$M,3,)</f>
        <v>SP</v>
      </c>
      <c r="D52" s="26" t="str">
        <f>VLOOKUP($F52,Master!$I:$M,5,)</f>
        <v>ASIN 3</v>
      </c>
      <c r="E52" s="26" t="str">
        <f>VLOOKUP($F52,Master!$I:$M,4,)</f>
        <v>PT</v>
      </c>
      <c r="F52" s="26" t="s">
        <v>146</v>
      </c>
      <c r="G52" t="s">
        <v>44</v>
      </c>
      <c r="H52" t="s">
        <v>45</v>
      </c>
      <c r="I52" t="s">
        <v>46</v>
      </c>
      <c r="J52" s="14">
        <v>44821</v>
      </c>
      <c r="L52">
        <v>200</v>
      </c>
      <c r="M52" s="13">
        <v>0.14710652752700601</v>
      </c>
      <c r="N52" t="s">
        <v>21</v>
      </c>
      <c r="O52" s="26">
        <v>48918.100000000006</v>
      </c>
      <c r="P52" s="84">
        <v>94.8</v>
      </c>
      <c r="Q52">
        <v>1.8E-3</v>
      </c>
      <c r="R52" s="26">
        <v>952.03399999999999</v>
      </c>
      <c r="S52">
        <v>14.18</v>
      </c>
      <c r="T52" s="84">
        <v>8</v>
      </c>
      <c r="U52" s="26">
        <v>5621.1930000000002</v>
      </c>
      <c r="V52">
        <v>0.17929999999999999</v>
      </c>
      <c r="W52">
        <v>5.5763999999999996</v>
      </c>
      <c r="X52">
        <v>0</v>
      </c>
      <c r="Y52">
        <v>0</v>
      </c>
      <c r="Z52">
        <v>0</v>
      </c>
      <c r="AA52">
        <v>0</v>
      </c>
      <c r="AB52">
        <v>0</v>
      </c>
      <c r="AC52">
        <v>0</v>
      </c>
      <c r="AD52">
        <v>0</v>
      </c>
      <c r="AE52">
        <v>0</v>
      </c>
      <c r="AF52">
        <v>0</v>
      </c>
      <c r="AG52">
        <v>0</v>
      </c>
      <c r="AH52">
        <v>0</v>
      </c>
    </row>
    <row r="53" spans="1:34" x14ac:dyDescent="0.3">
      <c r="A53" s="26" t="s">
        <v>43</v>
      </c>
      <c r="B53" s="26" t="str">
        <f>VLOOKUP(F53,Master!$I:$M,2,)</f>
        <v>Category 3</v>
      </c>
      <c r="C53" s="26" t="str">
        <f>VLOOKUP($F53,Master!$I:$M,3,)</f>
        <v>SP</v>
      </c>
      <c r="D53" s="26" t="str">
        <f>VLOOKUP($F53,Master!$I:$M,5,)</f>
        <v>ASIN 16</v>
      </c>
      <c r="E53" s="26" t="str">
        <f>VLOOKUP($F53,Master!$I:$M,4,)</f>
        <v>Auto</v>
      </c>
      <c r="F53" s="26" t="s">
        <v>167</v>
      </c>
      <c r="G53" t="s">
        <v>44</v>
      </c>
      <c r="H53" t="s">
        <v>48</v>
      </c>
      <c r="I53" t="s">
        <v>46</v>
      </c>
      <c r="J53" s="14">
        <v>44972</v>
      </c>
      <c r="L53">
        <v>550</v>
      </c>
      <c r="M53" t="s">
        <v>49</v>
      </c>
      <c r="N53" t="s">
        <v>21</v>
      </c>
      <c r="O53" s="26">
        <v>126843.20000000001</v>
      </c>
      <c r="P53" s="84">
        <v>106.8</v>
      </c>
      <c r="Q53">
        <v>8.0000000000000004E-4</v>
      </c>
      <c r="R53" s="26">
        <v>946.54299999999989</v>
      </c>
      <c r="S53">
        <v>12.51</v>
      </c>
      <c r="T53" s="84">
        <v>12</v>
      </c>
      <c r="U53" s="26">
        <v>7270.3710000000001</v>
      </c>
      <c r="V53">
        <v>0.13789999999999999</v>
      </c>
      <c r="W53">
        <v>7.2542999999999997</v>
      </c>
      <c r="X53">
        <v>0</v>
      </c>
      <c r="Y53">
        <v>0</v>
      </c>
      <c r="Z53">
        <v>0</v>
      </c>
      <c r="AA53">
        <v>0</v>
      </c>
      <c r="AB53">
        <v>0</v>
      </c>
      <c r="AC53">
        <v>0</v>
      </c>
      <c r="AD53">
        <v>0</v>
      </c>
      <c r="AE53">
        <v>0</v>
      </c>
      <c r="AF53">
        <v>0</v>
      </c>
      <c r="AG53">
        <v>0</v>
      </c>
      <c r="AH53">
        <v>0</v>
      </c>
    </row>
    <row r="54" spans="1:34" x14ac:dyDescent="0.3">
      <c r="A54" s="26" t="s">
        <v>43</v>
      </c>
      <c r="B54" s="26" t="str">
        <f>VLOOKUP(F54,Master!$I:$M,2,)</f>
        <v>Category 1</v>
      </c>
      <c r="C54" s="26" t="str">
        <f>VLOOKUP($F54,Master!$I:$M,3,)</f>
        <v>SD</v>
      </c>
      <c r="D54" s="26" t="str">
        <f>VLOOKUP($F54,Master!$I:$M,5,)</f>
        <v>ASIN 1</v>
      </c>
      <c r="E54" s="26" t="str">
        <f>VLOOKUP($F54,Master!$I:$M,4,)</f>
        <v>CT</v>
      </c>
      <c r="F54" s="26" t="s">
        <v>135</v>
      </c>
      <c r="G54" t="s">
        <v>44</v>
      </c>
      <c r="H54" t="s">
        <v>45</v>
      </c>
      <c r="J54" s="14">
        <v>44866</v>
      </c>
      <c r="L54">
        <v>550</v>
      </c>
      <c r="N54" t="s">
        <v>21</v>
      </c>
      <c r="O54" s="26">
        <v>18242.400000000001</v>
      </c>
      <c r="P54" s="84">
        <v>62.4</v>
      </c>
      <c r="Q54">
        <v>3.0999999999999999E-3</v>
      </c>
      <c r="R54" s="26">
        <v>936.03700000000003</v>
      </c>
      <c r="S54">
        <v>21.18</v>
      </c>
      <c r="T54" s="84">
        <v>10.4</v>
      </c>
      <c r="U54" s="26">
        <v>3963.0870000000004</v>
      </c>
      <c r="V54">
        <v>0.25009999999999999</v>
      </c>
      <c r="W54">
        <v>3.9986999999999999</v>
      </c>
      <c r="X54">
        <v>5</v>
      </c>
      <c r="Y54">
        <v>0.3846</v>
      </c>
      <c r="Z54">
        <v>2033.92</v>
      </c>
      <c r="AA54">
        <v>0.46189999999999998</v>
      </c>
      <c r="AB54">
        <v>0</v>
      </c>
      <c r="AC54">
        <v>0</v>
      </c>
      <c r="AD54">
        <v>0</v>
      </c>
      <c r="AE54">
        <v>0</v>
      </c>
      <c r="AF54">
        <v>0</v>
      </c>
      <c r="AG54">
        <v>0</v>
      </c>
      <c r="AH54">
        <v>0</v>
      </c>
    </row>
    <row r="55" spans="1:34" x14ac:dyDescent="0.3">
      <c r="A55" s="26" t="s">
        <v>43</v>
      </c>
      <c r="B55" s="26" t="str">
        <f>VLOOKUP(F55,Master!$I:$M,2,)</f>
        <v>Category 1</v>
      </c>
      <c r="C55" s="26" t="str">
        <f>VLOOKUP($F55,Master!$I:$M,3,)</f>
        <v>SP</v>
      </c>
      <c r="D55" s="26" t="str">
        <f>VLOOKUP($F55,Master!$I:$M,5,)</f>
        <v>ASIN 6</v>
      </c>
      <c r="E55" s="26" t="str">
        <f>VLOOKUP($F55,Master!$I:$M,4,)</f>
        <v>PT</v>
      </c>
      <c r="F55" s="26" t="s">
        <v>160</v>
      </c>
      <c r="G55" t="s">
        <v>44</v>
      </c>
      <c r="H55" t="s">
        <v>45</v>
      </c>
      <c r="I55" t="s">
        <v>46</v>
      </c>
      <c r="J55" s="14">
        <v>44863</v>
      </c>
      <c r="L55">
        <v>550</v>
      </c>
      <c r="M55" t="s">
        <v>49</v>
      </c>
      <c r="N55" t="s">
        <v>21</v>
      </c>
      <c r="O55" s="26">
        <v>45171.500000000007</v>
      </c>
      <c r="P55" s="84">
        <v>100.8</v>
      </c>
      <c r="Q55">
        <v>2E-3</v>
      </c>
      <c r="R55" s="26">
        <v>930.971</v>
      </c>
      <c r="S55">
        <v>13.04</v>
      </c>
      <c r="T55" s="84">
        <v>21.6</v>
      </c>
      <c r="U55" s="26">
        <v>9755.8830000000016</v>
      </c>
      <c r="V55">
        <v>0.10100000000000001</v>
      </c>
      <c r="W55">
        <v>9.8971</v>
      </c>
      <c r="X55">
        <v>0</v>
      </c>
      <c r="Y55">
        <v>0</v>
      </c>
      <c r="Z55">
        <v>0</v>
      </c>
      <c r="AA55">
        <v>0</v>
      </c>
      <c r="AB55">
        <v>0</v>
      </c>
      <c r="AC55">
        <v>0</v>
      </c>
      <c r="AD55">
        <v>0</v>
      </c>
      <c r="AE55">
        <v>0</v>
      </c>
      <c r="AF55">
        <v>0</v>
      </c>
      <c r="AG55">
        <v>0</v>
      </c>
      <c r="AH55">
        <v>0</v>
      </c>
    </row>
    <row r="56" spans="1:34" x14ac:dyDescent="0.3">
      <c r="A56" s="26" t="s">
        <v>43</v>
      </c>
      <c r="B56" s="26" t="str">
        <f>VLOOKUP(F56,Master!$I:$M,2,)</f>
        <v>Category 1</v>
      </c>
      <c r="C56" s="26" t="str">
        <f>VLOOKUP($F56,Master!$I:$M,3,)</f>
        <v>SBV</v>
      </c>
      <c r="D56" s="26" t="str">
        <f>VLOOKUP($F56,Master!$I:$M,5,)</f>
        <v>ASIN 3</v>
      </c>
      <c r="E56" s="26" t="str">
        <f>VLOOKUP($F56,Master!$I:$M,4,)</f>
        <v>PT</v>
      </c>
      <c r="F56" s="26" t="s">
        <v>168</v>
      </c>
      <c r="G56" t="s">
        <v>44</v>
      </c>
      <c r="H56" t="s">
        <v>45</v>
      </c>
      <c r="J56" s="14">
        <v>44907</v>
      </c>
      <c r="L56">
        <v>550</v>
      </c>
      <c r="M56" t="s">
        <v>49</v>
      </c>
      <c r="N56" t="s">
        <v>21</v>
      </c>
      <c r="O56" s="26">
        <v>10129.900000000001</v>
      </c>
      <c r="P56" s="84">
        <v>57.599999999999994</v>
      </c>
      <c r="Q56">
        <v>5.1999999999999998E-3</v>
      </c>
      <c r="R56" s="26">
        <v>925.08899999999994</v>
      </c>
      <c r="S56">
        <v>22.67</v>
      </c>
      <c r="T56" s="84">
        <v>3.2</v>
      </c>
      <c r="U56" s="26">
        <v>2178.3240000000001</v>
      </c>
      <c r="V56">
        <v>0.44969999999999999</v>
      </c>
      <c r="W56">
        <v>2.2239</v>
      </c>
      <c r="X56">
        <v>1</v>
      </c>
      <c r="Y56">
        <v>0.25</v>
      </c>
      <c r="Z56">
        <v>894.92</v>
      </c>
      <c r="AA56">
        <v>0.36969999999999997</v>
      </c>
      <c r="AB56">
        <v>0</v>
      </c>
      <c r="AC56">
        <v>0</v>
      </c>
      <c r="AD56">
        <v>0</v>
      </c>
      <c r="AE56">
        <v>0</v>
      </c>
      <c r="AF56">
        <v>0</v>
      </c>
      <c r="AG56">
        <v>0</v>
      </c>
      <c r="AH56">
        <v>0</v>
      </c>
    </row>
    <row r="57" spans="1:34" x14ac:dyDescent="0.3">
      <c r="A57" s="26" t="s">
        <v>43</v>
      </c>
      <c r="B57" s="26" t="str">
        <f>VLOOKUP(F57,Master!$I:$M,2,)</f>
        <v>Category 3</v>
      </c>
      <c r="C57" s="26" t="str">
        <f>VLOOKUP($F57,Master!$I:$M,3,)</f>
        <v>SD</v>
      </c>
      <c r="D57" s="26" t="str">
        <f>VLOOKUP($F57,Master!$I:$M,5,)</f>
        <v>ASIN 14</v>
      </c>
      <c r="E57" s="26" t="str">
        <f>VLOOKUP($F57,Master!$I:$M,4,)</f>
        <v>CT</v>
      </c>
      <c r="F57" s="26" t="s">
        <v>156</v>
      </c>
      <c r="G57" t="s">
        <v>44</v>
      </c>
      <c r="H57" t="s">
        <v>45</v>
      </c>
      <c r="J57" s="14">
        <v>44985</v>
      </c>
      <c r="L57">
        <v>1000</v>
      </c>
      <c r="N57" t="s">
        <v>52</v>
      </c>
      <c r="O57" s="26">
        <v>16723.300000000003</v>
      </c>
      <c r="P57" s="84">
        <v>33.6</v>
      </c>
      <c r="Q57">
        <v>1.8E-3</v>
      </c>
      <c r="R57" s="26">
        <v>905.94699999999989</v>
      </c>
      <c r="S57">
        <v>38.07</v>
      </c>
      <c r="T57" s="84">
        <v>14.4</v>
      </c>
      <c r="U57" s="26">
        <v>6291.549</v>
      </c>
      <c r="V57">
        <v>0.1525</v>
      </c>
      <c r="W57">
        <v>6.5589000000000004</v>
      </c>
      <c r="X57">
        <v>6</v>
      </c>
      <c r="Y57">
        <v>0.33329999999999999</v>
      </c>
      <c r="Z57">
        <v>1209.18</v>
      </c>
      <c r="AA57">
        <v>0.17299999999999999</v>
      </c>
      <c r="AB57">
        <v>8917</v>
      </c>
      <c r="AC57">
        <v>119.53</v>
      </c>
      <c r="AD57">
        <v>0</v>
      </c>
      <c r="AE57">
        <v>0</v>
      </c>
      <c r="AF57">
        <v>0</v>
      </c>
      <c r="AG57">
        <v>0</v>
      </c>
      <c r="AH57">
        <v>0</v>
      </c>
    </row>
    <row r="58" spans="1:34" x14ac:dyDescent="0.3">
      <c r="A58" s="26" t="s">
        <v>43</v>
      </c>
      <c r="B58" s="26" t="str">
        <f>VLOOKUP(F58,Master!$I:$M,2,)</f>
        <v>Category 1</v>
      </c>
      <c r="C58" s="26" t="str">
        <f>VLOOKUP($F58,Master!$I:$M,3,)</f>
        <v>SD</v>
      </c>
      <c r="D58" s="26" t="str">
        <f>VLOOKUP($F58,Master!$I:$M,5,)</f>
        <v>ASIN 1</v>
      </c>
      <c r="E58" s="26" t="str">
        <f>VLOOKUP($F58,Master!$I:$M,4,)</f>
        <v>CT</v>
      </c>
      <c r="F58" s="26" t="s">
        <v>135</v>
      </c>
      <c r="G58" t="s">
        <v>44</v>
      </c>
      <c r="H58" t="s">
        <v>45</v>
      </c>
      <c r="J58" s="14">
        <v>44863</v>
      </c>
      <c r="L58">
        <v>550</v>
      </c>
      <c r="N58" t="s">
        <v>21</v>
      </c>
      <c r="O58" s="26">
        <v>15908.2</v>
      </c>
      <c r="P58" s="84">
        <v>40.799999999999997</v>
      </c>
      <c r="Q58">
        <v>2.3999999999999998E-3</v>
      </c>
      <c r="R58" s="26">
        <v>800.55550000000005</v>
      </c>
      <c r="S58">
        <v>27.7</v>
      </c>
      <c r="T58" s="84">
        <v>20</v>
      </c>
      <c r="U58" s="26">
        <v>7616.0969999999998</v>
      </c>
      <c r="V58">
        <v>0.1113</v>
      </c>
      <c r="W58">
        <v>8.9849999999999994</v>
      </c>
      <c r="X58">
        <v>4</v>
      </c>
      <c r="Y58">
        <v>0.16</v>
      </c>
      <c r="Z58">
        <v>1016.96</v>
      </c>
      <c r="AA58">
        <v>0.1202</v>
      </c>
      <c r="AB58">
        <v>0</v>
      </c>
      <c r="AC58">
        <v>0</v>
      </c>
      <c r="AD58">
        <v>0</v>
      </c>
      <c r="AE58">
        <v>0</v>
      </c>
      <c r="AF58">
        <v>0</v>
      </c>
      <c r="AG58">
        <v>0</v>
      </c>
      <c r="AH58">
        <v>0</v>
      </c>
    </row>
    <row r="59" spans="1:34" x14ac:dyDescent="0.3">
      <c r="A59" s="26" t="s">
        <v>43</v>
      </c>
      <c r="B59" s="26" t="str">
        <f>VLOOKUP(F59,Master!$I:$M,2,)</f>
        <v>Category 1</v>
      </c>
      <c r="C59" s="26" t="str">
        <f>VLOOKUP($F59,Master!$I:$M,3,)</f>
        <v>SB</v>
      </c>
      <c r="D59" s="26" t="str">
        <f>VLOOKUP($F59,Master!$I:$M,5,)</f>
        <v>ASIN 1</v>
      </c>
      <c r="E59" s="26" t="str">
        <f>VLOOKUP($F59,Master!$I:$M,4,)</f>
        <v>PT</v>
      </c>
      <c r="F59" s="26" t="s">
        <v>169</v>
      </c>
      <c r="G59" t="s">
        <v>44</v>
      </c>
      <c r="H59" t="s">
        <v>45</v>
      </c>
      <c r="J59" s="14">
        <v>44900</v>
      </c>
      <c r="L59">
        <v>550</v>
      </c>
      <c r="M59" t="s">
        <v>49</v>
      </c>
      <c r="N59" t="s">
        <v>21</v>
      </c>
      <c r="O59" s="26">
        <v>81614.5</v>
      </c>
      <c r="P59" s="84">
        <v>201.6</v>
      </c>
      <c r="Q59">
        <v>2.3E-3</v>
      </c>
      <c r="R59" s="26">
        <v>771.02650000000006</v>
      </c>
      <c r="S59">
        <v>5.4</v>
      </c>
      <c r="T59" s="84">
        <v>4.8000000000000007</v>
      </c>
      <c r="U59" s="26">
        <v>1136.664</v>
      </c>
      <c r="V59">
        <v>0.71819999999999995</v>
      </c>
      <c r="W59">
        <v>1.3923000000000001</v>
      </c>
      <c r="X59">
        <v>3</v>
      </c>
      <c r="Y59">
        <v>0.5</v>
      </c>
      <c r="Z59">
        <v>437.08</v>
      </c>
      <c r="AA59">
        <v>0.34610000000000002</v>
      </c>
      <c r="AB59">
        <v>0</v>
      </c>
      <c r="AC59">
        <v>0</v>
      </c>
      <c r="AD59">
        <v>0</v>
      </c>
      <c r="AE59">
        <v>0</v>
      </c>
      <c r="AF59">
        <v>0</v>
      </c>
      <c r="AG59">
        <v>0</v>
      </c>
      <c r="AH59">
        <v>0</v>
      </c>
    </row>
    <row r="60" spans="1:34" x14ac:dyDescent="0.3">
      <c r="A60" s="26" t="s">
        <v>43</v>
      </c>
      <c r="B60" s="26" t="str">
        <f>VLOOKUP(F60,Master!$I:$M,2,)</f>
        <v>Category 1</v>
      </c>
      <c r="C60" s="26" t="str">
        <f>VLOOKUP($F60,Master!$I:$M,3,)</f>
        <v>SP</v>
      </c>
      <c r="D60" s="26" t="str">
        <f>VLOOKUP($F60,Master!$I:$M,5,)</f>
        <v>ASIN 1</v>
      </c>
      <c r="E60" s="26" t="str">
        <f>VLOOKUP($F60,Master!$I:$M,4,)</f>
        <v>KT</v>
      </c>
      <c r="F60" s="26" t="s">
        <v>126</v>
      </c>
      <c r="G60" t="s">
        <v>44</v>
      </c>
      <c r="H60" t="s">
        <v>45</v>
      </c>
      <c r="I60" t="s">
        <v>46</v>
      </c>
      <c r="J60" s="14">
        <v>44716</v>
      </c>
      <c r="L60">
        <v>300</v>
      </c>
      <c r="M60" t="s">
        <v>49</v>
      </c>
      <c r="N60" t="s">
        <v>21</v>
      </c>
      <c r="O60" s="26">
        <v>100185.8</v>
      </c>
      <c r="P60" s="84">
        <v>99.6</v>
      </c>
      <c r="Q60">
        <v>8.9999999999999998E-4</v>
      </c>
      <c r="R60" s="26">
        <v>760.69900000000007</v>
      </c>
      <c r="S60">
        <v>10.78</v>
      </c>
      <c r="T60" s="84">
        <v>21.6</v>
      </c>
      <c r="U60" s="26">
        <v>8574.0120000000006</v>
      </c>
      <c r="V60">
        <v>9.3899999999999997E-2</v>
      </c>
      <c r="W60">
        <v>10.645</v>
      </c>
      <c r="X60">
        <v>0</v>
      </c>
      <c r="Y60">
        <v>0</v>
      </c>
      <c r="Z60">
        <v>0</v>
      </c>
      <c r="AA60">
        <v>0</v>
      </c>
      <c r="AB60">
        <v>0</v>
      </c>
      <c r="AC60">
        <v>0</v>
      </c>
      <c r="AD60">
        <v>0</v>
      </c>
      <c r="AE60">
        <v>0</v>
      </c>
      <c r="AF60">
        <v>0</v>
      </c>
      <c r="AG60">
        <v>0</v>
      </c>
      <c r="AH60">
        <v>0</v>
      </c>
    </row>
    <row r="61" spans="1:34" x14ac:dyDescent="0.3">
      <c r="A61" s="26" t="s">
        <v>43</v>
      </c>
      <c r="B61" s="26" t="str">
        <f>VLOOKUP(F61,Master!$I:$M,2,)</f>
        <v>Category 1</v>
      </c>
      <c r="C61" s="26" t="str">
        <f>VLOOKUP($F61,Master!$I:$M,3,)</f>
        <v>SP</v>
      </c>
      <c r="D61" s="26" t="str">
        <f>VLOOKUP($F61,Master!$I:$M,5,)</f>
        <v>ASIN 1</v>
      </c>
      <c r="E61" s="26" t="str">
        <f>VLOOKUP($F61,Master!$I:$M,4,)</f>
        <v>PT</v>
      </c>
      <c r="F61" s="26" t="s">
        <v>128</v>
      </c>
      <c r="G61" t="s">
        <v>44</v>
      </c>
      <c r="H61" t="s">
        <v>45</v>
      </c>
      <c r="I61" t="s">
        <v>46</v>
      </c>
      <c r="J61" s="14">
        <v>44821</v>
      </c>
      <c r="L61">
        <v>500</v>
      </c>
      <c r="M61" s="13">
        <v>0.21088964511424399</v>
      </c>
      <c r="N61" t="s">
        <v>21</v>
      </c>
      <c r="O61" s="26">
        <v>32675.500000000004</v>
      </c>
      <c r="P61" s="84">
        <v>106.8</v>
      </c>
      <c r="Q61">
        <v>3.0000000000000001E-3</v>
      </c>
      <c r="R61" s="26">
        <v>695.28300000000002</v>
      </c>
      <c r="S61">
        <v>9.19</v>
      </c>
      <c r="T61" s="84">
        <v>8.8000000000000007</v>
      </c>
      <c r="U61" s="26">
        <v>2176.4250000000002</v>
      </c>
      <c r="V61">
        <v>0.33829999999999999</v>
      </c>
      <c r="W61">
        <v>2.9563999999999999</v>
      </c>
      <c r="X61">
        <v>0</v>
      </c>
      <c r="Y61">
        <v>0</v>
      </c>
      <c r="Z61">
        <v>0</v>
      </c>
      <c r="AA61">
        <v>0</v>
      </c>
      <c r="AB61">
        <v>0</v>
      </c>
      <c r="AC61">
        <v>0</v>
      </c>
      <c r="AD61">
        <v>0</v>
      </c>
      <c r="AE61">
        <v>0</v>
      </c>
      <c r="AF61">
        <v>0</v>
      </c>
      <c r="AG61">
        <v>0</v>
      </c>
      <c r="AH61">
        <v>0</v>
      </c>
    </row>
    <row r="62" spans="1:34" x14ac:dyDescent="0.3">
      <c r="A62" s="26" t="s">
        <v>43</v>
      </c>
      <c r="B62" s="26" t="str">
        <f>VLOOKUP(F62,Master!$I:$M,2,)</f>
        <v>Category 3</v>
      </c>
      <c r="C62" s="26" t="str">
        <f>VLOOKUP($F62,Master!$I:$M,3,)</f>
        <v>SB</v>
      </c>
      <c r="D62" s="26" t="str">
        <f>VLOOKUP($F62,Master!$I:$M,5,)</f>
        <v>ASIN 16</v>
      </c>
      <c r="E62" s="26" t="str">
        <f>VLOOKUP($F62,Master!$I:$M,4,)</f>
        <v>KT</v>
      </c>
      <c r="F62" s="26" t="s">
        <v>130</v>
      </c>
      <c r="G62" t="s">
        <v>44</v>
      </c>
      <c r="H62" t="s">
        <v>45</v>
      </c>
      <c r="J62" s="14">
        <v>44979</v>
      </c>
      <c r="L62">
        <v>1000</v>
      </c>
      <c r="M62" s="13">
        <v>0.53441295546558698</v>
      </c>
      <c r="N62" t="s">
        <v>21</v>
      </c>
      <c r="O62" s="26">
        <v>6993.8</v>
      </c>
      <c r="P62" s="84">
        <v>26.4</v>
      </c>
      <c r="Q62">
        <v>3.5000000000000001E-3</v>
      </c>
      <c r="R62" s="26">
        <v>651.3549999999999</v>
      </c>
      <c r="S62">
        <v>34.83</v>
      </c>
      <c r="T62" s="84">
        <v>10.4</v>
      </c>
      <c r="U62" s="26">
        <v>4626.6030000000001</v>
      </c>
      <c r="V62">
        <v>0.14910000000000001</v>
      </c>
      <c r="W62">
        <v>6.7084000000000001</v>
      </c>
      <c r="X62">
        <v>2</v>
      </c>
      <c r="Y62">
        <v>0.15379999999999999</v>
      </c>
      <c r="Z62">
        <v>1220.3399999999999</v>
      </c>
      <c r="AA62">
        <v>0.2374</v>
      </c>
      <c r="AB62">
        <v>0</v>
      </c>
      <c r="AC62">
        <v>0</v>
      </c>
      <c r="AD62">
        <v>0</v>
      </c>
      <c r="AE62">
        <v>0</v>
      </c>
      <c r="AF62">
        <v>0</v>
      </c>
      <c r="AG62">
        <v>0</v>
      </c>
      <c r="AH62">
        <v>0</v>
      </c>
    </row>
    <row r="63" spans="1:34" x14ac:dyDescent="0.3">
      <c r="A63" s="26" t="s">
        <v>43</v>
      </c>
      <c r="B63" s="26" t="str">
        <f>VLOOKUP(F63,Master!$I:$M,2,)</f>
        <v>Category 4</v>
      </c>
      <c r="C63" s="26" t="str">
        <f>VLOOKUP($F63,Master!$I:$M,3,)</f>
        <v>SP</v>
      </c>
      <c r="D63" s="26" t="str">
        <f>VLOOKUP($F63,Master!$I:$M,5,)</f>
        <v>ASIN 5</v>
      </c>
      <c r="E63" s="26" t="str">
        <f>VLOOKUP($F63,Master!$I:$M,4,)</f>
        <v>KT</v>
      </c>
      <c r="F63" s="26" t="s">
        <v>140</v>
      </c>
      <c r="G63" t="s">
        <v>44</v>
      </c>
      <c r="H63" t="s">
        <v>45</v>
      </c>
      <c r="I63" t="s">
        <v>46</v>
      </c>
      <c r="J63" s="14">
        <v>44786</v>
      </c>
      <c r="L63">
        <v>600</v>
      </c>
      <c r="M63" t="s">
        <v>49</v>
      </c>
      <c r="N63" t="s">
        <v>21</v>
      </c>
      <c r="O63" s="26">
        <v>14830.2</v>
      </c>
      <c r="P63" s="84">
        <v>36</v>
      </c>
      <c r="Q63">
        <v>2.2000000000000001E-3</v>
      </c>
      <c r="R63" s="26">
        <v>627.44449999999995</v>
      </c>
      <c r="S63">
        <v>24.61</v>
      </c>
      <c r="T63" s="84">
        <v>9.6000000000000014</v>
      </c>
      <c r="U63" s="26">
        <v>6422.0129999999999</v>
      </c>
      <c r="V63">
        <v>0.10340000000000001</v>
      </c>
      <c r="W63">
        <v>9.6666000000000007</v>
      </c>
      <c r="X63">
        <v>0</v>
      </c>
      <c r="Y63">
        <v>0</v>
      </c>
      <c r="Z63">
        <v>0</v>
      </c>
      <c r="AA63">
        <v>0</v>
      </c>
      <c r="AB63">
        <v>0</v>
      </c>
      <c r="AC63">
        <v>0</v>
      </c>
      <c r="AD63">
        <v>0</v>
      </c>
      <c r="AE63">
        <v>0</v>
      </c>
      <c r="AF63">
        <v>0</v>
      </c>
      <c r="AG63">
        <v>0</v>
      </c>
      <c r="AH63">
        <v>0</v>
      </c>
    </row>
    <row r="64" spans="1:34" x14ac:dyDescent="0.3">
      <c r="A64" s="26" t="s">
        <v>43</v>
      </c>
      <c r="B64" s="26" t="str">
        <f>VLOOKUP(F64,Master!$I:$M,2,)</f>
        <v>Category 1</v>
      </c>
      <c r="C64" s="26" t="str">
        <f>VLOOKUP($F64,Master!$I:$M,3,)</f>
        <v>SD</v>
      </c>
      <c r="D64" s="26" t="str">
        <f>VLOOKUP($F64,Master!$I:$M,5,)</f>
        <v>ASIN 3</v>
      </c>
      <c r="E64" s="26" t="str">
        <f>VLOOKUP($F64,Master!$I:$M,4,)</f>
        <v>CT</v>
      </c>
      <c r="F64" s="26" t="s">
        <v>132</v>
      </c>
      <c r="G64" t="s">
        <v>44</v>
      </c>
      <c r="H64" t="s">
        <v>45</v>
      </c>
      <c r="J64" s="14">
        <v>44949</v>
      </c>
      <c r="L64">
        <v>1000</v>
      </c>
      <c r="N64" t="s">
        <v>52</v>
      </c>
      <c r="O64" s="26">
        <v>5461.5</v>
      </c>
      <c r="P64" s="84">
        <v>12</v>
      </c>
      <c r="Q64">
        <v>2E-3</v>
      </c>
      <c r="R64" s="26">
        <v>550.44299999999998</v>
      </c>
      <c r="S64">
        <v>64.760000000000005</v>
      </c>
      <c r="T64" s="84">
        <v>4.8000000000000007</v>
      </c>
      <c r="U64" s="26">
        <v>2536.1460000000002</v>
      </c>
      <c r="V64">
        <v>0.2298</v>
      </c>
      <c r="W64">
        <v>4.3514999999999997</v>
      </c>
      <c r="X64">
        <v>0</v>
      </c>
      <c r="Y64">
        <v>0</v>
      </c>
      <c r="Z64">
        <v>0</v>
      </c>
      <c r="AA64">
        <v>0</v>
      </c>
      <c r="AB64">
        <v>2962</v>
      </c>
      <c r="AC64">
        <v>218.63</v>
      </c>
      <c r="AD64">
        <v>3670</v>
      </c>
      <c r="AE64">
        <v>3402</v>
      </c>
      <c r="AF64">
        <v>3179</v>
      </c>
      <c r="AG64">
        <v>2907</v>
      </c>
      <c r="AH64">
        <v>2</v>
      </c>
    </row>
    <row r="65" spans="1:34" x14ac:dyDescent="0.3">
      <c r="A65" s="26" t="s">
        <v>43</v>
      </c>
      <c r="B65" s="26" t="str">
        <f>VLOOKUP(F65,Master!$I:$M,2,)</f>
        <v>Category 1</v>
      </c>
      <c r="C65" s="26" t="str">
        <f>VLOOKUP($F65,Master!$I:$M,3,)</f>
        <v>SD</v>
      </c>
      <c r="D65" s="26" t="str">
        <f>VLOOKUP($F65,Master!$I:$M,5,)</f>
        <v>ASIN 3</v>
      </c>
      <c r="E65" s="26" t="str">
        <f>VLOOKUP($F65,Master!$I:$M,4,)</f>
        <v>CT</v>
      </c>
      <c r="F65" s="26" t="s">
        <v>132</v>
      </c>
      <c r="G65" t="s">
        <v>44</v>
      </c>
      <c r="H65" t="s">
        <v>45</v>
      </c>
      <c r="J65" s="14">
        <v>44866</v>
      </c>
      <c r="L65">
        <v>550</v>
      </c>
      <c r="N65" t="s">
        <v>21</v>
      </c>
      <c r="O65" s="26">
        <v>10997.800000000001</v>
      </c>
      <c r="P65" s="84">
        <v>33.6</v>
      </c>
      <c r="Q65">
        <v>2.8E-3</v>
      </c>
      <c r="R65" s="26">
        <v>486.72699999999998</v>
      </c>
      <c r="S65">
        <v>20.45</v>
      </c>
      <c r="T65" s="84">
        <v>0.8</v>
      </c>
      <c r="U65" s="26">
        <v>205.93799999999999</v>
      </c>
      <c r="V65">
        <v>2.5024999999999999</v>
      </c>
      <c r="W65">
        <v>0.39960000000000001</v>
      </c>
      <c r="X65">
        <v>1</v>
      </c>
      <c r="Y65">
        <v>1</v>
      </c>
      <c r="Z65">
        <v>228.82</v>
      </c>
      <c r="AA65">
        <v>1</v>
      </c>
      <c r="AB65">
        <v>0</v>
      </c>
      <c r="AC65">
        <v>0</v>
      </c>
      <c r="AD65">
        <v>0</v>
      </c>
      <c r="AE65">
        <v>0</v>
      </c>
      <c r="AF65">
        <v>0</v>
      </c>
      <c r="AG65">
        <v>0</v>
      </c>
      <c r="AH65">
        <v>0</v>
      </c>
    </row>
    <row r="66" spans="1:34" x14ac:dyDescent="0.3">
      <c r="A66" s="26" t="s">
        <v>43</v>
      </c>
      <c r="B66" s="26" t="str">
        <f>VLOOKUP(F66,Master!$I:$M,2,)</f>
        <v>Category 2</v>
      </c>
      <c r="C66" s="26" t="str">
        <f>VLOOKUP($F66,Master!$I:$M,3,)</f>
        <v>SD</v>
      </c>
      <c r="D66" s="26" t="str">
        <f>VLOOKUP($F66,Master!$I:$M,5,)</f>
        <v>ASIN 2</v>
      </c>
      <c r="E66" s="26" t="str">
        <f>VLOOKUP($F66,Master!$I:$M,4,)</f>
        <v>CT</v>
      </c>
      <c r="F66" s="26" t="s">
        <v>131</v>
      </c>
      <c r="G66" t="s">
        <v>44</v>
      </c>
      <c r="H66" t="s">
        <v>45</v>
      </c>
      <c r="J66" s="14">
        <v>44866</v>
      </c>
      <c r="L66">
        <v>550</v>
      </c>
      <c r="N66" t="s">
        <v>21</v>
      </c>
      <c r="O66" s="26">
        <v>18287.5</v>
      </c>
      <c r="P66" s="84">
        <v>43.199999999999996</v>
      </c>
      <c r="Q66">
        <v>2.2000000000000001E-3</v>
      </c>
      <c r="R66" s="26">
        <v>483.88799999999998</v>
      </c>
      <c r="S66">
        <v>15.81</v>
      </c>
      <c r="T66" s="84">
        <v>3.2</v>
      </c>
      <c r="U66" s="26">
        <v>1329.912</v>
      </c>
      <c r="V66">
        <v>0.38529999999999998</v>
      </c>
      <c r="W66">
        <v>2.5956999999999999</v>
      </c>
      <c r="X66">
        <v>2</v>
      </c>
      <c r="Y66">
        <v>0.5</v>
      </c>
      <c r="Z66">
        <v>1037.5</v>
      </c>
      <c r="AA66">
        <v>0.70209999999999995</v>
      </c>
      <c r="AB66">
        <v>0</v>
      </c>
      <c r="AC66">
        <v>0</v>
      </c>
      <c r="AD66">
        <v>0</v>
      </c>
      <c r="AE66">
        <v>0</v>
      </c>
      <c r="AF66">
        <v>0</v>
      </c>
      <c r="AG66">
        <v>0</v>
      </c>
      <c r="AH66">
        <v>0</v>
      </c>
    </row>
    <row r="67" spans="1:34" x14ac:dyDescent="0.3">
      <c r="A67" s="26" t="s">
        <v>43</v>
      </c>
      <c r="B67" s="26" t="str">
        <f>VLOOKUP(F67,Master!$I:$M,2,)</f>
        <v>Category 2</v>
      </c>
      <c r="C67" s="26" t="str">
        <f>VLOOKUP($F67,Master!$I:$M,3,)</f>
        <v>SP</v>
      </c>
      <c r="D67" s="26" t="str">
        <f>VLOOKUP($F67,Master!$I:$M,5,)</f>
        <v>ASIN 2</v>
      </c>
      <c r="E67" s="26" t="str">
        <f>VLOOKUP($F67,Master!$I:$M,4,)</f>
        <v>Auto</v>
      </c>
      <c r="F67" s="26" t="s">
        <v>170</v>
      </c>
      <c r="G67" t="s">
        <v>44</v>
      </c>
      <c r="H67" t="s">
        <v>48</v>
      </c>
      <c r="I67" t="s">
        <v>46</v>
      </c>
      <c r="J67" s="14">
        <v>44151</v>
      </c>
      <c r="L67">
        <v>200</v>
      </c>
      <c r="M67" t="s">
        <v>49</v>
      </c>
      <c r="N67" t="s">
        <v>21</v>
      </c>
      <c r="O67" s="26">
        <v>150582.30000000002</v>
      </c>
      <c r="P67" s="84">
        <v>92.399999999999991</v>
      </c>
      <c r="Q67">
        <v>5.9999999999999995E-4</v>
      </c>
      <c r="R67" s="26">
        <v>482.392</v>
      </c>
      <c r="S67">
        <v>7.37</v>
      </c>
      <c r="T67" s="84">
        <v>5.6000000000000005</v>
      </c>
      <c r="U67" s="26">
        <v>2172.7080000000001</v>
      </c>
      <c r="V67">
        <v>0.2351</v>
      </c>
      <c r="W67">
        <v>4.2538</v>
      </c>
      <c r="X67">
        <v>0</v>
      </c>
      <c r="Y67">
        <v>0</v>
      </c>
      <c r="Z67">
        <v>0</v>
      </c>
      <c r="AA67">
        <v>0</v>
      </c>
      <c r="AB67">
        <v>0</v>
      </c>
      <c r="AC67">
        <v>0</v>
      </c>
      <c r="AD67">
        <v>0</v>
      </c>
      <c r="AE67">
        <v>0</v>
      </c>
      <c r="AF67">
        <v>0</v>
      </c>
      <c r="AG67">
        <v>0</v>
      </c>
      <c r="AH67">
        <v>0</v>
      </c>
    </row>
    <row r="68" spans="1:34" x14ac:dyDescent="0.3">
      <c r="A68" s="26" t="s">
        <v>43</v>
      </c>
      <c r="B68" s="26" t="str">
        <f>VLOOKUP(F68,Master!$I:$M,2,)</f>
        <v>Category 1</v>
      </c>
      <c r="C68" s="26" t="str">
        <f>VLOOKUP($F68,Master!$I:$M,3,)</f>
        <v>SP</v>
      </c>
      <c r="D68" s="26" t="str">
        <f>VLOOKUP($F68,Master!$I:$M,5,)</f>
        <v>ASIN 1</v>
      </c>
      <c r="E68" s="26" t="str">
        <f>VLOOKUP($F68,Master!$I:$M,4,)</f>
        <v>KT</v>
      </c>
      <c r="F68" s="26" t="s">
        <v>126</v>
      </c>
      <c r="G68" t="s">
        <v>44</v>
      </c>
      <c r="H68" t="s">
        <v>45</v>
      </c>
      <c r="I68" t="s">
        <v>46</v>
      </c>
      <c r="J68" s="14">
        <v>44718</v>
      </c>
      <c r="L68">
        <v>300</v>
      </c>
      <c r="M68" s="13">
        <v>0.14563106796116501</v>
      </c>
      <c r="N68" t="s">
        <v>21</v>
      </c>
      <c r="O68" s="26">
        <v>54355.4</v>
      </c>
      <c r="P68" s="84">
        <v>52.8</v>
      </c>
      <c r="Q68">
        <v>8.9999999999999998E-4</v>
      </c>
      <c r="R68" s="26">
        <v>460.51299999999998</v>
      </c>
      <c r="S68">
        <v>12.31</v>
      </c>
      <c r="T68" s="84">
        <v>3.2</v>
      </c>
      <c r="U68" s="26">
        <v>745.9380000000001</v>
      </c>
      <c r="V68">
        <v>0.65369999999999995</v>
      </c>
      <c r="W68">
        <v>1.5298</v>
      </c>
      <c r="X68">
        <v>0</v>
      </c>
      <c r="Y68">
        <v>0</v>
      </c>
      <c r="Z68">
        <v>0</v>
      </c>
      <c r="AA68">
        <v>0</v>
      </c>
      <c r="AB68">
        <v>0</v>
      </c>
      <c r="AC68">
        <v>0</v>
      </c>
      <c r="AD68">
        <v>0</v>
      </c>
      <c r="AE68">
        <v>0</v>
      </c>
      <c r="AF68">
        <v>0</v>
      </c>
      <c r="AG68">
        <v>0</v>
      </c>
      <c r="AH68">
        <v>0</v>
      </c>
    </row>
    <row r="69" spans="1:34" x14ac:dyDescent="0.3">
      <c r="A69" s="26" t="s">
        <v>43</v>
      </c>
      <c r="B69" s="26" t="str">
        <f>VLOOKUP(F69,Master!$I:$M,2,)</f>
        <v>Category 1</v>
      </c>
      <c r="C69" s="26" t="str">
        <f>VLOOKUP($F69,Master!$I:$M,3,)</f>
        <v>SP</v>
      </c>
      <c r="D69" s="26" t="str">
        <f>VLOOKUP($F69,Master!$I:$M,5,)</f>
        <v>ASIN 7</v>
      </c>
      <c r="E69" s="26" t="str">
        <f>VLOOKUP($F69,Master!$I:$M,4,)</f>
        <v>PT</v>
      </c>
      <c r="F69" s="26" t="s">
        <v>164</v>
      </c>
      <c r="G69" t="s">
        <v>44</v>
      </c>
      <c r="H69" t="s">
        <v>45</v>
      </c>
      <c r="I69" t="s">
        <v>46</v>
      </c>
      <c r="J69" s="14">
        <v>44821</v>
      </c>
      <c r="L69">
        <v>200</v>
      </c>
      <c r="M69" t="s">
        <v>49</v>
      </c>
      <c r="N69" t="s">
        <v>21</v>
      </c>
      <c r="O69" s="26">
        <v>26703.600000000002</v>
      </c>
      <c r="P69" s="84">
        <v>62.4</v>
      </c>
      <c r="Q69">
        <v>2.0999999999999999E-3</v>
      </c>
      <c r="R69" s="26">
        <v>435.85449999999997</v>
      </c>
      <c r="S69">
        <v>9.86</v>
      </c>
      <c r="T69" s="84">
        <v>8.8000000000000007</v>
      </c>
      <c r="U69" s="26">
        <v>3782.3310000000001</v>
      </c>
      <c r="V69">
        <v>0.122</v>
      </c>
      <c r="W69">
        <v>8.1959</v>
      </c>
      <c r="X69">
        <v>0</v>
      </c>
      <c r="Y69">
        <v>0</v>
      </c>
      <c r="Z69">
        <v>0</v>
      </c>
      <c r="AA69">
        <v>0</v>
      </c>
      <c r="AB69">
        <v>0</v>
      </c>
      <c r="AC69">
        <v>0</v>
      </c>
      <c r="AD69">
        <v>0</v>
      </c>
      <c r="AE69">
        <v>0</v>
      </c>
      <c r="AF69">
        <v>0</v>
      </c>
      <c r="AG69">
        <v>0</v>
      </c>
      <c r="AH69">
        <v>0</v>
      </c>
    </row>
    <row r="70" spans="1:34" x14ac:dyDescent="0.3">
      <c r="A70" s="26" t="s">
        <v>43</v>
      </c>
      <c r="B70" s="26" t="str">
        <f>VLOOKUP(F70,Master!$I:$M,2,)</f>
        <v>Category 1</v>
      </c>
      <c r="C70" s="26" t="str">
        <f>VLOOKUP($F70,Master!$I:$M,3,)</f>
        <v>SBV</v>
      </c>
      <c r="D70" s="26" t="str">
        <f>VLOOKUP($F70,Master!$I:$M,5,)</f>
        <v>ASIN 3</v>
      </c>
      <c r="E70" s="26" t="str">
        <f>VLOOKUP($F70,Master!$I:$M,4,)</f>
        <v>PT</v>
      </c>
      <c r="F70" s="26" t="s">
        <v>168</v>
      </c>
      <c r="G70" t="s">
        <v>44</v>
      </c>
      <c r="H70" t="s">
        <v>45</v>
      </c>
      <c r="J70" s="14">
        <v>44907</v>
      </c>
      <c r="L70">
        <v>550</v>
      </c>
      <c r="M70" t="s">
        <v>49</v>
      </c>
      <c r="N70" t="s">
        <v>21</v>
      </c>
      <c r="O70" s="26">
        <v>4271.3</v>
      </c>
      <c r="P70" s="84">
        <v>24</v>
      </c>
      <c r="Q70">
        <v>5.1999999999999998E-3</v>
      </c>
      <c r="R70" s="26">
        <v>430.71199999999999</v>
      </c>
      <c r="S70">
        <v>25.34</v>
      </c>
      <c r="T70" s="84">
        <v>0</v>
      </c>
      <c r="U70" s="26">
        <v>0</v>
      </c>
      <c r="V70">
        <v>0</v>
      </c>
      <c r="W70">
        <v>0</v>
      </c>
      <c r="X70">
        <v>0</v>
      </c>
      <c r="Y70">
        <v>0</v>
      </c>
      <c r="Z70">
        <v>0</v>
      </c>
      <c r="AA70">
        <v>0</v>
      </c>
      <c r="AB70">
        <v>0</v>
      </c>
      <c r="AC70">
        <v>0</v>
      </c>
      <c r="AD70">
        <v>0</v>
      </c>
      <c r="AE70">
        <v>0</v>
      </c>
      <c r="AF70">
        <v>0</v>
      </c>
      <c r="AG70">
        <v>0</v>
      </c>
      <c r="AH70">
        <v>0</v>
      </c>
    </row>
    <row r="71" spans="1:34" x14ac:dyDescent="0.3">
      <c r="A71" s="26" t="s">
        <v>43</v>
      </c>
      <c r="B71" s="26" t="str">
        <f>VLOOKUP(F71,Master!$I:$M,2,)</f>
        <v>Category 1</v>
      </c>
      <c r="C71" s="26" t="str">
        <f>VLOOKUP($F71,Master!$I:$M,3,)</f>
        <v>SP</v>
      </c>
      <c r="D71" s="26" t="str">
        <f>VLOOKUP($F71,Master!$I:$M,5,)</f>
        <v>ASIN 10</v>
      </c>
      <c r="E71" s="26" t="str">
        <f>VLOOKUP($F71,Master!$I:$M,4,)</f>
        <v>PT</v>
      </c>
      <c r="F71" s="26" t="s">
        <v>171</v>
      </c>
      <c r="G71" t="s">
        <v>44</v>
      </c>
      <c r="H71" t="s">
        <v>45</v>
      </c>
      <c r="I71" t="s">
        <v>46</v>
      </c>
      <c r="J71" s="14">
        <v>44821</v>
      </c>
      <c r="L71">
        <v>200</v>
      </c>
      <c r="M71" t="s">
        <v>49</v>
      </c>
      <c r="N71" t="s">
        <v>21</v>
      </c>
      <c r="O71" s="26">
        <v>44226.600000000006</v>
      </c>
      <c r="P71" s="84">
        <v>79.2</v>
      </c>
      <c r="Q71">
        <v>1.6000000000000001E-3</v>
      </c>
      <c r="R71" s="26">
        <v>414.12849999999997</v>
      </c>
      <c r="S71">
        <v>7.38</v>
      </c>
      <c r="T71" s="84">
        <v>14.4</v>
      </c>
      <c r="U71" s="26">
        <v>4124.7719999999999</v>
      </c>
      <c r="V71">
        <v>0.10630000000000001</v>
      </c>
      <c r="W71">
        <v>9.4068000000000005</v>
      </c>
      <c r="X71">
        <v>0</v>
      </c>
      <c r="Y71">
        <v>0</v>
      </c>
      <c r="Z71">
        <v>0</v>
      </c>
      <c r="AA71">
        <v>0</v>
      </c>
      <c r="AB71">
        <v>0</v>
      </c>
      <c r="AC71">
        <v>0</v>
      </c>
      <c r="AD71">
        <v>0</v>
      </c>
      <c r="AE71">
        <v>0</v>
      </c>
      <c r="AF71">
        <v>0</v>
      </c>
      <c r="AG71">
        <v>0</v>
      </c>
      <c r="AH71">
        <v>0</v>
      </c>
    </row>
    <row r="72" spans="1:34" x14ac:dyDescent="0.3">
      <c r="A72" s="26" t="s">
        <v>43</v>
      </c>
      <c r="B72" s="26" t="str">
        <f>VLOOKUP(F72,Master!$I:$M,2,)</f>
        <v>Category 2</v>
      </c>
      <c r="C72" s="26" t="str">
        <f>VLOOKUP($F72,Master!$I:$M,3,)</f>
        <v>SBV</v>
      </c>
      <c r="D72" s="26" t="str">
        <f>VLOOKUP($F72,Master!$I:$M,5,)</f>
        <v>ASIN 2</v>
      </c>
      <c r="E72" s="26" t="str">
        <f>VLOOKUP($F72,Master!$I:$M,4,)</f>
        <v>KT</v>
      </c>
      <c r="F72" s="26" t="s">
        <v>133</v>
      </c>
      <c r="G72" t="s">
        <v>44</v>
      </c>
      <c r="H72" t="s">
        <v>45</v>
      </c>
      <c r="I72" t="s">
        <v>46</v>
      </c>
      <c r="J72" s="14">
        <v>44725</v>
      </c>
      <c r="L72">
        <v>200</v>
      </c>
      <c r="M72" t="s">
        <v>49</v>
      </c>
      <c r="N72" t="s">
        <v>21</v>
      </c>
      <c r="O72" s="26">
        <v>1423.4</v>
      </c>
      <c r="P72" s="84">
        <v>44.4</v>
      </c>
      <c r="Q72">
        <v>2.86E-2</v>
      </c>
      <c r="R72" s="26">
        <v>377.52749999999997</v>
      </c>
      <c r="S72">
        <v>12</v>
      </c>
      <c r="T72" s="84">
        <v>4.8000000000000007</v>
      </c>
      <c r="U72" s="26">
        <v>1868.3009999999999</v>
      </c>
      <c r="V72">
        <v>0.214</v>
      </c>
      <c r="W72">
        <v>4.6738</v>
      </c>
      <c r="X72">
        <v>4</v>
      </c>
      <c r="Y72">
        <v>0.66669999999999996</v>
      </c>
      <c r="Z72">
        <v>1169.6400000000001</v>
      </c>
      <c r="AA72">
        <v>0.56340000000000001</v>
      </c>
      <c r="AB72">
        <v>385</v>
      </c>
      <c r="AC72">
        <v>1153.6400000000001</v>
      </c>
      <c r="AD72">
        <v>0</v>
      </c>
      <c r="AE72">
        <v>0</v>
      </c>
      <c r="AF72">
        <v>0</v>
      </c>
      <c r="AG72">
        <v>0</v>
      </c>
      <c r="AH72">
        <v>0</v>
      </c>
    </row>
    <row r="73" spans="1:34" x14ac:dyDescent="0.3">
      <c r="A73" s="26" t="s">
        <v>43</v>
      </c>
      <c r="B73" s="26" t="str">
        <f>VLOOKUP(F73,Master!$I:$M,2,)</f>
        <v>Category 1</v>
      </c>
      <c r="C73" s="26" t="str">
        <f>VLOOKUP($F73,Master!$I:$M,3,)</f>
        <v>SBV</v>
      </c>
      <c r="D73" s="26" t="str">
        <f>VLOOKUP($F73,Master!$I:$M,5,)</f>
        <v>ASIN 3</v>
      </c>
      <c r="E73" s="26" t="str">
        <f>VLOOKUP($F73,Master!$I:$M,4,)</f>
        <v>PT</v>
      </c>
      <c r="F73" s="26" t="s">
        <v>168</v>
      </c>
      <c r="G73" t="s">
        <v>44</v>
      </c>
      <c r="H73" t="s">
        <v>45</v>
      </c>
      <c r="J73" s="14">
        <v>44907</v>
      </c>
      <c r="L73">
        <v>550</v>
      </c>
      <c r="M73" t="s">
        <v>49</v>
      </c>
      <c r="N73" t="s">
        <v>21</v>
      </c>
      <c r="O73" s="26">
        <v>5151.3</v>
      </c>
      <c r="P73" s="84">
        <v>22.8</v>
      </c>
      <c r="Q73">
        <v>4.1000000000000003E-3</v>
      </c>
      <c r="R73" s="26">
        <v>373.8725</v>
      </c>
      <c r="S73">
        <v>23.15</v>
      </c>
      <c r="T73" s="84">
        <v>0</v>
      </c>
      <c r="U73" s="26">
        <v>0</v>
      </c>
      <c r="V73">
        <v>0</v>
      </c>
      <c r="W73">
        <v>0</v>
      </c>
      <c r="X73">
        <v>0</v>
      </c>
      <c r="Y73">
        <v>0</v>
      </c>
      <c r="Z73">
        <v>0</v>
      </c>
      <c r="AA73">
        <v>0</v>
      </c>
      <c r="AB73">
        <v>0</v>
      </c>
      <c r="AC73">
        <v>0</v>
      </c>
      <c r="AD73">
        <v>0</v>
      </c>
      <c r="AE73">
        <v>0</v>
      </c>
      <c r="AF73">
        <v>0</v>
      </c>
      <c r="AG73">
        <v>0</v>
      </c>
      <c r="AH73">
        <v>0</v>
      </c>
    </row>
    <row r="74" spans="1:34" x14ac:dyDescent="0.3">
      <c r="A74" s="26" t="s">
        <v>43</v>
      </c>
      <c r="B74" s="26" t="str">
        <f>VLOOKUP(F74,Master!$I:$M,2,)</f>
        <v>Category 1</v>
      </c>
      <c r="C74" s="26" t="str">
        <f>VLOOKUP($F74,Master!$I:$M,3,)</f>
        <v>SP</v>
      </c>
      <c r="D74" s="26" t="str">
        <f>VLOOKUP($F74,Master!$I:$M,5,)</f>
        <v>ASIN 10</v>
      </c>
      <c r="E74" s="26" t="str">
        <f>VLOOKUP($F74,Master!$I:$M,4,)</f>
        <v>KT</v>
      </c>
      <c r="F74" s="26" t="s">
        <v>172</v>
      </c>
      <c r="G74" t="s">
        <v>44</v>
      </c>
      <c r="H74" t="s">
        <v>45</v>
      </c>
      <c r="I74" t="s">
        <v>46</v>
      </c>
      <c r="J74" s="14">
        <v>44786</v>
      </c>
      <c r="L74">
        <v>200</v>
      </c>
      <c r="M74" t="s">
        <v>49</v>
      </c>
      <c r="N74" t="s">
        <v>21</v>
      </c>
      <c r="O74" s="26">
        <v>23060.400000000001</v>
      </c>
      <c r="P74" s="84">
        <v>30</v>
      </c>
      <c r="Q74">
        <v>1.1999999999999999E-3</v>
      </c>
      <c r="R74" s="26">
        <v>356.1925</v>
      </c>
      <c r="S74">
        <v>16.760000000000002</v>
      </c>
      <c r="T74" s="84">
        <v>5.6000000000000005</v>
      </c>
      <c r="U74" s="26">
        <v>3264.4349999999999</v>
      </c>
      <c r="V74">
        <v>0.11550000000000001</v>
      </c>
      <c r="W74">
        <v>8.6555999999999997</v>
      </c>
      <c r="X74">
        <v>0</v>
      </c>
      <c r="Y74">
        <v>0</v>
      </c>
      <c r="Z74">
        <v>0</v>
      </c>
      <c r="AA74">
        <v>0</v>
      </c>
      <c r="AB74">
        <v>0</v>
      </c>
      <c r="AC74">
        <v>0</v>
      </c>
      <c r="AD74">
        <v>0</v>
      </c>
      <c r="AE74">
        <v>0</v>
      </c>
      <c r="AF74">
        <v>0</v>
      </c>
      <c r="AG74">
        <v>0</v>
      </c>
      <c r="AH74">
        <v>0</v>
      </c>
    </row>
    <row r="75" spans="1:34" x14ac:dyDescent="0.3">
      <c r="A75" s="26" t="s">
        <v>43</v>
      </c>
      <c r="B75" s="26" t="str">
        <f>VLOOKUP(F75,Master!$I:$M,2,)</f>
        <v>Category 1</v>
      </c>
      <c r="C75" s="26" t="str">
        <f>VLOOKUP($F75,Master!$I:$M,3,)</f>
        <v>SP</v>
      </c>
      <c r="D75" s="26" t="str">
        <f>VLOOKUP($F75,Master!$I:$M,5,)</f>
        <v>ASIN 3</v>
      </c>
      <c r="E75" s="26" t="str">
        <f>VLOOKUP($F75,Master!$I:$M,4,)</f>
        <v>CT</v>
      </c>
      <c r="F75" s="26" t="s">
        <v>173</v>
      </c>
      <c r="G75" t="s">
        <v>44</v>
      </c>
      <c r="H75" t="s">
        <v>45</v>
      </c>
      <c r="I75" t="s">
        <v>46</v>
      </c>
      <c r="J75" s="14">
        <v>44866</v>
      </c>
      <c r="L75">
        <v>550</v>
      </c>
      <c r="M75" s="13">
        <v>0.117771568876471</v>
      </c>
      <c r="N75" t="s">
        <v>21</v>
      </c>
      <c r="O75" s="26">
        <v>16360.300000000001</v>
      </c>
      <c r="P75" s="84">
        <v>27.599999999999998</v>
      </c>
      <c r="Q75">
        <v>1.5E-3</v>
      </c>
      <c r="R75" s="26">
        <v>352.733</v>
      </c>
      <c r="S75">
        <v>18.04</v>
      </c>
      <c r="T75" s="84">
        <v>0</v>
      </c>
      <c r="U75" s="26">
        <v>0</v>
      </c>
      <c r="V75">
        <v>0</v>
      </c>
      <c r="W75">
        <v>0</v>
      </c>
      <c r="X75">
        <v>0</v>
      </c>
      <c r="Y75">
        <v>0</v>
      </c>
      <c r="Z75">
        <v>0</v>
      </c>
      <c r="AA75">
        <v>0</v>
      </c>
      <c r="AB75">
        <v>0</v>
      </c>
      <c r="AC75">
        <v>0</v>
      </c>
      <c r="AD75">
        <v>0</v>
      </c>
      <c r="AE75">
        <v>0</v>
      </c>
      <c r="AF75">
        <v>0</v>
      </c>
      <c r="AG75">
        <v>0</v>
      </c>
      <c r="AH75">
        <v>0</v>
      </c>
    </row>
    <row r="76" spans="1:34" x14ac:dyDescent="0.3">
      <c r="A76" s="26" t="s">
        <v>43</v>
      </c>
      <c r="B76" s="26" t="str">
        <f>VLOOKUP(F76,Master!$I:$M,2,)</f>
        <v>Category 1</v>
      </c>
      <c r="C76" s="26" t="str">
        <f>VLOOKUP($F76,Master!$I:$M,3,)</f>
        <v>SP</v>
      </c>
      <c r="D76" s="26" t="str">
        <f>VLOOKUP($F76,Master!$I:$M,5,)</f>
        <v>ASIN 10</v>
      </c>
      <c r="E76" s="26" t="str">
        <f>VLOOKUP($F76,Master!$I:$M,4,)</f>
        <v>KT</v>
      </c>
      <c r="F76" s="26" t="s">
        <v>172</v>
      </c>
      <c r="G76" t="s">
        <v>44</v>
      </c>
      <c r="H76" t="s">
        <v>45</v>
      </c>
      <c r="I76" t="s">
        <v>46</v>
      </c>
      <c r="J76" s="14">
        <v>44786</v>
      </c>
      <c r="L76">
        <v>200</v>
      </c>
      <c r="M76" t="s">
        <v>49</v>
      </c>
      <c r="N76" t="s">
        <v>21</v>
      </c>
      <c r="O76" s="26">
        <v>7570.2000000000007</v>
      </c>
      <c r="P76" s="84">
        <v>33.6</v>
      </c>
      <c r="Q76">
        <v>4.1000000000000003E-3</v>
      </c>
      <c r="R76" s="26">
        <v>333.58249999999998</v>
      </c>
      <c r="S76">
        <v>14.02</v>
      </c>
      <c r="T76" s="84">
        <v>10.4</v>
      </c>
      <c r="U76" s="26">
        <v>4484.7719999999999</v>
      </c>
      <c r="V76">
        <v>7.8799999999999995E-2</v>
      </c>
      <c r="W76">
        <v>12.6974</v>
      </c>
      <c r="X76">
        <v>0</v>
      </c>
      <c r="Y76">
        <v>0</v>
      </c>
      <c r="Z76">
        <v>0</v>
      </c>
      <c r="AA76">
        <v>0</v>
      </c>
      <c r="AB76">
        <v>0</v>
      </c>
      <c r="AC76">
        <v>0</v>
      </c>
      <c r="AD76">
        <v>0</v>
      </c>
      <c r="AE76">
        <v>0</v>
      </c>
      <c r="AF76">
        <v>0</v>
      </c>
      <c r="AG76">
        <v>0</v>
      </c>
      <c r="AH76">
        <v>0</v>
      </c>
    </row>
    <row r="77" spans="1:34" x14ac:dyDescent="0.3">
      <c r="A77" s="26" t="s">
        <v>43</v>
      </c>
      <c r="B77" s="26" t="str">
        <f>VLOOKUP(F77,Master!$I:$M,2,)</f>
        <v>Category 1</v>
      </c>
      <c r="C77" s="26" t="str">
        <f>VLOOKUP($F77,Master!$I:$M,3,)</f>
        <v>SP</v>
      </c>
      <c r="D77" s="26" t="str">
        <f>VLOOKUP($F77,Master!$I:$M,5,)</f>
        <v>ASIN 12</v>
      </c>
      <c r="E77" s="26" t="str">
        <f>VLOOKUP($F77,Master!$I:$M,4,)</f>
        <v>KT</v>
      </c>
      <c r="F77" s="26" t="s">
        <v>174</v>
      </c>
      <c r="G77" t="s">
        <v>44</v>
      </c>
      <c r="H77" t="s">
        <v>45</v>
      </c>
      <c r="I77" t="s">
        <v>46</v>
      </c>
      <c r="J77" s="14">
        <v>44786</v>
      </c>
      <c r="L77">
        <v>200</v>
      </c>
      <c r="M77" t="s">
        <v>49</v>
      </c>
      <c r="N77" t="s">
        <v>21</v>
      </c>
      <c r="O77" s="26">
        <v>69553</v>
      </c>
      <c r="P77" s="84">
        <v>34.799999999999997</v>
      </c>
      <c r="Q77">
        <v>5.0000000000000001E-4</v>
      </c>
      <c r="R77" s="26">
        <v>326.315</v>
      </c>
      <c r="S77">
        <v>13.24</v>
      </c>
      <c r="T77" s="84">
        <v>6.4</v>
      </c>
      <c r="U77" s="26">
        <v>5007.2129999999997</v>
      </c>
      <c r="V77">
        <v>6.9000000000000006E-2</v>
      </c>
      <c r="W77">
        <v>14.4922</v>
      </c>
      <c r="X77">
        <v>0</v>
      </c>
      <c r="Y77">
        <v>0</v>
      </c>
      <c r="Z77">
        <v>0</v>
      </c>
      <c r="AA77">
        <v>0</v>
      </c>
      <c r="AB77">
        <v>0</v>
      </c>
      <c r="AC77">
        <v>0</v>
      </c>
      <c r="AD77">
        <v>0</v>
      </c>
      <c r="AE77">
        <v>0</v>
      </c>
      <c r="AF77">
        <v>0</v>
      </c>
      <c r="AG77">
        <v>0</v>
      </c>
      <c r="AH77">
        <v>0</v>
      </c>
    </row>
    <row r="78" spans="1:34" x14ac:dyDescent="0.3">
      <c r="A78" s="26" t="s">
        <v>43</v>
      </c>
      <c r="B78" s="26" t="str">
        <f>VLOOKUP(F78,Master!$I:$M,2,)</f>
        <v>Category 3</v>
      </c>
      <c r="C78" s="26" t="str">
        <f>VLOOKUP($F78,Master!$I:$M,3,)</f>
        <v>SD</v>
      </c>
      <c r="D78" s="26" t="str">
        <f>VLOOKUP($F78,Master!$I:$M,5,)</f>
        <v>ASIN 14</v>
      </c>
      <c r="E78" s="26" t="str">
        <f>VLOOKUP($F78,Master!$I:$M,4,)</f>
        <v>CT</v>
      </c>
      <c r="F78" s="26" t="s">
        <v>156</v>
      </c>
      <c r="G78" t="s">
        <v>44</v>
      </c>
      <c r="H78" t="s">
        <v>45</v>
      </c>
      <c r="J78" s="14">
        <v>45014</v>
      </c>
      <c r="L78">
        <v>1000</v>
      </c>
      <c r="N78" t="s">
        <v>21</v>
      </c>
      <c r="O78" s="26">
        <v>4671.7000000000007</v>
      </c>
      <c r="P78" s="84">
        <v>7.1999999999999993</v>
      </c>
      <c r="Q78">
        <v>1.4E-3</v>
      </c>
      <c r="R78" s="26">
        <v>321.23200000000003</v>
      </c>
      <c r="S78">
        <v>62.99</v>
      </c>
      <c r="T78" s="84">
        <v>5.6000000000000005</v>
      </c>
      <c r="U78" s="26">
        <v>1313.37</v>
      </c>
      <c r="V78">
        <v>0.25900000000000001</v>
      </c>
      <c r="W78">
        <v>3.8614000000000002</v>
      </c>
      <c r="X78">
        <v>1</v>
      </c>
      <c r="Y78">
        <v>0.1429</v>
      </c>
      <c r="Z78">
        <v>203.39</v>
      </c>
      <c r="AA78">
        <v>0.1394</v>
      </c>
      <c r="AB78">
        <v>0</v>
      </c>
      <c r="AC78">
        <v>0</v>
      </c>
      <c r="AD78">
        <v>0</v>
      </c>
      <c r="AE78">
        <v>0</v>
      </c>
      <c r="AF78">
        <v>0</v>
      </c>
      <c r="AG78">
        <v>0</v>
      </c>
      <c r="AH78">
        <v>0</v>
      </c>
    </row>
    <row r="79" spans="1:34" x14ac:dyDescent="0.3">
      <c r="A79" s="26" t="s">
        <v>43</v>
      </c>
      <c r="B79" s="26" t="str">
        <f>VLOOKUP(F79,Master!$I:$M,2,)</f>
        <v>Category 5</v>
      </c>
      <c r="C79" s="26" t="str">
        <f>VLOOKUP($F79,Master!$I:$M,3,)</f>
        <v>SP</v>
      </c>
      <c r="D79" s="26" t="str">
        <f>VLOOKUP($F79,Master!$I:$M,5,)</f>
        <v>ASIN 9</v>
      </c>
      <c r="E79" s="26" t="str">
        <f>VLOOKUP($F79,Master!$I:$M,4,)</f>
        <v>KT</v>
      </c>
      <c r="F79" s="26" t="s">
        <v>161</v>
      </c>
      <c r="G79" t="s">
        <v>44</v>
      </c>
      <c r="H79" t="s">
        <v>45</v>
      </c>
      <c r="I79" t="s">
        <v>46</v>
      </c>
      <c r="J79" s="14">
        <v>44786</v>
      </c>
      <c r="L79">
        <v>400</v>
      </c>
      <c r="M79" t="s">
        <v>49</v>
      </c>
      <c r="N79" t="s">
        <v>21</v>
      </c>
      <c r="O79" s="26">
        <v>3720.2000000000003</v>
      </c>
      <c r="P79" s="84">
        <v>33.6</v>
      </c>
      <c r="Q79">
        <v>8.3000000000000001E-3</v>
      </c>
      <c r="R79" s="26">
        <v>310.34350000000001</v>
      </c>
      <c r="S79">
        <v>13.04</v>
      </c>
      <c r="T79" s="84">
        <v>10.4</v>
      </c>
      <c r="U79" s="26">
        <v>3494.1420000000003</v>
      </c>
      <c r="V79">
        <v>9.4E-2</v>
      </c>
      <c r="W79">
        <v>10.6335</v>
      </c>
      <c r="X79">
        <v>0</v>
      </c>
      <c r="Y79">
        <v>0</v>
      </c>
      <c r="Z79">
        <v>0</v>
      </c>
      <c r="AA79">
        <v>0</v>
      </c>
      <c r="AB79">
        <v>0</v>
      </c>
      <c r="AC79">
        <v>0</v>
      </c>
      <c r="AD79">
        <v>0</v>
      </c>
      <c r="AE79">
        <v>0</v>
      </c>
      <c r="AF79">
        <v>0</v>
      </c>
      <c r="AG79">
        <v>0</v>
      </c>
      <c r="AH79">
        <v>0</v>
      </c>
    </row>
    <row r="80" spans="1:34" x14ac:dyDescent="0.3">
      <c r="A80" s="26" t="s">
        <v>43</v>
      </c>
      <c r="B80" s="26" t="str">
        <f>VLOOKUP(F80,Master!$I:$M,2,)</f>
        <v>Category 1</v>
      </c>
      <c r="C80" s="26" t="str">
        <f>VLOOKUP($F80,Master!$I:$M,3,)</f>
        <v>SD</v>
      </c>
      <c r="D80" s="26" t="str">
        <f>VLOOKUP($F80,Master!$I:$M,5,)</f>
        <v>ASIN 3</v>
      </c>
      <c r="E80" s="26" t="str">
        <f>VLOOKUP($F80,Master!$I:$M,4,)</f>
        <v>CT</v>
      </c>
      <c r="F80" s="26" t="s">
        <v>132</v>
      </c>
      <c r="G80" t="s">
        <v>44</v>
      </c>
      <c r="H80" t="s">
        <v>45</v>
      </c>
      <c r="J80" s="14">
        <v>44900</v>
      </c>
      <c r="L80">
        <v>550</v>
      </c>
      <c r="N80" t="s">
        <v>21</v>
      </c>
      <c r="O80" s="26">
        <v>9187.2000000000007</v>
      </c>
      <c r="P80" s="84">
        <v>18</v>
      </c>
      <c r="Q80">
        <v>1.8E-3</v>
      </c>
      <c r="R80" s="26">
        <v>295.91899999999998</v>
      </c>
      <c r="S80">
        <v>23.21</v>
      </c>
      <c r="T80" s="84">
        <v>0</v>
      </c>
      <c r="U80" s="26">
        <v>0</v>
      </c>
      <c r="V80">
        <v>0</v>
      </c>
      <c r="W80">
        <v>0</v>
      </c>
      <c r="X80">
        <v>0</v>
      </c>
      <c r="Y80">
        <v>0</v>
      </c>
      <c r="Z80">
        <v>0</v>
      </c>
      <c r="AA80">
        <v>0</v>
      </c>
      <c r="AB80">
        <v>0</v>
      </c>
      <c r="AC80">
        <v>0</v>
      </c>
      <c r="AD80">
        <v>0</v>
      </c>
      <c r="AE80">
        <v>0</v>
      </c>
      <c r="AF80">
        <v>0</v>
      </c>
      <c r="AG80">
        <v>0</v>
      </c>
      <c r="AH80">
        <v>0</v>
      </c>
    </row>
    <row r="81" spans="1:34" x14ac:dyDescent="0.3">
      <c r="A81" s="26" t="s">
        <v>43</v>
      </c>
      <c r="B81" s="26" t="str">
        <f>VLOOKUP(F81,Master!$I:$M,2,)</f>
        <v>Category 5</v>
      </c>
      <c r="C81" s="26" t="str">
        <f>VLOOKUP($F81,Master!$I:$M,3,)</f>
        <v>SP</v>
      </c>
      <c r="D81" s="26" t="str">
        <f>VLOOKUP($F81,Master!$I:$M,5,)</f>
        <v>ASIN 9</v>
      </c>
      <c r="E81" s="26" t="str">
        <f>VLOOKUP($F81,Master!$I:$M,4,)</f>
        <v>PT</v>
      </c>
      <c r="F81" s="26" t="s">
        <v>175</v>
      </c>
      <c r="G81" t="s">
        <v>44</v>
      </c>
      <c r="H81" t="s">
        <v>45</v>
      </c>
      <c r="I81" t="s">
        <v>46</v>
      </c>
      <c r="J81" s="14">
        <v>44433</v>
      </c>
      <c r="L81">
        <v>300</v>
      </c>
      <c r="M81" t="s">
        <v>49</v>
      </c>
      <c r="N81" t="s">
        <v>21</v>
      </c>
      <c r="O81" s="26">
        <v>9651.4000000000015</v>
      </c>
      <c r="P81" s="84">
        <v>27.599999999999998</v>
      </c>
      <c r="Q81">
        <v>2.5999999999999999E-3</v>
      </c>
      <c r="R81" s="26">
        <v>288.95749999999998</v>
      </c>
      <c r="S81">
        <v>14.78</v>
      </c>
      <c r="T81" s="84">
        <v>1.6</v>
      </c>
      <c r="U81" s="26">
        <v>530.85599999999999</v>
      </c>
      <c r="V81">
        <v>0.57630000000000003</v>
      </c>
      <c r="W81">
        <v>1.7351000000000001</v>
      </c>
      <c r="X81">
        <v>0</v>
      </c>
      <c r="Y81">
        <v>0</v>
      </c>
      <c r="Z81">
        <v>0</v>
      </c>
      <c r="AA81">
        <v>0</v>
      </c>
      <c r="AB81">
        <v>0</v>
      </c>
      <c r="AC81">
        <v>0</v>
      </c>
      <c r="AD81">
        <v>0</v>
      </c>
      <c r="AE81">
        <v>0</v>
      </c>
      <c r="AF81">
        <v>0</v>
      </c>
      <c r="AG81">
        <v>0</v>
      </c>
      <c r="AH81">
        <v>0</v>
      </c>
    </row>
    <row r="82" spans="1:34" x14ac:dyDescent="0.3">
      <c r="A82" s="26" t="s">
        <v>43</v>
      </c>
      <c r="B82" s="26" t="str">
        <f>VLOOKUP(F82,Master!$I:$M,2,)</f>
        <v>Category 1</v>
      </c>
      <c r="C82" s="26" t="str">
        <f>VLOOKUP($F82,Master!$I:$M,3,)</f>
        <v>SP</v>
      </c>
      <c r="D82" s="26" t="str">
        <f>VLOOKUP($F82,Master!$I:$M,5,)</f>
        <v>ASIN 3</v>
      </c>
      <c r="E82" s="26" t="str">
        <f>VLOOKUP($F82,Master!$I:$M,4,)</f>
        <v>KT</v>
      </c>
      <c r="F82" s="26" t="s">
        <v>176</v>
      </c>
      <c r="G82" t="s">
        <v>44</v>
      </c>
      <c r="H82" t="s">
        <v>45</v>
      </c>
      <c r="I82" t="s">
        <v>46</v>
      </c>
      <c r="J82" s="14">
        <v>44785</v>
      </c>
      <c r="L82">
        <v>200</v>
      </c>
      <c r="M82" t="s">
        <v>49</v>
      </c>
      <c r="N82" t="s">
        <v>21</v>
      </c>
      <c r="O82" s="26">
        <v>7076.3</v>
      </c>
      <c r="P82" s="84">
        <v>39.6</v>
      </c>
      <c r="Q82">
        <v>5.1000000000000004E-3</v>
      </c>
      <c r="R82" s="26">
        <v>282.30200000000002</v>
      </c>
      <c r="S82">
        <v>10.06</v>
      </c>
      <c r="T82" s="84">
        <v>0</v>
      </c>
      <c r="U82" s="26">
        <v>0</v>
      </c>
      <c r="V82">
        <v>0</v>
      </c>
      <c r="W82">
        <v>0</v>
      </c>
      <c r="X82">
        <v>0</v>
      </c>
      <c r="Y82">
        <v>0</v>
      </c>
      <c r="Z82">
        <v>0</v>
      </c>
      <c r="AA82">
        <v>0</v>
      </c>
      <c r="AB82">
        <v>0</v>
      </c>
      <c r="AC82">
        <v>0</v>
      </c>
      <c r="AD82">
        <v>0</v>
      </c>
      <c r="AE82">
        <v>0</v>
      </c>
      <c r="AF82">
        <v>0</v>
      </c>
      <c r="AG82">
        <v>0</v>
      </c>
      <c r="AH82">
        <v>0</v>
      </c>
    </row>
    <row r="83" spans="1:34" x14ac:dyDescent="0.3">
      <c r="A83" s="26" t="s">
        <v>43</v>
      </c>
      <c r="B83" s="26" t="str">
        <f>VLOOKUP(F83,Master!$I:$M,2,)</f>
        <v>Category 1</v>
      </c>
      <c r="C83" s="26" t="str">
        <f>VLOOKUP($F83,Master!$I:$M,3,)</f>
        <v>SP</v>
      </c>
      <c r="D83" s="26" t="str">
        <f>VLOOKUP($F83,Master!$I:$M,5,)</f>
        <v>ASIN 13</v>
      </c>
      <c r="E83" s="26" t="str">
        <f>VLOOKUP($F83,Master!$I:$M,4,)</f>
        <v>Auto</v>
      </c>
      <c r="F83" s="26" t="s">
        <v>177</v>
      </c>
      <c r="G83" t="s">
        <v>44</v>
      </c>
      <c r="H83" t="s">
        <v>48</v>
      </c>
      <c r="I83" t="s">
        <v>46</v>
      </c>
      <c r="J83" s="14">
        <v>44929</v>
      </c>
      <c r="L83">
        <v>550</v>
      </c>
      <c r="M83" t="s">
        <v>49</v>
      </c>
      <c r="N83" t="s">
        <v>21</v>
      </c>
      <c r="O83" s="26">
        <v>67994.3</v>
      </c>
      <c r="P83" s="84">
        <v>66</v>
      </c>
      <c r="Q83">
        <v>8.9999999999999998E-4</v>
      </c>
      <c r="R83" s="26">
        <v>261.41750000000002</v>
      </c>
      <c r="S83">
        <v>5.59</v>
      </c>
      <c r="T83" s="84">
        <v>7.2</v>
      </c>
      <c r="U83" s="26">
        <v>2036.4570000000001</v>
      </c>
      <c r="V83">
        <v>0.13589999999999999</v>
      </c>
      <c r="W83">
        <v>7.3573000000000004</v>
      </c>
      <c r="X83">
        <v>0</v>
      </c>
      <c r="Y83">
        <v>0</v>
      </c>
      <c r="Z83">
        <v>0</v>
      </c>
      <c r="AA83">
        <v>0</v>
      </c>
      <c r="AB83">
        <v>0</v>
      </c>
      <c r="AC83">
        <v>0</v>
      </c>
      <c r="AD83">
        <v>0</v>
      </c>
      <c r="AE83">
        <v>0</v>
      </c>
      <c r="AF83">
        <v>0</v>
      </c>
      <c r="AG83">
        <v>0</v>
      </c>
      <c r="AH83">
        <v>0</v>
      </c>
    </row>
    <row r="84" spans="1:34" x14ac:dyDescent="0.3">
      <c r="A84" s="26" t="s">
        <v>43</v>
      </c>
      <c r="B84" s="26" t="str">
        <f>VLOOKUP(F84,Master!$I:$M,2,)</f>
        <v>Category 2</v>
      </c>
      <c r="C84" s="26" t="str">
        <f>VLOOKUP($F84,Master!$I:$M,3,)</f>
        <v>SD</v>
      </c>
      <c r="D84" s="26" t="str">
        <f>VLOOKUP($F84,Master!$I:$M,5,)</f>
        <v>ASIN 2</v>
      </c>
      <c r="E84" s="26" t="str">
        <f>VLOOKUP($F84,Master!$I:$M,4,)</f>
        <v>PT</v>
      </c>
      <c r="F84" s="26" t="s">
        <v>178</v>
      </c>
      <c r="G84" t="s">
        <v>44</v>
      </c>
      <c r="H84" t="s">
        <v>45</v>
      </c>
      <c r="J84" s="14">
        <v>44907</v>
      </c>
      <c r="L84">
        <v>550</v>
      </c>
      <c r="N84" t="s">
        <v>21</v>
      </c>
      <c r="O84" s="26">
        <v>3867.6000000000004</v>
      </c>
      <c r="P84" s="84">
        <v>14.399999999999999</v>
      </c>
      <c r="Q84">
        <v>3.3999999999999998E-3</v>
      </c>
      <c r="R84" s="26">
        <v>242.131</v>
      </c>
      <c r="S84">
        <v>23.74</v>
      </c>
      <c r="T84" s="84">
        <v>0.8</v>
      </c>
      <c r="U84" s="26">
        <v>838.92600000000004</v>
      </c>
      <c r="V84">
        <v>0.30559999999999998</v>
      </c>
      <c r="W84">
        <v>3.2723</v>
      </c>
      <c r="X84">
        <v>0</v>
      </c>
      <c r="Y84">
        <v>0</v>
      </c>
      <c r="Z84">
        <v>0</v>
      </c>
      <c r="AA84">
        <v>0</v>
      </c>
      <c r="AB84">
        <v>0</v>
      </c>
      <c r="AC84">
        <v>0</v>
      </c>
      <c r="AD84">
        <v>0</v>
      </c>
      <c r="AE84">
        <v>0</v>
      </c>
      <c r="AF84">
        <v>0</v>
      </c>
      <c r="AG84">
        <v>0</v>
      </c>
      <c r="AH84">
        <v>0</v>
      </c>
    </row>
    <row r="85" spans="1:34" x14ac:dyDescent="0.3">
      <c r="A85" s="26" t="s">
        <v>43</v>
      </c>
      <c r="B85" s="26" t="str">
        <f>VLOOKUP(F85,Master!$I:$M,2,)</f>
        <v>Category 1</v>
      </c>
      <c r="C85" s="26" t="str">
        <f>VLOOKUP($F85,Master!$I:$M,3,)</f>
        <v>SP</v>
      </c>
      <c r="D85" s="26" t="str">
        <f>VLOOKUP($F85,Master!$I:$M,5,)</f>
        <v>ASIN 3</v>
      </c>
      <c r="E85" s="26" t="str">
        <f>VLOOKUP($F85,Master!$I:$M,4,)</f>
        <v>KT</v>
      </c>
      <c r="F85" s="26" t="s">
        <v>176</v>
      </c>
      <c r="G85" t="s">
        <v>44</v>
      </c>
      <c r="H85" t="s">
        <v>45</v>
      </c>
      <c r="I85" t="s">
        <v>46</v>
      </c>
      <c r="J85" s="14">
        <v>44708</v>
      </c>
      <c r="L85">
        <v>5000</v>
      </c>
      <c r="M85" t="s">
        <v>49</v>
      </c>
      <c r="N85" t="s">
        <v>21</v>
      </c>
      <c r="O85" s="26">
        <v>12669.800000000001</v>
      </c>
      <c r="P85" s="84">
        <v>21.599999999999998</v>
      </c>
      <c r="Q85">
        <v>1.6000000000000001E-3</v>
      </c>
      <c r="R85" s="26">
        <v>240.006</v>
      </c>
      <c r="S85">
        <v>15.69</v>
      </c>
      <c r="T85" s="84">
        <v>6.4</v>
      </c>
      <c r="U85" s="26">
        <v>3259.7460000000001</v>
      </c>
      <c r="V85">
        <v>7.8E-2</v>
      </c>
      <c r="W85">
        <v>12.827400000000001</v>
      </c>
      <c r="X85">
        <v>0</v>
      </c>
      <c r="Y85">
        <v>0</v>
      </c>
      <c r="Z85">
        <v>0</v>
      </c>
      <c r="AA85">
        <v>0</v>
      </c>
      <c r="AB85">
        <v>0</v>
      </c>
      <c r="AC85">
        <v>0</v>
      </c>
      <c r="AD85">
        <v>0</v>
      </c>
      <c r="AE85">
        <v>0</v>
      </c>
      <c r="AF85">
        <v>0</v>
      </c>
      <c r="AG85">
        <v>0</v>
      </c>
      <c r="AH85">
        <v>0</v>
      </c>
    </row>
    <row r="86" spans="1:34" x14ac:dyDescent="0.3">
      <c r="A86" s="26" t="s">
        <v>43</v>
      </c>
      <c r="B86" s="26" t="str">
        <f>VLOOKUP(F86,Master!$I:$M,2,)</f>
        <v>Category 1</v>
      </c>
      <c r="C86" s="26" t="str">
        <f>VLOOKUP($F86,Master!$I:$M,3,)</f>
        <v>SP</v>
      </c>
      <c r="D86" s="26" t="str">
        <f>VLOOKUP($F86,Master!$I:$M,5,)</f>
        <v>ASIN 11</v>
      </c>
      <c r="E86" s="26" t="str">
        <f>VLOOKUP($F86,Master!$I:$M,4,)</f>
        <v>PT</v>
      </c>
      <c r="F86" s="26" t="s">
        <v>179</v>
      </c>
      <c r="G86" t="s">
        <v>44</v>
      </c>
      <c r="H86" t="s">
        <v>45</v>
      </c>
      <c r="I86" t="s">
        <v>46</v>
      </c>
      <c r="J86" s="14">
        <v>44821</v>
      </c>
      <c r="L86">
        <v>550</v>
      </c>
      <c r="M86" t="s">
        <v>49</v>
      </c>
      <c r="N86" t="s">
        <v>21</v>
      </c>
      <c r="O86" s="26">
        <v>31005.7</v>
      </c>
      <c r="P86" s="84">
        <v>33.6</v>
      </c>
      <c r="Q86">
        <v>1E-3</v>
      </c>
      <c r="R86" s="26">
        <v>227.82549999999998</v>
      </c>
      <c r="S86">
        <v>9.57</v>
      </c>
      <c r="T86" s="84">
        <v>2.4000000000000004</v>
      </c>
      <c r="U86" s="26">
        <v>1983.0509999999999</v>
      </c>
      <c r="V86">
        <v>0.1216</v>
      </c>
      <c r="W86">
        <v>8.2207000000000008</v>
      </c>
      <c r="X86">
        <v>0</v>
      </c>
      <c r="Y86">
        <v>0</v>
      </c>
      <c r="Z86">
        <v>0</v>
      </c>
      <c r="AA86">
        <v>0</v>
      </c>
      <c r="AB86">
        <v>0</v>
      </c>
      <c r="AC86">
        <v>0</v>
      </c>
      <c r="AD86">
        <v>0</v>
      </c>
      <c r="AE86">
        <v>0</v>
      </c>
      <c r="AF86">
        <v>0</v>
      </c>
      <c r="AG86">
        <v>0</v>
      </c>
      <c r="AH86">
        <v>0</v>
      </c>
    </row>
    <row r="87" spans="1:34" x14ac:dyDescent="0.3">
      <c r="A87" s="26" t="s">
        <v>43</v>
      </c>
      <c r="B87" s="26" t="str">
        <f>VLOOKUP(F87,Master!$I:$M,2,)</f>
        <v>Category 1</v>
      </c>
      <c r="C87" s="26" t="str">
        <f>VLOOKUP($F87,Master!$I:$M,3,)</f>
        <v>SP</v>
      </c>
      <c r="D87" s="26" t="str">
        <f>VLOOKUP($F87,Master!$I:$M,5,)</f>
        <v>ASIN 12</v>
      </c>
      <c r="E87" s="26" t="str">
        <f>VLOOKUP($F87,Master!$I:$M,4,)</f>
        <v>PT</v>
      </c>
      <c r="F87" s="26" t="s">
        <v>180</v>
      </c>
      <c r="G87" t="s">
        <v>44</v>
      </c>
      <c r="H87" t="s">
        <v>45</v>
      </c>
      <c r="I87" t="s">
        <v>46</v>
      </c>
      <c r="J87" s="14">
        <v>44821</v>
      </c>
      <c r="L87">
        <v>200</v>
      </c>
      <c r="M87" t="s">
        <v>49</v>
      </c>
      <c r="N87" t="s">
        <v>21</v>
      </c>
      <c r="O87" s="26">
        <v>31132.2</v>
      </c>
      <c r="P87" s="84">
        <v>38.4</v>
      </c>
      <c r="Q87">
        <v>1.1000000000000001E-3</v>
      </c>
      <c r="R87" s="26">
        <v>226.48249999999999</v>
      </c>
      <c r="S87">
        <v>8.33</v>
      </c>
      <c r="T87" s="84">
        <v>0.8</v>
      </c>
      <c r="U87" s="26">
        <v>288.30599999999998</v>
      </c>
      <c r="V87">
        <v>0.83179999999999998</v>
      </c>
      <c r="W87">
        <v>1.2022999999999999</v>
      </c>
      <c r="X87">
        <v>0</v>
      </c>
      <c r="Y87">
        <v>0</v>
      </c>
      <c r="Z87">
        <v>0</v>
      </c>
      <c r="AA87">
        <v>0</v>
      </c>
      <c r="AB87">
        <v>0</v>
      </c>
      <c r="AC87">
        <v>0</v>
      </c>
      <c r="AD87">
        <v>0</v>
      </c>
      <c r="AE87">
        <v>0</v>
      </c>
      <c r="AF87">
        <v>0</v>
      </c>
      <c r="AG87">
        <v>0</v>
      </c>
      <c r="AH87">
        <v>0</v>
      </c>
    </row>
    <row r="88" spans="1:34" x14ac:dyDescent="0.3">
      <c r="A88" s="26" t="s">
        <v>43</v>
      </c>
      <c r="B88" s="26" t="str">
        <f>VLOOKUP(F88,Master!$I:$M,2,)</f>
        <v>Category 1</v>
      </c>
      <c r="C88" s="26" t="str">
        <f>VLOOKUP($F88,Master!$I:$M,3,)</f>
        <v>SD</v>
      </c>
      <c r="D88" s="26" t="str">
        <f>VLOOKUP($F88,Master!$I:$M,5,)</f>
        <v>ASIN 3</v>
      </c>
      <c r="E88" s="26" t="str">
        <f>VLOOKUP($F88,Master!$I:$M,4,)</f>
        <v>CT</v>
      </c>
      <c r="F88" s="26" t="s">
        <v>132</v>
      </c>
      <c r="G88" t="s">
        <v>44</v>
      </c>
      <c r="H88" t="s">
        <v>45</v>
      </c>
      <c r="J88" s="14">
        <v>44947</v>
      </c>
      <c r="L88">
        <v>1000</v>
      </c>
      <c r="N88" t="s">
        <v>52</v>
      </c>
      <c r="O88" s="26">
        <v>17231.5</v>
      </c>
      <c r="P88" s="84">
        <v>4.8</v>
      </c>
      <c r="Q88">
        <v>2.9999999999999997E-4</v>
      </c>
      <c r="R88" s="26">
        <v>220.15</v>
      </c>
      <c r="S88">
        <v>64.75</v>
      </c>
      <c r="T88" s="84">
        <v>15.200000000000001</v>
      </c>
      <c r="U88" s="26">
        <v>6740.1269999999995</v>
      </c>
      <c r="V88">
        <v>3.4599999999999999E-2</v>
      </c>
      <c r="W88">
        <v>28.915299999999998</v>
      </c>
      <c r="X88">
        <v>13</v>
      </c>
      <c r="Y88">
        <v>0.68420000000000003</v>
      </c>
      <c r="Z88">
        <v>4436.3</v>
      </c>
      <c r="AA88">
        <v>0.59240000000000004</v>
      </c>
      <c r="AB88">
        <v>1446</v>
      </c>
      <c r="AC88">
        <v>179.11</v>
      </c>
      <c r="AD88">
        <v>956</v>
      </c>
      <c r="AE88">
        <v>646</v>
      </c>
      <c r="AF88">
        <v>457</v>
      </c>
      <c r="AG88">
        <v>366</v>
      </c>
      <c r="AH88">
        <v>1</v>
      </c>
    </row>
    <row r="89" spans="1:34" x14ac:dyDescent="0.3">
      <c r="A89" s="26" t="s">
        <v>43</v>
      </c>
      <c r="B89" s="26" t="str">
        <f>VLOOKUP(F89,Master!$I:$M,2,)</f>
        <v>Category 4</v>
      </c>
      <c r="C89" s="26" t="str">
        <f>VLOOKUP($F89,Master!$I:$M,3,)</f>
        <v>SP</v>
      </c>
      <c r="D89" s="26" t="str">
        <f>VLOOKUP($F89,Master!$I:$M,5,)</f>
        <v>ASIN 5</v>
      </c>
      <c r="E89" s="26" t="str">
        <f>VLOOKUP($F89,Master!$I:$M,4,)</f>
        <v>Auto</v>
      </c>
      <c r="F89" s="26" t="s">
        <v>181</v>
      </c>
      <c r="G89" t="s">
        <v>44</v>
      </c>
      <c r="H89" t="s">
        <v>48</v>
      </c>
      <c r="I89" t="s">
        <v>46</v>
      </c>
      <c r="J89" s="14">
        <v>44433</v>
      </c>
      <c r="L89">
        <v>300</v>
      </c>
      <c r="M89" t="s">
        <v>49</v>
      </c>
      <c r="N89" t="s">
        <v>21</v>
      </c>
      <c r="O89" s="26">
        <v>76386.200000000012</v>
      </c>
      <c r="P89" s="84">
        <v>51.6</v>
      </c>
      <c r="Q89">
        <v>5.9999999999999995E-4</v>
      </c>
      <c r="R89" s="26">
        <v>205.92099999999999</v>
      </c>
      <c r="S89">
        <v>5.63</v>
      </c>
      <c r="T89" s="84">
        <v>0.8</v>
      </c>
      <c r="U89" s="26">
        <v>452.57400000000001</v>
      </c>
      <c r="V89">
        <v>0.48180000000000001</v>
      </c>
      <c r="W89">
        <v>2.0756999999999999</v>
      </c>
      <c r="X89">
        <v>0</v>
      </c>
      <c r="Y89">
        <v>0</v>
      </c>
      <c r="Z89">
        <v>0</v>
      </c>
      <c r="AA89">
        <v>0</v>
      </c>
      <c r="AB89">
        <v>0</v>
      </c>
      <c r="AC89">
        <v>0</v>
      </c>
      <c r="AD89">
        <v>0</v>
      </c>
      <c r="AE89">
        <v>0</v>
      </c>
      <c r="AF89">
        <v>0</v>
      </c>
      <c r="AG89">
        <v>0</v>
      </c>
      <c r="AH89">
        <v>0</v>
      </c>
    </row>
    <row r="90" spans="1:34" x14ac:dyDescent="0.3">
      <c r="A90" s="26" t="s">
        <v>43</v>
      </c>
      <c r="B90" s="26" t="str">
        <f>VLOOKUP(F90,Master!$I:$M,2,)</f>
        <v>Category 4</v>
      </c>
      <c r="C90" s="26" t="str">
        <f>VLOOKUP($F90,Master!$I:$M,3,)</f>
        <v>SD</v>
      </c>
      <c r="D90" s="26" t="str">
        <f>VLOOKUP($F90,Master!$I:$M,5,)</f>
        <v>ASIN 5</v>
      </c>
      <c r="E90" s="26" t="str">
        <f>VLOOKUP($F90,Master!$I:$M,4,)</f>
        <v>CT</v>
      </c>
      <c r="F90" s="26" t="s">
        <v>148</v>
      </c>
      <c r="G90" t="s">
        <v>44</v>
      </c>
      <c r="H90" t="s">
        <v>45</v>
      </c>
      <c r="J90" s="14">
        <v>44949</v>
      </c>
      <c r="L90">
        <v>1000</v>
      </c>
      <c r="N90" t="s">
        <v>52</v>
      </c>
      <c r="O90" s="26">
        <v>1980.0000000000002</v>
      </c>
      <c r="P90" s="84">
        <v>3.5999999999999996</v>
      </c>
      <c r="Q90">
        <v>1.6999999999999999E-3</v>
      </c>
      <c r="R90" s="26">
        <v>202.16399999999999</v>
      </c>
      <c r="S90">
        <v>79.28</v>
      </c>
      <c r="T90" s="84">
        <v>0.8</v>
      </c>
      <c r="U90" s="26">
        <v>116.51400000000001</v>
      </c>
      <c r="V90">
        <v>1.8371</v>
      </c>
      <c r="W90">
        <v>0.54430000000000001</v>
      </c>
      <c r="X90">
        <v>0</v>
      </c>
      <c r="Y90">
        <v>0</v>
      </c>
      <c r="Z90">
        <v>0</v>
      </c>
      <c r="AA90">
        <v>0</v>
      </c>
      <c r="AB90">
        <v>1056</v>
      </c>
      <c r="AC90">
        <v>225.22</v>
      </c>
      <c r="AD90">
        <v>1264</v>
      </c>
      <c r="AE90">
        <v>1125</v>
      </c>
      <c r="AF90">
        <v>1045</v>
      </c>
      <c r="AG90">
        <v>948</v>
      </c>
      <c r="AH90">
        <v>15</v>
      </c>
    </row>
    <row r="91" spans="1:34" x14ac:dyDescent="0.3">
      <c r="A91" s="26" t="s">
        <v>43</v>
      </c>
      <c r="B91" s="26" t="str">
        <f>VLOOKUP(F91,Master!$I:$M,2,)</f>
        <v>Category 1</v>
      </c>
      <c r="C91" s="26" t="str">
        <f>VLOOKUP($F91,Master!$I:$M,3,)</f>
        <v>SP</v>
      </c>
      <c r="D91" s="26" t="str">
        <f>VLOOKUP($F91,Master!$I:$M,5,)</f>
        <v>ASIN 13</v>
      </c>
      <c r="E91" s="26" t="str">
        <f>VLOOKUP($F91,Master!$I:$M,4,)</f>
        <v>KT</v>
      </c>
      <c r="F91" s="26" t="s">
        <v>182</v>
      </c>
      <c r="G91" t="s">
        <v>44</v>
      </c>
      <c r="H91" t="s">
        <v>45</v>
      </c>
      <c r="I91" t="s">
        <v>46</v>
      </c>
      <c r="J91" s="14">
        <v>44898</v>
      </c>
      <c r="L91">
        <v>550</v>
      </c>
      <c r="M91" t="s">
        <v>49</v>
      </c>
      <c r="N91" t="s">
        <v>21</v>
      </c>
      <c r="O91" s="26">
        <v>36115.200000000004</v>
      </c>
      <c r="P91" s="84">
        <v>18</v>
      </c>
      <c r="Q91">
        <v>5.0000000000000001E-4</v>
      </c>
      <c r="R91" s="26">
        <v>197.65899999999999</v>
      </c>
      <c r="S91">
        <v>15.5</v>
      </c>
      <c r="T91" s="84">
        <v>2.4000000000000004</v>
      </c>
      <c r="U91" s="26">
        <v>686.44800000000009</v>
      </c>
      <c r="V91">
        <v>0.3049</v>
      </c>
      <c r="W91">
        <v>3.28</v>
      </c>
      <c r="X91">
        <v>0</v>
      </c>
      <c r="Y91">
        <v>0</v>
      </c>
      <c r="Z91">
        <v>0</v>
      </c>
      <c r="AA91">
        <v>0</v>
      </c>
      <c r="AB91">
        <v>0</v>
      </c>
      <c r="AC91">
        <v>0</v>
      </c>
      <c r="AD91">
        <v>0</v>
      </c>
      <c r="AE91">
        <v>0</v>
      </c>
      <c r="AF91">
        <v>0</v>
      </c>
      <c r="AG91">
        <v>0</v>
      </c>
      <c r="AH91">
        <v>0</v>
      </c>
    </row>
    <row r="92" spans="1:34" x14ac:dyDescent="0.3">
      <c r="A92" s="26" t="s">
        <v>43</v>
      </c>
      <c r="B92" s="26" t="str">
        <f>VLOOKUP(F92,Master!$I:$M,2,)</f>
        <v>Category 2</v>
      </c>
      <c r="C92" s="26" t="str">
        <f>VLOOKUP($F92,Master!$I:$M,3,)</f>
        <v>SB</v>
      </c>
      <c r="D92" s="26" t="str">
        <f>VLOOKUP($F92,Master!$I:$M,5,)</f>
        <v>ASIN 2</v>
      </c>
      <c r="E92" s="26" t="str">
        <f>VLOOKUP($F92,Master!$I:$M,4,)</f>
        <v>KT</v>
      </c>
      <c r="F92" s="26" t="s">
        <v>134</v>
      </c>
      <c r="G92" t="s">
        <v>50</v>
      </c>
      <c r="H92" t="s">
        <v>45</v>
      </c>
      <c r="J92" s="14">
        <v>44725</v>
      </c>
      <c r="L92">
        <v>200</v>
      </c>
      <c r="M92" s="13">
        <v>0.18555436282778701</v>
      </c>
      <c r="O92" s="26">
        <v>13131.800000000001</v>
      </c>
      <c r="P92" s="84">
        <v>30</v>
      </c>
      <c r="Q92">
        <v>2.0999999999999999E-3</v>
      </c>
      <c r="R92" s="26">
        <v>174.59</v>
      </c>
      <c r="S92">
        <v>8.2200000000000006</v>
      </c>
      <c r="T92" s="84">
        <v>3.2</v>
      </c>
      <c r="U92" s="26">
        <v>1119.5820000000001</v>
      </c>
      <c r="V92">
        <v>0.1651</v>
      </c>
      <c r="W92">
        <v>6.0564</v>
      </c>
      <c r="X92">
        <v>2</v>
      </c>
      <c r="Y92">
        <v>0.5</v>
      </c>
      <c r="Z92">
        <v>497.32</v>
      </c>
      <c r="AA92">
        <v>0.39979999999999999</v>
      </c>
      <c r="AB92">
        <v>0</v>
      </c>
      <c r="AC92">
        <v>0</v>
      </c>
      <c r="AD92">
        <v>0</v>
      </c>
      <c r="AE92">
        <v>0</v>
      </c>
      <c r="AF92">
        <v>0</v>
      </c>
      <c r="AG92">
        <v>0</v>
      </c>
      <c r="AH92">
        <v>0</v>
      </c>
    </row>
    <row r="93" spans="1:34" x14ac:dyDescent="0.3">
      <c r="A93" s="26" t="s">
        <v>43</v>
      </c>
      <c r="B93" s="26" t="str">
        <f>VLOOKUP(F93,Master!$I:$M,2,)</f>
        <v>Category 2</v>
      </c>
      <c r="C93" s="26" t="str">
        <f>VLOOKUP($F93,Master!$I:$M,3,)</f>
        <v>SB</v>
      </c>
      <c r="D93" s="26" t="str">
        <f>VLOOKUP($F93,Master!$I:$M,5,)</f>
        <v>ASIN 2</v>
      </c>
      <c r="E93" s="26" t="str">
        <f>VLOOKUP($F93,Master!$I:$M,4,)</f>
        <v>KT</v>
      </c>
      <c r="F93" s="26" t="s">
        <v>134</v>
      </c>
      <c r="G93" t="s">
        <v>50</v>
      </c>
      <c r="H93" t="s">
        <v>45</v>
      </c>
      <c r="J93" s="14">
        <v>44725</v>
      </c>
      <c r="L93">
        <v>200</v>
      </c>
      <c r="M93" s="13">
        <v>6.2737553376190705E-2</v>
      </c>
      <c r="O93" s="26">
        <v>19212.600000000002</v>
      </c>
      <c r="P93" s="84">
        <v>63.599999999999994</v>
      </c>
      <c r="Q93">
        <v>3.0000000000000001E-3</v>
      </c>
      <c r="R93" s="26">
        <v>174.131</v>
      </c>
      <c r="S93">
        <v>3.87</v>
      </c>
      <c r="T93" s="84">
        <v>1.6</v>
      </c>
      <c r="U93" s="26">
        <v>847.76400000000001</v>
      </c>
      <c r="V93">
        <v>0.2175</v>
      </c>
      <c r="W93">
        <v>4.5980999999999996</v>
      </c>
      <c r="X93">
        <v>2</v>
      </c>
      <c r="Y93">
        <v>1</v>
      </c>
      <c r="Z93">
        <v>941.96</v>
      </c>
      <c r="AA93">
        <v>1</v>
      </c>
      <c r="AB93">
        <v>0</v>
      </c>
      <c r="AC93">
        <v>0</v>
      </c>
      <c r="AD93">
        <v>0</v>
      </c>
      <c r="AE93">
        <v>0</v>
      </c>
      <c r="AF93">
        <v>0</v>
      </c>
      <c r="AG93">
        <v>0</v>
      </c>
      <c r="AH93">
        <v>0</v>
      </c>
    </row>
    <row r="94" spans="1:34" x14ac:dyDescent="0.3">
      <c r="A94" s="26" t="s">
        <v>43</v>
      </c>
      <c r="B94" s="26" t="str">
        <f>VLOOKUP(F94,Master!$I:$M,2,)</f>
        <v>Category 1</v>
      </c>
      <c r="C94" s="26" t="str">
        <f>VLOOKUP($F94,Master!$I:$M,3,)</f>
        <v>SP</v>
      </c>
      <c r="D94" s="26" t="str">
        <f>VLOOKUP($F94,Master!$I:$M,5,)</f>
        <v>ASIN 13</v>
      </c>
      <c r="E94" s="26" t="str">
        <f>VLOOKUP($F94,Master!$I:$M,4,)</f>
        <v>KT</v>
      </c>
      <c r="F94" s="26" t="s">
        <v>182</v>
      </c>
      <c r="G94" t="s">
        <v>44</v>
      </c>
      <c r="H94" t="s">
        <v>45</v>
      </c>
      <c r="I94" t="s">
        <v>46</v>
      </c>
      <c r="J94" s="14">
        <v>44898</v>
      </c>
      <c r="L94">
        <v>550</v>
      </c>
      <c r="M94" t="s">
        <v>49</v>
      </c>
      <c r="N94" t="s">
        <v>21</v>
      </c>
      <c r="O94" s="26">
        <v>13450.800000000001</v>
      </c>
      <c r="P94" s="84">
        <v>14.399999999999999</v>
      </c>
      <c r="Q94">
        <v>1E-3</v>
      </c>
      <c r="R94" s="26">
        <v>168.453</v>
      </c>
      <c r="S94">
        <v>16.52</v>
      </c>
      <c r="T94" s="84">
        <v>3.2</v>
      </c>
      <c r="U94" s="26">
        <v>411.858</v>
      </c>
      <c r="V94">
        <v>0.43309999999999998</v>
      </c>
      <c r="W94">
        <v>2.3090999999999999</v>
      </c>
      <c r="X94">
        <v>0</v>
      </c>
      <c r="Y94">
        <v>0</v>
      </c>
      <c r="Z94">
        <v>0</v>
      </c>
      <c r="AA94">
        <v>0</v>
      </c>
      <c r="AB94">
        <v>0</v>
      </c>
      <c r="AC94">
        <v>0</v>
      </c>
      <c r="AD94">
        <v>0</v>
      </c>
      <c r="AE94">
        <v>0</v>
      </c>
      <c r="AF94">
        <v>0</v>
      </c>
      <c r="AG94">
        <v>0</v>
      </c>
      <c r="AH94">
        <v>0</v>
      </c>
    </row>
    <row r="95" spans="1:34" x14ac:dyDescent="0.3">
      <c r="A95" s="26" t="s">
        <v>43</v>
      </c>
      <c r="B95" s="26" t="str">
        <f>VLOOKUP(F95,Master!$I:$M,2,)</f>
        <v>Category 5</v>
      </c>
      <c r="C95" s="26" t="str">
        <f>VLOOKUP($F95,Master!$I:$M,3,)</f>
        <v>SP</v>
      </c>
      <c r="D95" s="26" t="str">
        <f>VLOOKUP($F95,Master!$I:$M,5,)</f>
        <v>ASIN 9</v>
      </c>
      <c r="E95" s="26" t="str">
        <f>VLOOKUP($F95,Master!$I:$M,4,)</f>
        <v>Auto</v>
      </c>
      <c r="F95" s="26" t="s">
        <v>183</v>
      </c>
      <c r="G95" t="s">
        <v>44</v>
      </c>
      <c r="H95" t="s">
        <v>48</v>
      </c>
      <c r="I95" t="s">
        <v>46</v>
      </c>
      <c r="J95" s="14">
        <v>44433</v>
      </c>
      <c r="L95">
        <v>200</v>
      </c>
      <c r="M95" t="s">
        <v>49</v>
      </c>
      <c r="N95" t="s">
        <v>21</v>
      </c>
      <c r="O95" s="26">
        <v>21001.200000000001</v>
      </c>
      <c r="P95" s="84">
        <v>20.399999999999999</v>
      </c>
      <c r="Q95">
        <v>8.9999999999999998E-4</v>
      </c>
      <c r="R95" s="26">
        <v>167.12700000000001</v>
      </c>
      <c r="S95">
        <v>11.57</v>
      </c>
      <c r="T95" s="84">
        <v>0</v>
      </c>
      <c r="U95" s="26">
        <v>0</v>
      </c>
      <c r="V95">
        <v>0</v>
      </c>
      <c r="W95">
        <v>0</v>
      </c>
      <c r="X95">
        <v>0</v>
      </c>
      <c r="Y95">
        <v>0</v>
      </c>
      <c r="Z95">
        <v>0</v>
      </c>
      <c r="AA95">
        <v>0</v>
      </c>
      <c r="AB95">
        <v>0</v>
      </c>
      <c r="AC95">
        <v>0</v>
      </c>
      <c r="AD95">
        <v>0</v>
      </c>
      <c r="AE95">
        <v>0</v>
      </c>
      <c r="AF95">
        <v>0</v>
      </c>
      <c r="AG95">
        <v>0</v>
      </c>
      <c r="AH95">
        <v>0</v>
      </c>
    </row>
    <row r="96" spans="1:34" x14ac:dyDescent="0.3">
      <c r="A96" s="26" t="s">
        <v>43</v>
      </c>
      <c r="B96" s="26" t="str">
        <f>VLOOKUP(F96,Master!$I:$M,2,)</f>
        <v>Category 1</v>
      </c>
      <c r="C96" s="26" t="str">
        <f>VLOOKUP($F96,Master!$I:$M,3,)</f>
        <v>SP</v>
      </c>
      <c r="D96" s="26" t="str">
        <f>VLOOKUP($F96,Master!$I:$M,5,)</f>
        <v>ASIN 10</v>
      </c>
      <c r="E96" s="26" t="str">
        <f>VLOOKUP($F96,Master!$I:$M,4,)</f>
        <v>Auto</v>
      </c>
      <c r="F96" s="26" t="s">
        <v>184</v>
      </c>
      <c r="G96" t="s">
        <v>44</v>
      </c>
      <c r="H96" t="s">
        <v>48</v>
      </c>
      <c r="I96" t="s">
        <v>46</v>
      </c>
      <c r="J96" s="14">
        <v>44859</v>
      </c>
      <c r="L96">
        <v>200</v>
      </c>
      <c r="M96" t="s">
        <v>49</v>
      </c>
      <c r="N96" t="s">
        <v>21</v>
      </c>
      <c r="O96" s="26">
        <v>104658.40000000001</v>
      </c>
      <c r="P96" s="84">
        <v>91.2</v>
      </c>
      <c r="Q96">
        <v>8.0000000000000004E-4</v>
      </c>
      <c r="R96" s="26">
        <v>152.3965</v>
      </c>
      <c r="S96">
        <v>2.36</v>
      </c>
      <c r="T96" s="84">
        <v>9.6000000000000014</v>
      </c>
      <c r="U96" s="26">
        <v>1851.471</v>
      </c>
      <c r="V96">
        <v>8.72E-2</v>
      </c>
      <c r="W96">
        <v>11.4741</v>
      </c>
      <c r="X96">
        <v>0</v>
      </c>
      <c r="Y96">
        <v>0</v>
      </c>
      <c r="Z96">
        <v>0</v>
      </c>
      <c r="AA96">
        <v>0</v>
      </c>
      <c r="AB96">
        <v>0</v>
      </c>
      <c r="AC96">
        <v>0</v>
      </c>
      <c r="AD96">
        <v>0</v>
      </c>
      <c r="AE96">
        <v>0</v>
      </c>
      <c r="AF96">
        <v>0</v>
      </c>
      <c r="AG96">
        <v>0</v>
      </c>
      <c r="AH96">
        <v>0</v>
      </c>
    </row>
    <row r="97" spans="1:34" x14ac:dyDescent="0.3">
      <c r="A97" s="26" t="s">
        <v>43</v>
      </c>
      <c r="B97" s="26" t="str">
        <f>VLOOKUP(F97,Master!$I:$M,2,)</f>
        <v>Category 1</v>
      </c>
      <c r="C97" s="26" t="str">
        <f>VLOOKUP($F97,Master!$I:$M,3,)</f>
        <v>SP</v>
      </c>
      <c r="D97" s="26" t="str">
        <f>VLOOKUP($F97,Master!$I:$M,5,)</f>
        <v>ASIN 11</v>
      </c>
      <c r="E97" s="26" t="str">
        <f>VLOOKUP($F97,Master!$I:$M,4,)</f>
        <v>KT</v>
      </c>
      <c r="F97" s="26" t="s">
        <v>185</v>
      </c>
      <c r="G97" t="s">
        <v>44</v>
      </c>
      <c r="H97" t="s">
        <v>45</v>
      </c>
      <c r="I97" t="s">
        <v>46</v>
      </c>
      <c r="J97" s="14">
        <v>44716</v>
      </c>
      <c r="L97">
        <v>550</v>
      </c>
      <c r="M97" t="s">
        <v>49</v>
      </c>
      <c r="N97" t="s">
        <v>21</v>
      </c>
      <c r="O97" s="26">
        <v>37362.600000000006</v>
      </c>
      <c r="P97" s="84">
        <v>12</v>
      </c>
      <c r="Q97">
        <v>2.9999999999999997E-4</v>
      </c>
      <c r="R97" s="26">
        <v>142.93600000000001</v>
      </c>
      <c r="S97">
        <v>16.82</v>
      </c>
      <c r="T97" s="84">
        <v>0</v>
      </c>
      <c r="U97" s="26">
        <v>0</v>
      </c>
      <c r="V97">
        <v>0</v>
      </c>
      <c r="W97">
        <v>0</v>
      </c>
      <c r="X97">
        <v>0</v>
      </c>
      <c r="Y97">
        <v>0</v>
      </c>
      <c r="Z97">
        <v>0</v>
      </c>
      <c r="AA97">
        <v>0</v>
      </c>
      <c r="AB97">
        <v>0</v>
      </c>
      <c r="AC97">
        <v>0</v>
      </c>
      <c r="AD97">
        <v>0</v>
      </c>
      <c r="AE97">
        <v>0</v>
      </c>
      <c r="AF97">
        <v>0</v>
      </c>
      <c r="AG97">
        <v>0</v>
      </c>
      <c r="AH97">
        <v>0</v>
      </c>
    </row>
    <row r="98" spans="1:34" x14ac:dyDescent="0.3">
      <c r="A98" s="26" t="s">
        <v>43</v>
      </c>
      <c r="B98" s="26" t="str">
        <f>VLOOKUP(F98,Master!$I:$M,2,)</f>
        <v>Category 1</v>
      </c>
      <c r="C98" s="26" t="str">
        <f>VLOOKUP($F98,Master!$I:$M,3,)</f>
        <v>SB</v>
      </c>
      <c r="D98" s="26" t="str">
        <f>VLOOKUP($F98,Master!$I:$M,5,)</f>
        <v>ASIN 1</v>
      </c>
      <c r="E98" s="26" t="str">
        <f>VLOOKUP($F98,Master!$I:$M,4,)</f>
        <v>KT</v>
      </c>
      <c r="F98" s="26" t="s">
        <v>186</v>
      </c>
      <c r="G98" t="s">
        <v>50</v>
      </c>
      <c r="H98" t="s">
        <v>45</v>
      </c>
      <c r="J98" s="14">
        <v>44725</v>
      </c>
      <c r="L98">
        <v>200</v>
      </c>
      <c r="M98" s="13">
        <v>0.17327766179540699</v>
      </c>
      <c r="O98" s="26">
        <v>9378.6</v>
      </c>
      <c r="P98" s="84">
        <v>6</v>
      </c>
      <c r="Q98">
        <v>5.9999999999999995E-4</v>
      </c>
      <c r="R98" s="26">
        <v>131.08699999999999</v>
      </c>
      <c r="S98">
        <v>30.84</v>
      </c>
      <c r="T98" s="84">
        <v>0</v>
      </c>
      <c r="U98" s="26">
        <v>0</v>
      </c>
      <c r="V98">
        <v>0</v>
      </c>
      <c r="W98">
        <v>0</v>
      </c>
      <c r="X98">
        <v>0</v>
      </c>
      <c r="Y98">
        <v>0</v>
      </c>
      <c r="Z98">
        <v>0</v>
      </c>
      <c r="AA98">
        <v>0</v>
      </c>
      <c r="AB98">
        <v>0</v>
      </c>
      <c r="AC98">
        <v>0</v>
      </c>
      <c r="AD98">
        <v>0</v>
      </c>
      <c r="AE98">
        <v>0</v>
      </c>
      <c r="AF98">
        <v>0</v>
      </c>
      <c r="AG98">
        <v>0</v>
      </c>
      <c r="AH98">
        <v>0</v>
      </c>
    </row>
    <row r="99" spans="1:34" x14ac:dyDescent="0.3">
      <c r="A99" s="26" t="s">
        <v>43</v>
      </c>
      <c r="B99" s="26" t="str">
        <f>VLOOKUP(F99,Master!$I:$M,2,)</f>
        <v>Category 1</v>
      </c>
      <c r="C99" s="26" t="str">
        <f>VLOOKUP($F99,Master!$I:$M,3,)</f>
        <v>SP</v>
      </c>
      <c r="D99" s="26" t="str">
        <f>VLOOKUP($F99,Master!$I:$M,5,)</f>
        <v>ASIN 3</v>
      </c>
      <c r="E99" s="26" t="str">
        <f>VLOOKUP($F99,Master!$I:$M,4,)</f>
        <v>Auto</v>
      </c>
      <c r="F99" s="26" t="s">
        <v>187</v>
      </c>
      <c r="G99" t="s">
        <v>44</v>
      </c>
      <c r="H99" t="s">
        <v>48</v>
      </c>
      <c r="I99" t="s">
        <v>46</v>
      </c>
      <c r="J99" s="14">
        <v>44859</v>
      </c>
      <c r="L99">
        <v>200</v>
      </c>
      <c r="M99" t="s">
        <v>49</v>
      </c>
      <c r="N99" t="s">
        <v>21</v>
      </c>
      <c r="O99" s="26">
        <v>112714.8</v>
      </c>
      <c r="P99" s="84">
        <v>84</v>
      </c>
      <c r="Q99">
        <v>6.9999999999999999E-4</v>
      </c>
      <c r="R99" s="26">
        <v>129.5145</v>
      </c>
      <c r="S99">
        <v>2.1800000000000002</v>
      </c>
      <c r="T99" s="84">
        <v>1.6</v>
      </c>
      <c r="U99" s="26">
        <v>1530</v>
      </c>
      <c r="V99">
        <v>8.9599999999999999E-2</v>
      </c>
      <c r="W99">
        <v>11.1571</v>
      </c>
      <c r="X99">
        <v>0</v>
      </c>
      <c r="Y99">
        <v>0</v>
      </c>
      <c r="Z99">
        <v>0</v>
      </c>
      <c r="AA99">
        <v>0</v>
      </c>
      <c r="AB99">
        <v>0</v>
      </c>
      <c r="AC99">
        <v>0</v>
      </c>
      <c r="AD99">
        <v>0</v>
      </c>
      <c r="AE99">
        <v>0</v>
      </c>
      <c r="AF99">
        <v>0</v>
      </c>
      <c r="AG99">
        <v>0</v>
      </c>
      <c r="AH99">
        <v>0</v>
      </c>
    </row>
    <row r="100" spans="1:34" x14ac:dyDescent="0.3">
      <c r="A100" s="26" t="s">
        <v>43</v>
      </c>
      <c r="B100" s="26" t="str">
        <f>VLOOKUP(F100,Master!$I:$M,2,)</f>
        <v>Category 3</v>
      </c>
      <c r="C100" s="26" t="str">
        <f>VLOOKUP($F100,Master!$I:$M,3,)</f>
        <v>SD</v>
      </c>
      <c r="D100" s="26" t="str">
        <f>VLOOKUP($F100,Master!$I:$M,5,)</f>
        <v>ASIN 16</v>
      </c>
      <c r="E100" s="26" t="str">
        <f>VLOOKUP($F100,Master!$I:$M,4,)</f>
        <v>CT</v>
      </c>
      <c r="F100" s="26" t="s">
        <v>188</v>
      </c>
      <c r="G100" t="s">
        <v>44</v>
      </c>
      <c r="H100" t="s">
        <v>45</v>
      </c>
      <c r="J100" s="14">
        <v>45014</v>
      </c>
      <c r="L100">
        <v>1000</v>
      </c>
      <c r="N100" t="s">
        <v>21</v>
      </c>
      <c r="O100" s="26">
        <v>1498.2</v>
      </c>
      <c r="P100" s="84">
        <v>2.4</v>
      </c>
      <c r="Q100">
        <v>1.5E-3</v>
      </c>
      <c r="R100" s="26">
        <v>118.88100000000001</v>
      </c>
      <c r="S100">
        <v>69.930000000000007</v>
      </c>
      <c r="T100" s="84">
        <v>0.8</v>
      </c>
      <c r="U100" s="26">
        <v>686.43900000000008</v>
      </c>
      <c r="V100">
        <v>0.18340000000000001</v>
      </c>
      <c r="W100">
        <v>5.4534000000000002</v>
      </c>
      <c r="X100">
        <v>0</v>
      </c>
      <c r="Y100">
        <v>0</v>
      </c>
      <c r="Z100">
        <v>0</v>
      </c>
      <c r="AA100">
        <v>0</v>
      </c>
      <c r="AB100">
        <v>0</v>
      </c>
      <c r="AC100">
        <v>0</v>
      </c>
      <c r="AD100">
        <v>0</v>
      </c>
      <c r="AE100">
        <v>0</v>
      </c>
      <c r="AF100">
        <v>0</v>
      </c>
      <c r="AG100">
        <v>0</v>
      </c>
      <c r="AH100">
        <v>0</v>
      </c>
    </row>
    <row r="101" spans="1:34" x14ac:dyDescent="0.3">
      <c r="A101" s="26" t="s">
        <v>43</v>
      </c>
      <c r="B101" s="26" t="str">
        <f>VLOOKUP(F101,Master!$I:$M,2,)</f>
        <v>Category 1</v>
      </c>
      <c r="C101" s="26" t="str">
        <f>VLOOKUP($F101,Master!$I:$M,3,)</f>
        <v>SB</v>
      </c>
      <c r="D101" s="26" t="str">
        <f>VLOOKUP($F101,Master!$I:$M,5,)</f>
        <v>ASIN 1</v>
      </c>
      <c r="E101" s="26" t="str">
        <f>VLOOKUP($F101,Master!$I:$M,4,)</f>
        <v>KT</v>
      </c>
      <c r="F101" s="26" t="s">
        <v>186</v>
      </c>
      <c r="G101" t="s">
        <v>50</v>
      </c>
      <c r="H101" t="s">
        <v>45</v>
      </c>
      <c r="J101" s="14">
        <v>44804</v>
      </c>
      <c r="L101">
        <v>200</v>
      </c>
      <c r="M101" s="13">
        <v>0.17362184441009701</v>
      </c>
      <c r="O101" s="26">
        <v>1910.7</v>
      </c>
      <c r="P101" s="84">
        <v>38.4</v>
      </c>
      <c r="Q101">
        <v>1.84E-2</v>
      </c>
      <c r="R101" s="26">
        <v>116.7645</v>
      </c>
      <c r="S101">
        <v>4.29</v>
      </c>
      <c r="T101" s="84">
        <v>3.2</v>
      </c>
      <c r="U101" s="26">
        <v>1870.9380000000001</v>
      </c>
      <c r="V101">
        <v>6.6100000000000006E-2</v>
      </c>
      <c r="W101">
        <v>15.132999999999999</v>
      </c>
      <c r="X101">
        <v>1</v>
      </c>
      <c r="Y101">
        <v>0.25</v>
      </c>
      <c r="Z101">
        <v>508.48</v>
      </c>
      <c r="AA101">
        <v>0.24460000000000001</v>
      </c>
      <c r="AB101">
        <v>0</v>
      </c>
      <c r="AC101">
        <v>0</v>
      </c>
      <c r="AD101">
        <v>0</v>
      </c>
      <c r="AE101">
        <v>0</v>
      </c>
      <c r="AF101">
        <v>0</v>
      </c>
      <c r="AG101">
        <v>0</v>
      </c>
      <c r="AH101">
        <v>0</v>
      </c>
    </row>
    <row r="102" spans="1:34" x14ac:dyDescent="0.3">
      <c r="A102" s="26" t="s">
        <v>43</v>
      </c>
      <c r="B102" s="26" t="str">
        <f>VLOOKUP(F102,Master!$I:$M,2,)</f>
        <v>Category 1</v>
      </c>
      <c r="C102" s="26" t="str">
        <f>VLOOKUP($F102,Master!$I:$M,3,)</f>
        <v>SBV</v>
      </c>
      <c r="D102" s="26" t="str">
        <f>VLOOKUP($F102,Master!$I:$M,5,)</f>
        <v>ASIN 3</v>
      </c>
      <c r="E102" s="26" t="str">
        <f>VLOOKUP($F102,Master!$I:$M,4,)</f>
        <v>KT</v>
      </c>
      <c r="F102" s="26" t="s">
        <v>139</v>
      </c>
      <c r="G102" t="s">
        <v>44</v>
      </c>
      <c r="H102" t="s">
        <v>45</v>
      </c>
      <c r="J102" s="14">
        <v>44961</v>
      </c>
      <c r="L102">
        <v>1000</v>
      </c>
      <c r="M102" t="s">
        <v>49</v>
      </c>
      <c r="N102" t="s">
        <v>21</v>
      </c>
      <c r="O102" s="26">
        <v>865.7</v>
      </c>
      <c r="P102" s="84">
        <v>3.5999999999999996</v>
      </c>
      <c r="Q102">
        <v>3.8E-3</v>
      </c>
      <c r="R102" s="26">
        <v>116.178</v>
      </c>
      <c r="S102">
        <v>45.56</v>
      </c>
      <c r="T102" s="84">
        <v>0</v>
      </c>
      <c r="U102" s="26">
        <v>0</v>
      </c>
      <c r="V102">
        <v>0</v>
      </c>
      <c r="W102">
        <v>0</v>
      </c>
      <c r="X102">
        <v>0</v>
      </c>
      <c r="Y102">
        <v>0</v>
      </c>
      <c r="Z102">
        <v>0</v>
      </c>
      <c r="AA102">
        <v>0</v>
      </c>
      <c r="AB102">
        <v>0</v>
      </c>
      <c r="AC102">
        <v>0</v>
      </c>
      <c r="AD102">
        <v>0</v>
      </c>
      <c r="AE102">
        <v>0</v>
      </c>
      <c r="AF102">
        <v>0</v>
      </c>
      <c r="AG102">
        <v>0</v>
      </c>
      <c r="AH102">
        <v>0</v>
      </c>
    </row>
    <row r="103" spans="1:34" x14ac:dyDescent="0.3">
      <c r="A103" s="26" t="s">
        <v>43</v>
      </c>
      <c r="B103" s="26" t="str">
        <f>VLOOKUP(F103,Master!$I:$M,2,)</f>
        <v>Category 1</v>
      </c>
      <c r="C103" s="26" t="str">
        <f>VLOOKUP($F103,Master!$I:$M,3,)</f>
        <v>SP</v>
      </c>
      <c r="D103" s="26" t="str">
        <f>VLOOKUP($F103,Master!$I:$M,5,)</f>
        <v>ASIN 1</v>
      </c>
      <c r="E103" s="26" t="str">
        <f>VLOOKUP($F103,Master!$I:$M,4,)</f>
        <v>KT</v>
      </c>
      <c r="F103" s="26" t="s">
        <v>126</v>
      </c>
      <c r="G103" t="s">
        <v>44</v>
      </c>
      <c r="H103" t="s">
        <v>45</v>
      </c>
      <c r="I103" t="s">
        <v>46</v>
      </c>
      <c r="J103" s="14">
        <v>44785</v>
      </c>
      <c r="L103">
        <v>200</v>
      </c>
      <c r="M103" t="s">
        <v>49</v>
      </c>
      <c r="N103" t="s">
        <v>21</v>
      </c>
      <c r="O103" s="26">
        <v>23410.2</v>
      </c>
      <c r="P103" s="84">
        <v>45.6</v>
      </c>
      <c r="Q103">
        <v>1.8E-3</v>
      </c>
      <c r="R103" s="26">
        <v>110.79749999999999</v>
      </c>
      <c r="S103">
        <v>3.43</v>
      </c>
      <c r="T103" s="84">
        <v>16</v>
      </c>
      <c r="U103" s="26">
        <v>7427.4120000000003</v>
      </c>
      <c r="V103">
        <v>1.5800000000000002E-2</v>
      </c>
      <c r="W103">
        <v>63.311700000000002</v>
      </c>
      <c r="X103">
        <v>0</v>
      </c>
      <c r="Y103">
        <v>0</v>
      </c>
      <c r="Z103">
        <v>0</v>
      </c>
      <c r="AA103">
        <v>0</v>
      </c>
      <c r="AB103">
        <v>0</v>
      </c>
      <c r="AC103">
        <v>0</v>
      </c>
      <c r="AD103">
        <v>0</v>
      </c>
      <c r="AE103">
        <v>0</v>
      </c>
      <c r="AF103">
        <v>0</v>
      </c>
      <c r="AG103">
        <v>0</v>
      </c>
      <c r="AH103">
        <v>0</v>
      </c>
    </row>
    <row r="104" spans="1:34" x14ac:dyDescent="0.3">
      <c r="A104" s="26" t="s">
        <v>43</v>
      </c>
      <c r="B104" s="26" t="str">
        <f>VLOOKUP(F104,Master!$I:$M,2,)</f>
        <v>Category 2</v>
      </c>
      <c r="C104" s="26" t="str">
        <f>VLOOKUP($F104,Master!$I:$M,3,)</f>
        <v>SBV</v>
      </c>
      <c r="D104" s="26" t="str">
        <f>VLOOKUP($F104,Master!$I:$M,5,)</f>
        <v>ASIN 2</v>
      </c>
      <c r="E104" s="26" t="str">
        <f>VLOOKUP($F104,Master!$I:$M,4,)</f>
        <v>KT</v>
      </c>
      <c r="F104" s="26" t="s">
        <v>133</v>
      </c>
      <c r="G104" t="s">
        <v>44</v>
      </c>
      <c r="H104" t="s">
        <v>45</v>
      </c>
      <c r="I104" t="s">
        <v>46</v>
      </c>
      <c r="J104" s="14">
        <v>44725</v>
      </c>
      <c r="L104">
        <v>300</v>
      </c>
      <c r="M104" t="s">
        <v>49</v>
      </c>
      <c r="N104" t="s">
        <v>21</v>
      </c>
      <c r="O104" s="26">
        <v>1920.6000000000001</v>
      </c>
      <c r="P104" s="84">
        <v>24</v>
      </c>
      <c r="Q104">
        <v>1.15E-2</v>
      </c>
      <c r="R104" s="26">
        <v>106.845</v>
      </c>
      <c r="S104">
        <v>6.29</v>
      </c>
      <c r="T104" s="84">
        <v>1.6</v>
      </c>
      <c r="U104" s="26">
        <v>792.32400000000007</v>
      </c>
      <c r="V104">
        <v>0.14280000000000001</v>
      </c>
      <c r="W104">
        <v>7.0037000000000003</v>
      </c>
      <c r="X104">
        <v>1</v>
      </c>
      <c r="Y104">
        <v>0.5</v>
      </c>
      <c r="Z104">
        <v>440.18</v>
      </c>
      <c r="AA104">
        <v>0.5</v>
      </c>
      <c r="AB104">
        <v>224</v>
      </c>
      <c r="AC104">
        <v>561.16</v>
      </c>
      <c r="AD104">
        <v>0</v>
      </c>
      <c r="AE104">
        <v>0</v>
      </c>
      <c r="AF104">
        <v>0</v>
      </c>
      <c r="AG104">
        <v>0</v>
      </c>
      <c r="AH104">
        <v>0</v>
      </c>
    </row>
    <row r="105" spans="1:34" x14ac:dyDescent="0.3">
      <c r="A105" s="26" t="s">
        <v>43</v>
      </c>
      <c r="B105" s="26" t="str">
        <f>VLOOKUP(F105,Master!$I:$M,2,)</f>
        <v>Category 1</v>
      </c>
      <c r="C105" s="26" t="str">
        <f>VLOOKUP($F105,Master!$I:$M,3,)</f>
        <v>SP</v>
      </c>
      <c r="D105" s="26" t="str">
        <f>VLOOKUP($F105,Master!$I:$M,5,)</f>
        <v>ASIN 6</v>
      </c>
      <c r="E105" s="26" t="str">
        <f>VLOOKUP($F105,Master!$I:$M,4,)</f>
        <v>KT</v>
      </c>
      <c r="F105" s="26" t="s">
        <v>189</v>
      </c>
      <c r="G105" t="s">
        <v>44</v>
      </c>
      <c r="H105" t="s">
        <v>45</v>
      </c>
      <c r="I105" t="s">
        <v>46</v>
      </c>
      <c r="J105" s="14">
        <v>44786</v>
      </c>
      <c r="L105">
        <v>300</v>
      </c>
      <c r="M105" s="13">
        <v>0.32291666666666602</v>
      </c>
      <c r="N105" t="s">
        <v>21</v>
      </c>
      <c r="O105" s="26">
        <v>326.70000000000005</v>
      </c>
      <c r="P105" s="84">
        <v>7.1999999999999993</v>
      </c>
      <c r="Q105">
        <v>2.0199999999999999E-2</v>
      </c>
      <c r="R105" s="26">
        <v>105.9525</v>
      </c>
      <c r="S105">
        <v>20.78</v>
      </c>
      <c r="T105" s="84">
        <v>0</v>
      </c>
      <c r="U105" s="26">
        <v>0</v>
      </c>
      <c r="V105">
        <v>0</v>
      </c>
      <c r="W105">
        <v>0</v>
      </c>
      <c r="X105">
        <v>0</v>
      </c>
      <c r="Y105">
        <v>0</v>
      </c>
      <c r="Z105">
        <v>0</v>
      </c>
      <c r="AA105">
        <v>0</v>
      </c>
      <c r="AB105">
        <v>0</v>
      </c>
      <c r="AC105">
        <v>0</v>
      </c>
      <c r="AD105">
        <v>0</v>
      </c>
      <c r="AE105">
        <v>0</v>
      </c>
      <c r="AF105">
        <v>0</v>
      </c>
      <c r="AG105">
        <v>0</v>
      </c>
      <c r="AH105">
        <v>0</v>
      </c>
    </row>
    <row r="106" spans="1:34" x14ac:dyDescent="0.3">
      <c r="A106" s="26" t="s">
        <v>43</v>
      </c>
      <c r="B106" s="26" t="str">
        <f>VLOOKUP(F106,Master!$I:$M,2,)</f>
        <v>Category 1</v>
      </c>
      <c r="C106" s="26" t="str">
        <f>VLOOKUP($F106,Master!$I:$M,3,)</f>
        <v>SP</v>
      </c>
      <c r="D106" s="26" t="str">
        <f>VLOOKUP($F106,Master!$I:$M,5,)</f>
        <v>ASIN 1</v>
      </c>
      <c r="E106" s="26" t="str">
        <f>VLOOKUP($F106,Master!$I:$M,4,)</f>
        <v>KT</v>
      </c>
      <c r="F106" s="26" t="s">
        <v>126</v>
      </c>
      <c r="G106" t="s">
        <v>44</v>
      </c>
      <c r="H106" t="s">
        <v>45</v>
      </c>
      <c r="I106" t="s">
        <v>46</v>
      </c>
      <c r="J106" s="14">
        <v>44718</v>
      </c>
      <c r="L106">
        <v>300</v>
      </c>
      <c r="M106" t="s">
        <v>49</v>
      </c>
      <c r="N106" t="s">
        <v>21</v>
      </c>
      <c r="O106" s="26">
        <v>24479.4</v>
      </c>
      <c r="P106" s="84">
        <v>8.4</v>
      </c>
      <c r="Q106">
        <v>2.9999999999999997E-4</v>
      </c>
      <c r="R106" s="26">
        <v>101.21799999999999</v>
      </c>
      <c r="S106">
        <v>17.010000000000002</v>
      </c>
      <c r="T106" s="84">
        <v>0</v>
      </c>
      <c r="U106" s="26">
        <v>0</v>
      </c>
      <c r="V106">
        <v>0</v>
      </c>
      <c r="W106">
        <v>0</v>
      </c>
      <c r="X106">
        <v>0</v>
      </c>
      <c r="Y106">
        <v>0</v>
      </c>
      <c r="Z106">
        <v>0</v>
      </c>
      <c r="AA106">
        <v>0</v>
      </c>
      <c r="AB106">
        <v>0</v>
      </c>
      <c r="AC106">
        <v>0</v>
      </c>
      <c r="AD106">
        <v>0</v>
      </c>
      <c r="AE106">
        <v>0</v>
      </c>
      <c r="AF106">
        <v>0</v>
      </c>
      <c r="AG106">
        <v>0</v>
      </c>
      <c r="AH106">
        <v>0</v>
      </c>
    </row>
    <row r="107" spans="1:34" x14ac:dyDescent="0.3">
      <c r="A107" s="26" t="s">
        <v>43</v>
      </c>
      <c r="B107" s="26" t="str">
        <f>VLOOKUP(F107,Master!$I:$M,2,)</f>
        <v>Category 1</v>
      </c>
      <c r="C107" s="26" t="str">
        <f>VLOOKUP($F107,Master!$I:$M,3,)</f>
        <v>SP</v>
      </c>
      <c r="D107" s="26" t="str">
        <f>VLOOKUP($F107,Master!$I:$M,5,)</f>
        <v>ASIN 12</v>
      </c>
      <c r="E107" s="26" t="str">
        <f>VLOOKUP($F107,Master!$I:$M,4,)</f>
        <v>KT</v>
      </c>
      <c r="F107" s="26" t="s">
        <v>174</v>
      </c>
      <c r="G107" t="s">
        <v>44</v>
      </c>
      <c r="H107" t="s">
        <v>45</v>
      </c>
      <c r="I107" t="s">
        <v>46</v>
      </c>
      <c r="J107" s="14">
        <v>44786</v>
      </c>
      <c r="L107">
        <v>200</v>
      </c>
      <c r="M107" t="s">
        <v>49</v>
      </c>
      <c r="N107" t="s">
        <v>21</v>
      </c>
      <c r="O107" s="26">
        <v>15869.7</v>
      </c>
      <c r="P107" s="84">
        <v>15.6</v>
      </c>
      <c r="Q107">
        <v>8.9999999999999998E-4</v>
      </c>
      <c r="R107" s="26">
        <v>94.35</v>
      </c>
      <c r="S107">
        <v>8.5399999999999991</v>
      </c>
      <c r="T107" s="84">
        <v>0</v>
      </c>
      <c r="U107" s="26">
        <v>0</v>
      </c>
      <c r="V107">
        <v>0</v>
      </c>
      <c r="W107">
        <v>0</v>
      </c>
      <c r="X107">
        <v>0</v>
      </c>
      <c r="Y107">
        <v>0</v>
      </c>
      <c r="Z107">
        <v>0</v>
      </c>
      <c r="AA107">
        <v>0</v>
      </c>
      <c r="AB107">
        <v>0</v>
      </c>
      <c r="AC107">
        <v>0</v>
      </c>
      <c r="AD107">
        <v>0</v>
      </c>
      <c r="AE107">
        <v>0</v>
      </c>
      <c r="AF107">
        <v>0</v>
      </c>
      <c r="AG107">
        <v>0</v>
      </c>
      <c r="AH107">
        <v>0</v>
      </c>
    </row>
    <row r="108" spans="1:34" x14ac:dyDescent="0.3">
      <c r="A108" s="26" t="s">
        <v>43</v>
      </c>
      <c r="B108" s="26" t="str">
        <f>VLOOKUP(F108,Master!$I:$M,2,)</f>
        <v>Category 1</v>
      </c>
      <c r="C108" s="26" t="str">
        <f>VLOOKUP($F108,Master!$I:$M,3,)</f>
        <v>SP</v>
      </c>
      <c r="D108" s="26" t="str">
        <f>VLOOKUP($F108,Master!$I:$M,5,)</f>
        <v>ASIN 12</v>
      </c>
      <c r="E108" s="26" t="str">
        <f>VLOOKUP($F108,Master!$I:$M,4,)</f>
        <v>Auto</v>
      </c>
      <c r="F108" s="26" t="s">
        <v>190</v>
      </c>
      <c r="G108" t="s">
        <v>44</v>
      </c>
      <c r="H108" t="s">
        <v>48</v>
      </c>
      <c r="I108" t="s">
        <v>46</v>
      </c>
      <c r="J108" s="14">
        <v>44859</v>
      </c>
      <c r="L108">
        <v>200</v>
      </c>
      <c r="M108" t="s">
        <v>49</v>
      </c>
      <c r="N108" t="s">
        <v>21</v>
      </c>
      <c r="O108" s="26">
        <v>29549.300000000003</v>
      </c>
      <c r="P108" s="84">
        <v>54</v>
      </c>
      <c r="Q108">
        <v>1.6999999999999999E-3</v>
      </c>
      <c r="R108" s="26">
        <v>90.669499999999999</v>
      </c>
      <c r="S108">
        <v>2.37</v>
      </c>
      <c r="T108" s="84">
        <v>1.6</v>
      </c>
      <c r="U108" s="26">
        <v>558.4140000000001</v>
      </c>
      <c r="V108">
        <v>0.1719</v>
      </c>
      <c r="W108">
        <v>5.8166000000000002</v>
      </c>
      <c r="X108">
        <v>0</v>
      </c>
      <c r="Y108">
        <v>0</v>
      </c>
      <c r="Z108">
        <v>0</v>
      </c>
      <c r="AA108">
        <v>0</v>
      </c>
      <c r="AB108">
        <v>0</v>
      </c>
      <c r="AC108">
        <v>0</v>
      </c>
      <c r="AD108">
        <v>0</v>
      </c>
      <c r="AE108">
        <v>0</v>
      </c>
      <c r="AF108">
        <v>0</v>
      </c>
      <c r="AG108">
        <v>0</v>
      </c>
      <c r="AH108">
        <v>0</v>
      </c>
    </row>
    <row r="109" spans="1:34" x14ac:dyDescent="0.3">
      <c r="A109" s="26" t="s">
        <v>43</v>
      </c>
      <c r="B109" s="26" t="str">
        <f>VLOOKUP(F109,Master!$I:$M,2,)</f>
        <v>Category 1</v>
      </c>
      <c r="C109" s="26" t="str">
        <f>VLOOKUP($F109,Master!$I:$M,3,)</f>
        <v>SP</v>
      </c>
      <c r="D109" s="26" t="str">
        <f>VLOOKUP($F109,Master!$I:$M,5,)</f>
        <v>ASIN 7</v>
      </c>
      <c r="E109" s="26" t="str">
        <f>VLOOKUP($F109,Master!$I:$M,4,)</f>
        <v>KT</v>
      </c>
      <c r="F109" s="26" t="s">
        <v>191</v>
      </c>
      <c r="G109" t="s">
        <v>44</v>
      </c>
      <c r="H109" t="s">
        <v>45</v>
      </c>
      <c r="I109" t="s">
        <v>46</v>
      </c>
      <c r="J109" s="14">
        <v>44786</v>
      </c>
      <c r="L109">
        <v>200</v>
      </c>
      <c r="M109" t="s">
        <v>49</v>
      </c>
      <c r="N109" t="s">
        <v>21</v>
      </c>
      <c r="O109" s="26">
        <v>41582.200000000004</v>
      </c>
      <c r="P109" s="84">
        <v>19.2</v>
      </c>
      <c r="Q109">
        <v>4.0000000000000002E-4</v>
      </c>
      <c r="R109" s="26">
        <v>76.84</v>
      </c>
      <c r="S109">
        <v>5.65</v>
      </c>
      <c r="T109" s="84">
        <v>0</v>
      </c>
      <c r="U109" s="26">
        <v>0</v>
      </c>
      <c r="V109">
        <v>0</v>
      </c>
      <c r="W109">
        <v>0</v>
      </c>
      <c r="X109">
        <v>0</v>
      </c>
      <c r="Y109">
        <v>0</v>
      </c>
      <c r="Z109">
        <v>0</v>
      </c>
      <c r="AA109">
        <v>0</v>
      </c>
      <c r="AB109">
        <v>0</v>
      </c>
      <c r="AC109">
        <v>0</v>
      </c>
      <c r="AD109">
        <v>0</v>
      </c>
      <c r="AE109">
        <v>0</v>
      </c>
      <c r="AF109">
        <v>0</v>
      </c>
      <c r="AG109">
        <v>0</v>
      </c>
      <c r="AH109">
        <v>0</v>
      </c>
    </row>
    <row r="110" spans="1:34" x14ac:dyDescent="0.3">
      <c r="A110" s="26" t="s">
        <v>43</v>
      </c>
      <c r="B110" s="26" t="str">
        <f>VLOOKUP(F110,Master!$I:$M,2,)</f>
        <v>Category 2</v>
      </c>
      <c r="C110" s="26" t="str">
        <f>VLOOKUP($F110,Master!$I:$M,3,)</f>
        <v>SB</v>
      </c>
      <c r="D110" s="26" t="str">
        <f>VLOOKUP($F110,Master!$I:$M,5,)</f>
        <v>ASIN 2</v>
      </c>
      <c r="E110" s="26" t="str">
        <f>VLOOKUP($F110,Master!$I:$M,4,)</f>
        <v>PT</v>
      </c>
      <c r="F110" s="26" t="s">
        <v>192</v>
      </c>
      <c r="G110" t="s">
        <v>44</v>
      </c>
      <c r="H110" t="s">
        <v>45</v>
      </c>
      <c r="J110" s="14">
        <v>44900</v>
      </c>
      <c r="L110">
        <v>550</v>
      </c>
      <c r="M110" t="s">
        <v>49</v>
      </c>
      <c r="N110" t="s">
        <v>21</v>
      </c>
      <c r="O110" s="26">
        <v>15605.7</v>
      </c>
      <c r="P110" s="84">
        <v>28.799999999999997</v>
      </c>
      <c r="Q110">
        <v>1.6999999999999999E-3</v>
      </c>
      <c r="R110" s="26">
        <v>76.278999999999996</v>
      </c>
      <c r="S110">
        <v>3.74</v>
      </c>
      <c r="T110" s="84">
        <v>9.6000000000000014</v>
      </c>
      <c r="U110" s="26">
        <v>2491.8840000000005</v>
      </c>
      <c r="V110">
        <v>3.2399999999999998E-2</v>
      </c>
      <c r="W110">
        <v>30.853100000000001</v>
      </c>
      <c r="X110">
        <v>0</v>
      </c>
      <c r="Y110">
        <v>0</v>
      </c>
      <c r="Z110">
        <v>0</v>
      </c>
      <c r="AA110">
        <v>0</v>
      </c>
      <c r="AB110">
        <v>0</v>
      </c>
      <c r="AC110">
        <v>0</v>
      </c>
      <c r="AD110">
        <v>0</v>
      </c>
      <c r="AE110">
        <v>0</v>
      </c>
      <c r="AF110">
        <v>0</v>
      </c>
      <c r="AG110">
        <v>0</v>
      </c>
      <c r="AH110">
        <v>0</v>
      </c>
    </row>
    <row r="111" spans="1:34" x14ac:dyDescent="0.3">
      <c r="A111" s="26" t="s">
        <v>43</v>
      </c>
      <c r="B111" s="26" t="str">
        <f>VLOOKUP(F111,Master!$I:$M,2,)</f>
        <v>Category 2</v>
      </c>
      <c r="C111" s="26" t="str">
        <f>VLOOKUP($F111,Master!$I:$M,3,)</f>
        <v>SP</v>
      </c>
      <c r="D111" s="26" t="str">
        <f>VLOOKUP($F111,Master!$I:$M,5,)</f>
        <v>ASIN 2</v>
      </c>
      <c r="E111" s="26" t="str">
        <f>VLOOKUP($F111,Master!$I:$M,4,)</f>
        <v>CT</v>
      </c>
      <c r="F111" s="26" t="s">
        <v>193</v>
      </c>
      <c r="G111" t="s">
        <v>44</v>
      </c>
      <c r="H111" t="s">
        <v>45</v>
      </c>
      <c r="I111" t="s">
        <v>46</v>
      </c>
      <c r="J111" s="14">
        <v>44866</v>
      </c>
      <c r="L111">
        <v>550</v>
      </c>
      <c r="M111" s="13">
        <v>5.01952035694367E-2</v>
      </c>
      <c r="N111" t="s">
        <v>21</v>
      </c>
      <c r="O111" s="26">
        <v>7282.0000000000009</v>
      </c>
      <c r="P111" s="84">
        <v>14.399999999999999</v>
      </c>
      <c r="Q111">
        <v>1.8E-3</v>
      </c>
      <c r="R111" s="26">
        <v>65.441499999999991</v>
      </c>
      <c r="S111">
        <v>6.42</v>
      </c>
      <c r="T111" s="84">
        <v>0.8</v>
      </c>
      <c r="U111" s="26">
        <v>38.132999999999996</v>
      </c>
      <c r="V111">
        <v>1.8170999999999999</v>
      </c>
      <c r="W111">
        <v>0.55030000000000001</v>
      </c>
      <c r="X111">
        <v>0</v>
      </c>
      <c r="Y111">
        <v>0</v>
      </c>
      <c r="Z111">
        <v>0</v>
      </c>
      <c r="AA111">
        <v>0</v>
      </c>
      <c r="AB111">
        <v>0</v>
      </c>
      <c r="AC111">
        <v>0</v>
      </c>
      <c r="AD111">
        <v>0</v>
      </c>
      <c r="AE111">
        <v>0</v>
      </c>
      <c r="AF111">
        <v>0</v>
      </c>
      <c r="AG111">
        <v>0</v>
      </c>
      <c r="AH111">
        <v>0</v>
      </c>
    </row>
    <row r="112" spans="1:34" x14ac:dyDescent="0.3">
      <c r="A112" s="26" t="s">
        <v>43</v>
      </c>
      <c r="B112" s="26" t="str">
        <f>VLOOKUP(F112,Master!$I:$M,2,)</f>
        <v>Category 1</v>
      </c>
      <c r="C112" s="26" t="str">
        <f>VLOOKUP($F112,Master!$I:$M,3,)</f>
        <v>SP</v>
      </c>
      <c r="D112" s="26" t="str">
        <f>VLOOKUP($F112,Master!$I:$M,5,)</f>
        <v>ASIN 11</v>
      </c>
      <c r="E112" s="26" t="str">
        <f>VLOOKUP($F112,Master!$I:$M,4,)</f>
        <v>KT</v>
      </c>
      <c r="F112" s="26" t="s">
        <v>185</v>
      </c>
      <c r="G112" t="s">
        <v>44</v>
      </c>
      <c r="H112" t="s">
        <v>45</v>
      </c>
      <c r="I112" t="s">
        <v>46</v>
      </c>
      <c r="J112" s="14">
        <v>44786</v>
      </c>
      <c r="L112">
        <v>550</v>
      </c>
      <c r="M112" t="s">
        <v>49</v>
      </c>
      <c r="N112" t="s">
        <v>21</v>
      </c>
      <c r="O112" s="26">
        <v>455.40000000000003</v>
      </c>
      <c r="P112" s="84">
        <v>2.4</v>
      </c>
      <c r="Q112">
        <v>4.7999999999999996E-3</v>
      </c>
      <c r="R112" s="26">
        <v>58.173999999999999</v>
      </c>
      <c r="S112">
        <v>34.22</v>
      </c>
      <c r="T112" s="84">
        <v>0</v>
      </c>
      <c r="U112" s="26">
        <v>0</v>
      </c>
      <c r="V112">
        <v>0</v>
      </c>
      <c r="W112">
        <v>0</v>
      </c>
      <c r="X112">
        <v>0</v>
      </c>
      <c r="Y112">
        <v>0</v>
      </c>
      <c r="Z112">
        <v>0</v>
      </c>
      <c r="AA112">
        <v>0</v>
      </c>
      <c r="AB112">
        <v>0</v>
      </c>
      <c r="AC112">
        <v>0</v>
      </c>
      <c r="AD112">
        <v>0</v>
      </c>
      <c r="AE112">
        <v>0</v>
      </c>
      <c r="AF112">
        <v>0</v>
      </c>
      <c r="AG112">
        <v>0</v>
      </c>
      <c r="AH112">
        <v>0</v>
      </c>
    </row>
    <row r="113" spans="1:34" x14ac:dyDescent="0.3">
      <c r="A113" s="26" t="s">
        <v>43</v>
      </c>
      <c r="B113" s="26" t="str">
        <f>VLOOKUP(F113,Master!$I:$M,2,)</f>
        <v>Category 1</v>
      </c>
      <c r="C113" s="26" t="str">
        <f>VLOOKUP($F113,Master!$I:$M,3,)</f>
        <v>SP</v>
      </c>
      <c r="D113" s="26" t="str">
        <f>VLOOKUP($F113,Master!$I:$M,5,)</f>
        <v>ASIN 6</v>
      </c>
      <c r="E113" s="26" t="str">
        <f>VLOOKUP($F113,Master!$I:$M,4,)</f>
        <v>Auto</v>
      </c>
      <c r="F113" s="26" t="s">
        <v>194</v>
      </c>
      <c r="G113" t="s">
        <v>44</v>
      </c>
      <c r="H113" t="s">
        <v>48</v>
      </c>
      <c r="I113" t="s">
        <v>46</v>
      </c>
      <c r="J113" s="14">
        <v>44859</v>
      </c>
      <c r="L113">
        <v>200</v>
      </c>
      <c r="M113" t="s">
        <v>49</v>
      </c>
      <c r="N113" t="s">
        <v>21</v>
      </c>
      <c r="O113" s="26">
        <v>38083.100000000006</v>
      </c>
      <c r="P113" s="84">
        <v>39.6</v>
      </c>
      <c r="Q113">
        <v>1E-3</v>
      </c>
      <c r="R113" s="26">
        <v>56.984000000000002</v>
      </c>
      <c r="S113">
        <v>2.0299999999999998</v>
      </c>
      <c r="T113" s="84">
        <v>0</v>
      </c>
      <c r="U113" s="26">
        <v>0</v>
      </c>
      <c r="V113">
        <v>0</v>
      </c>
      <c r="W113">
        <v>0</v>
      </c>
      <c r="X113">
        <v>0</v>
      </c>
      <c r="Y113">
        <v>0</v>
      </c>
      <c r="Z113">
        <v>0</v>
      </c>
      <c r="AA113">
        <v>0</v>
      </c>
      <c r="AB113">
        <v>0</v>
      </c>
      <c r="AC113">
        <v>0</v>
      </c>
      <c r="AD113">
        <v>0</v>
      </c>
      <c r="AE113">
        <v>0</v>
      </c>
      <c r="AF113">
        <v>0</v>
      </c>
      <c r="AG113">
        <v>0</v>
      </c>
      <c r="AH113">
        <v>0</v>
      </c>
    </row>
    <row r="114" spans="1:34" x14ac:dyDescent="0.3">
      <c r="A114" s="26" t="s">
        <v>43</v>
      </c>
      <c r="B114" s="26" t="str">
        <f>VLOOKUP(F114,Master!$I:$M,2,)</f>
        <v>Category 1</v>
      </c>
      <c r="C114" s="26" t="str">
        <f>VLOOKUP($F114,Master!$I:$M,3,)</f>
        <v>SD</v>
      </c>
      <c r="D114" s="26" t="str">
        <f>VLOOKUP($F114,Master!$I:$M,5,)</f>
        <v>ASIN 3</v>
      </c>
      <c r="E114" s="26" t="str">
        <f>VLOOKUP($F114,Master!$I:$M,4,)</f>
        <v>PT</v>
      </c>
      <c r="F114" s="26" t="s">
        <v>150</v>
      </c>
      <c r="G114" t="s">
        <v>44</v>
      </c>
      <c r="H114" t="s">
        <v>45</v>
      </c>
      <c r="J114" s="14">
        <v>44947</v>
      </c>
      <c r="L114">
        <v>550</v>
      </c>
      <c r="N114" t="s">
        <v>21</v>
      </c>
      <c r="O114" s="26">
        <v>2662</v>
      </c>
      <c r="P114" s="84">
        <v>3.5999999999999996</v>
      </c>
      <c r="Q114">
        <v>1.1999999999999999E-3</v>
      </c>
      <c r="R114" s="26">
        <v>47.9315</v>
      </c>
      <c r="S114">
        <v>18.8</v>
      </c>
      <c r="T114" s="84">
        <v>0</v>
      </c>
      <c r="U114" s="26">
        <v>0</v>
      </c>
      <c r="V114">
        <v>0</v>
      </c>
      <c r="W114">
        <v>0</v>
      </c>
      <c r="X114">
        <v>0</v>
      </c>
      <c r="Y114">
        <v>0</v>
      </c>
      <c r="Z114">
        <v>0</v>
      </c>
      <c r="AA114">
        <v>0</v>
      </c>
      <c r="AB114">
        <v>0</v>
      </c>
      <c r="AC114">
        <v>0</v>
      </c>
      <c r="AD114">
        <v>0</v>
      </c>
      <c r="AE114">
        <v>0</v>
      </c>
      <c r="AF114">
        <v>0</v>
      </c>
      <c r="AG114">
        <v>0</v>
      </c>
      <c r="AH114">
        <v>0</v>
      </c>
    </row>
    <row r="115" spans="1:34" x14ac:dyDescent="0.3">
      <c r="A115" s="26" t="s">
        <v>43</v>
      </c>
      <c r="B115" s="26" t="str">
        <f>VLOOKUP(F115,Master!$I:$M,2,)</f>
        <v>Category 1</v>
      </c>
      <c r="C115" s="26" t="str">
        <f>VLOOKUP($F115,Master!$I:$M,3,)</f>
        <v>SP</v>
      </c>
      <c r="D115" s="26" t="str">
        <f>VLOOKUP($F115,Master!$I:$M,5,)</f>
        <v>ASIN 11</v>
      </c>
      <c r="E115" s="26" t="str">
        <f>VLOOKUP($F115,Master!$I:$M,4,)</f>
        <v>Auto</v>
      </c>
      <c r="F115" s="26" t="s">
        <v>195</v>
      </c>
      <c r="G115" t="s">
        <v>44</v>
      </c>
      <c r="H115" t="s">
        <v>48</v>
      </c>
      <c r="I115" t="s">
        <v>46</v>
      </c>
      <c r="J115" s="14">
        <v>44859</v>
      </c>
      <c r="L115">
        <v>550</v>
      </c>
      <c r="M115" t="s">
        <v>49</v>
      </c>
      <c r="N115" t="s">
        <v>21</v>
      </c>
      <c r="O115" s="26">
        <v>33524.700000000004</v>
      </c>
      <c r="P115" s="84">
        <v>31.2</v>
      </c>
      <c r="Q115">
        <v>8.9999999999999998E-4</v>
      </c>
      <c r="R115" s="26">
        <v>43.749499999999998</v>
      </c>
      <c r="S115">
        <v>1.98</v>
      </c>
      <c r="T115" s="84">
        <v>0</v>
      </c>
      <c r="U115" s="26">
        <v>0</v>
      </c>
      <c r="V115">
        <v>0</v>
      </c>
      <c r="W115">
        <v>0</v>
      </c>
      <c r="X115">
        <v>0</v>
      </c>
      <c r="Y115">
        <v>0</v>
      </c>
      <c r="Z115">
        <v>0</v>
      </c>
      <c r="AA115">
        <v>0</v>
      </c>
      <c r="AB115">
        <v>0</v>
      </c>
      <c r="AC115">
        <v>0</v>
      </c>
      <c r="AD115">
        <v>0</v>
      </c>
      <c r="AE115">
        <v>0</v>
      </c>
      <c r="AF115">
        <v>0</v>
      </c>
      <c r="AG115">
        <v>0</v>
      </c>
      <c r="AH115">
        <v>0</v>
      </c>
    </row>
    <row r="116" spans="1:34" x14ac:dyDescent="0.3">
      <c r="A116" s="26" t="s">
        <v>43</v>
      </c>
      <c r="B116" s="26" t="str">
        <f>VLOOKUP(F116,Master!$I:$M,2,)</f>
        <v>Category 1</v>
      </c>
      <c r="C116" s="26" t="str">
        <f>VLOOKUP($F116,Master!$I:$M,3,)</f>
        <v>SD</v>
      </c>
      <c r="D116" s="26" t="str">
        <f>VLOOKUP($F116,Master!$I:$M,5,)</f>
        <v>ASIN 3</v>
      </c>
      <c r="E116" s="26" t="str">
        <f>VLOOKUP($F116,Master!$I:$M,4,)</f>
        <v>PT</v>
      </c>
      <c r="F116" s="26" t="s">
        <v>150</v>
      </c>
      <c r="G116" t="s">
        <v>44</v>
      </c>
      <c r="H116" t="s">
        <v>45</v>
      </c>
      <c r="J116" s="14">
        <v>44907</v>
      </c>
      <c r="L116">
        <v>550</v>
      </c>
      <c r="N116" t="s">
        <v>21</v>
      </c>
      <c r="O116" s="26">
        <v>422.40000000000003</v>
      </c>
      <c r="P116" s="84">
        <v>1.2</v>
      </c>
      <c r="Q116">
        <v>2.5999999999999999E-3</v>
      </c>
      <c r="R116" s="26">
        <v>39.032000000000004</v>
      </c>
      <c r="S116">
        <v>45.92</v>
      </c>
      <c r="T116" s="84">
        <v>0</v>
      </c>
      <c r="U116" s="26">
        <v>0</v>
      </c>
      <c r="V116">
        <v>0</v>
      </c>
      <c r="W116">
        <v>0</v>
      </c>
      <c r="X116">
        <v>0</v>
      </c>
      <c r="Y116">
        <v>0</v>
      </c>
      <c r="Z116">
        <v>0</v>
      </c>
      <c r="AA116">
        <v>0</v>
      </c>
      <c r="AB116">
        <v>0</v>
      </c>
      <c r="AC116">
        <v>0</v>
      </c>
      <c r="AD116">
        <v>0</v>
      </c>
      <c r="AE116">
        <v>0</v>
      </c>
      <c r="AF116">
        <v>0</v>
      </c>
      <c r="AG116">
        <v>0</v>
      </c>
      <c r="AH116">
        <v>0</v>
      </c>
    </row>
    <row r="117" spans="1:34" x14ac:dyDescent="0.3">
      <c r="A117" s="26" t="s">
        <v>43</v>
      </c>
      <c r="B117" s="26" t="str">
        <f>VLOOKUP(F117,Master!$I:$M,2,)</f>
        <v>Category 1</v>
      </c>
      <c r="C117" s="26" t="str">
        <f>VLOOKUP($F117,Master!$I:$M,3,)</f>
        <v>SB</v>
      </c>
      <c r="D117" s="26" t="str">
        <f>VLOOKUP($F117,Master!$I:$M,5,)</f>
        <v>ASIN 1</v>
      </c>
      <c r="E117" s="26" t="str">
        <f>VLOOKUP($F117,Master!$I:$M,4,)</f>
        <v>KT</v>
      </c>
      <c r="F117" s="26" t="s">
        <v>186</v>
      </c>
      <c r="G117" t="s">
        <v>50</v>
      </c>
      <c r="H117" t="s">
        <v>45</v>
      </c>
      <c r="J117" s="14">
        <v>44725</v>
      </c>
      <c r="L117">
        <v>200</v>
      </c>
      <c r="M117" s="13">
        <v>0.12614578786555999</v>
      </c>
      <c r="O117" s="26">
        <v>4403.3</v>
      </c>
      <c r="P117" s="84">
        <v>4.8</v>
      </c>
      <c r="Q117">
        <v>1E-3</v>
      </c>
      <c r="R117" s="26">
        <v>36.260999999999996</v>
      </c>
      <c r="S117">
        <v>10.67</v>
      </c>
      <c r="T117" s="84">
        <v>0.8</v>
      </c>
      <c r="U117" s="26">
        <v>183.05099999999999</v>
      </c>
      <c r="V117">
        <v>0.2097</v>
      </c>
      <c r="W117">
        <v>4.7676999999999996</v>
      </c>
      <c r="X117">
        <v>0</v>
      </c>
      <c r="Y117">
        <v>0</v>
      </c>
      <c r="Z117">
        <v>0</v>
      </c>
      <c r="AA117">
        <v>0</v>
      </c>
      <c r="AB117">
        <v>0</v>
      </c>
      <c r="AC117">
        <v>0</v>
      </c>
      <c r="AD117">
        <v>0</v>
      </c>
      <c r="AE117">
        <v>0</v>
      </c>
      <c r="AF117">
        <v>0</v>
      </c>
      <c r="AG117">
        <v>0</v>
      </c>
      <c r="AH117">
        <v>0</v>
      </c>
    </row>
    <row r="118" spans="1:34" x14ac:dyDescent="0.3">
      <c r="A118" s="26" t="s">
        <v>43</v>
      </c>
      <c r="B118" s="26" t="str">
        <f>VLOOKUP(F118,Master!$I:$M,2,)</f>
        <v>Category 1</v>
      </c>
      <c r="C118" s="26" t="str">
        <f>VLOOKUP($F118,Master!$I:$M,3,)</f>
        <v>SBV</v>
      </c>
      <c r="D118" s="26" t="str">
        <f>VLOOKUP($F118,Master!$I:$M,5,)</f>
        <v>ASIN 1</v>
      </c>
      <c r="E118" s="26" t="str">
        <f>VLOOKUP($F118,Master!$I:$M,4,)</f>
        <v>KT</v>
      </c>
      <c r="F118" s="26" t="s">
        <v>196</v>
      </c>
      <c r="G118" t="s">
        <v>44</v>
      </c>
      <c r="H118" t="s">
        <v>45</v>
      </c>
      <c r="I118" t="s">
        <v>46</v>
      </c>
      <c r="J118" s="14">
        <v>44725</v>
      </c>
      <c r="L118">
        <v>200</v>
      </c>
      <c r="M118" t="s">
        <v>49</v>
      </c>
      <c r="N118" t="s">
        <v>21</v>
      </c>
      <c r="O118" s="26">
        <v>1716.0000000000002</v>
      </c>
      <c r="P118" s="84">
        <v>8.4</v>
      </c>
      <c r="Q118">
        <v>4.4999999999999997E-3</v>
      </c>
      <c r="R118" s="26">
        <v>27.2</v>
      </c>
      <c r="S118">
        <v>4.57</v>
      </c>
      <c r="T118" s="84">
        <v>1.6</v>
      </c>
      <c r="U118" s="26">
        <v>294.40800000000002</v>
      </c>
      <c r="V118">
        <v>9.7799999999999998E-2</v>
      </c>
      <c r="W118">
        <v>10.2225</v>
      </c>
      <c r="X118">
        <v>1</v>
      </c>
      <c r="Y118">
        <v>0.5</v>
      </c>
      <c r="Z118">
        <v>200</v>
      </c>
      <c r="AA118">
        <v>0.61140000000000005</v>
      </c>
      <c r="AB118">
        <v>201</v>
      </c>
      <c r="AC118">
        <v>159.19999999999999</v>
      </c>
      <c r="AD118">
        <v>0</v>
      </c>
      <c r="AE118">
        <v>0</v>
      </c>
      <c r="AF118">
        <v>0</v>
      </c>
      <c r="AG118">
        <v>0</v>
      </c>
      <c r="AH118">
        <v>0</v>
      </c>
    </row>
    <row r="119" spans="1:34" x14ac:dyDescent="0.3">
      <c r="A119" s="26" t="s">
        <v>43</v>
      </c>
      <c r="B119" s="26" t="str">
        <f>VLOOKUP(F119,Master!$I:$M,2,)</f>
        <v>Category 2</v>
      </c>
      <c r="C119" s="26" t="str">
        <f>VLOOKUP($F119,Master!$I:$M,3,)</f>
        <v>SP</v>
      </c>
      <c r="D119" s="26" t="str">
        <f>VLOOKUP($F119,Master!$I:$M,5,)</f>
        <v>ASIN 2</v>
      </c>
      <c r="E119" s="26" t="str">
        <f>VLOOKUP($F119,Master!$I:$M,4,)</f>
        <v>KT</v>
      </c>
      <c r="F119" s="26" t="s">
        <v>127</v>
      </c>
      <c r="G119" t="s">
        <v>44</v>
      </c>
      <c r="H119" t="s">
        <v>45</v>
      </c>
      <c r="I119" t="s">
        <v>46</v>
      </c>
      <c r="J119" s="14">
        <v>44786</v>
      </c>
      <c r="L119">
        <v>300</v>
      </c>
      <c r="M119" s="13">
        <v>7.9710144927536197E-2</v>
      </c>
      <c r="N119" t="s">
        <v>21</v>
      </c>
      <c r="O119" s="26">
        <v>2522.3000000000002</v>
      </c>
      <c r="P119" s="84">
        <v>8.4</v>
      </c>
      <c r="Q119">
        <v>3.0999999999999999E-3</v>
      </c>
      <c r="R119" s="26">
        <v>23.570499999999999</v>
      </c>
      <c r="S119">
        <v>3.96</v>
      </c>
      <c r="T119" s="84">
        <v>0</v>
      </c>
      <c r="U119" s="26">
        <v>0</v>
      </c>
      <c r="V119">
        <v>0</v>
      </c>
      <c r="W119">
        <v>0</v>
      </c>
      <c r="X119">
        <v>0</v>
      </c>
      <c r="Y119">
        <v>0</v>
      </c>
      <c r="Z119">
        <v>0</v>
      </c>
      <c r="AA119">
        <v>0</v>
      </c>
      <c r="AB119">
        <v>0</v>
      </c>
      <c r="AC119">
        <v>0</v>
      </c>
      <c r="AD119">
        <v>0</v>
      </c>
      <c r="AE119">
        <v>0</v>
      </c>
      <c r="AF119">
        <v>0</v>
      </c>
      <c r="AG119">
        <v>0</v>
      </c>
      <c r="AH119">
        <v>0</v>
      </c>
    </row>
    <row r="120" spans="1:34" x14ac:dyDescent="0.3">
      <c r="A120" s="26" t="s">
        <v>43</v>
      </c>
      <c r="B120" s="26" t="str">
        <f>VLOOKUP(F120,Master!$I:$M,2,)</f>
        <v>Category 1</v>
      </c>
      <c r="C120" s="26" t="str">
        <f>VLOOKUP($F120,Master!$I:$M,3,)</f>
        <v>SP</v>
      </c>
      <c r="D120" s="26" t="str">
        <f>VLOOKUP($F120,Master!$I:$M,5,)</f>
        <v>ASIN 1</v>
      </c>
      <c r="E120" s="26" t="str">
        <f>VLOOKUP($F120,Master!$I:$M,4,)</f>
        <v>KT</v>
      </c>
      <c r="F120" s="26" t="s">
        <v>126</v>
      </c>
      <c r="G120" t="s">
        <v>44</v>
      </c>
      <c r="H120" t="s">
        <v>45</v>
      </c>
      <c r="I120" t="s">
        <v>46</v>
      </c>
      <c r="J120" s="14">
        <v>44718</v>
      </c>
      <c r="L120">
        <v>300</v>
      </c>
      <c r="M120" t="s">
        <v>49</v>
      </c>
      <c r="N120" t="s">
        <v>21</v>
      </c>
      <c r="O120" s="26">
        <v>566.5</v>
      </c>
      <c r="P120" s="84">
        <v>2.4</v>
      </c>
      <c r="Q120">
        <v>3.8999999999999998E-3</v>
      </c>
      <c r="R120" s="26">
        <v>23.544999999999998</v>
      </c>
      <c r="S120">
        <v>13.85</v>
      </c>
      <c r="T120" s="84">
        <v>1.6</v>
      </c>
      <c r="U120" s="26">
        <v>1830.519</v>
      </c>
      <c r="V120">
        <v>1.3599999999999999E-2</v>
      </c>
      <c r="W120">
        <v>73.426400000000001</v>
      </c>
      <c r="X120">
        <v>0</v>
      </c>
      <c r="Y120">
        <v>0</v>
      </c>
      <c r="Z120">
        <v>0</v>
      </c>
      <c r="AA120">
        <v>0</v>
      </c>
      <c r="AB120">
        <v>0</v>
      </c>
      <c r="AC120">
        <v>0</v>
      </c>
      <c r="AD120">
        <v>0</v>
      </c>
      <c r="AE120">
        <v>0</v>
      </c>
      <c r="AF120">
        <v>0</v>
      </c>
      <c r="AG120">
        <v>0</v>
      </c>
      <c r="AH120">
        <v>0</v>
      </c>
    </row>
    <row r="121" spans="1:34" x14ac:dyDescent="0.3">
      <c r="A121" s="26" t="s">
        <v>43</v>
      </c>
      <c r="B121" s="26" t="str">
        <f>VLOOKUP(F121,Master!$I:$M,2,)</f>
        <v>Category 2</v>
      </c>
      <c r="C121" s="26" t="str">
        <f>VLOOKUP($F121,Master!$I:$M,3,)</f>
        <v>SB</v>
      </c>
      <c r="D121" s="26" t="str">
        <f>VLOOKUP($F121,Master!$I:$M,5,)</f>
        <v>ASIN 2</v>
      </c>
      <c r="E121" s="26" t="str">
        <f>VLOOKUP($F121,Master!$I:$M,4,)</f>
        <v>KT</v>
      </c>
      <c r="F121" s="26" t="s">
        <v>134</v>
      </c>
      <c r="G121" t="s">
        <v>50</v>
      </c>
      <c r="H121" t="s">
        <v>45</v>
      </c>
      <c r="J121" s="14">
        <v>44804</v>
      </c>
      <c r="L121">
        <v>200</v>
      </c>
      <c r="M121" s="13">
        <v>0.14797951052931099</v>
      </c>
      <c r="O121" s="26">
        <v>562.1</v>
      </c>
      <c r="P121" s="84">
        <v>7.1999999999999993</v>
      </c>
      <c r="Q121">
        <v>1.17E-2</v>
      </c>
      <c r="R121" s="26">
        <v>17.169999999999998</v>
      </c>
      <c r="S121">
        <v>3.37</v>
      </c>
      <c r="T121" s="84">
        <v>0</v>
      </c>
      <c r="U121" s="26">
        <v>0</v>
      </c>
      <c r="V121">
        <v>0</v>
      </c>
      <c r="W121">
        <v>0</v>
      </c>
      <c r="X121">
        <v>0</v>
      </c>
      <c r="Y121">
        <v>0</v>
      </c>
      <c r="Z121">
        <v>0</v>
      </c>
      <c r="AA121">
        <v>0</v>
      </c>
      <c r="AB121">
        <v>0</v>
      </c>
      <c r="AC121">
        <v>0</v>
      </c>
      <c r="AD121">
        <v>0</v>
      </c>
      <c r="AE121">
        <v>0</v>
      </c>
      <c r="AF121">
        <v>0</v>
      </c>
      <c r="AG121">
        <v>0</v>
      </c>
      <c r="AH121">
        <v>0</v>
      </c>
    </row>
    <row r="122" spans="1:34" x14ac:dyDescent="0.3">
      <c r="A122" s="26" t="s">
        <v>43</v>
      </c>
      <c r="B122" s="26" t="str">
        <f>VLOOKUP(F122,Master!$I:$M,2,)</f>
        <v>Category 1</v>
      </c>
      <c r="C122" s="26" t="str">
        <f>VLOOKUP($F122,Master!$I:$M,3,)</f>
        <v>SD</v>
      </c>
      <c r="D122" s="26" t="str">
        <f>VLOOKUP($F122,Master!$I:$M,5,)</f>
        <v>ASIN 3</v>
      </c>
      <c r="E122" s="26" t="str">
        <f>VLOOKUP($F122,Master!$I:$M,4,)</f>
        <v>PT</v>
      </c>
      <c r="F122" s="26" t="s">
        <v>150</v>
      </c>
      <c r="G122" t="s">
        <v>44</v>
      </c>
      <c r="H122" t="s">
        <v>45</v>
      </c>
      <c r="J122" s="14">
        <v>44933</v>
      </c>
      <c r="L122">
        <v>1000</v>
      </c>
      <c r="N122" t="s">
        <v>52</v>
      </c>
      <c r="O122" s="26">
        <v>1356.3000000000002</v>
      </c>
      <c r="P122" s="84">
        <v>0</v>
      </c>
      <c r="Q122">
        <v>0</v>
      </c>
      <c r="R122" s="26">
        <v>15.818499999999998</v>
      </c>
      <c r="S122">
        <v>0</v>
      </c>
      <c r="T122" s="84">
        <v>4.8000000000000007</v>
      </c>
      <c r="U122" s="26">
        <v>1974.6810000000003</v>
      </c>
      <c r="V122">
        <v>8.5000000000000006E-3</v>
      </c>
      <c r="W122">
        <v>117.89190000000001</v>
      </c>
      <c r="X122">
        <v>6</v>
      </c>
      <c r="Y122">
        <v>1</v>
      </c>
      <c r="Z122">
        <v>2194.09</v>
      </c>
      <c r="AA122">
        <v>1</v>
      </c>
      <c r="AB122">
        <v>111</v>
      </c>
      <c r="AC122">
        <v>167.67</v>
      </c>
      <c r="AD122">
        <v>79</v>
      </c>
      <c r="AE122">
        <v>48</v>
      </c>
      <c r="AF122">
        <v>31</v>
      </c>
      <c r="AG122">
        <v>30</v>
      </c>
      <c r="AH122">
        <v>0</v>
      </c>
    </row>
    <row r="123" spans="1:34" x14ac:dyDescent="0.3">
      <c r="A123" s="26" t="s">
        <v>43</v>
      </c>
      <c r="B123" s="26" t="str">
        <f>VLOOKUP(F123,Master!$I:$M,2,)</f>
        <v>Category 1</v>
      </c>
      <c r="C123" s="26" t="str">
        <f>VLOOKUP($F123,Master!$I:$M,3,)</f>
        <v>SP</v>
      </c>
      <c r="D123" s="26" t="str">
        <f>VLOOKUP($F123,Master!$I:$M,5,)</f>
        <v>ASIN 1</v>
      </c>
      <c r="E123" s="26" t="str">
        <f>VLOOKUP($F123,Master!$I:$M,4,)</f>
        <v>KT</v>
      </c>
      <c r="F123" s="26" t="s">
        <v>126</v>
      </c>
      <c r="G123" t="s">
        <v>44</v>
      </c>
      <c r="H123" t="s">
        <v>45</v>
      </c>
      <c r="I123" t="s">
        <v>46</v>
      </c>
      <c r="J123" s="14">
        <v>44785</v>
      </c>
      <c r="L123">
        <v>200</v>
      </c>
      <c r="M123" t="s">
        <v>49</v>
      </c>
      <c r="N123" t="s">
        <v>21</v>
      </c>
      <c r="O123" s="26">
        <v>238.70000000000002</v>
      </c>
      <c r="P123" s="84">
        <v>2.4</v>
      </c>
      <c r="Q123">
        <v>9.1999999999999998E-3</v>
      </c>
      <c r="R123" s="26">
        <v>12.103999999999999</v>
      </c>
      <c r="S123">
        <v>7.12</v>
      </c>
      <c r="T123" s="84">
        <v>0.8</v>
      </c>
      <c r="U123" s="26">
        <v>334.08</v>
      </c>
      <c r="V123">
        <v>3.8399999999999997E-2</v>
      </c>
      <c r="W123">
        <v>26.067399999999999</v>
      </c>
      <c r="X123">
        <v>0</v>
      </c>
      <c r="Y123">
        <v>0</v>
      </c>
      <c r="Z123">
        <v>0</v>
      </c>
      <c r="AA123">
        <v>0</v>
      </c>
      <c r="AB123">
        <v>0</v>
      </c>
      <c r="AC123">
        <v>0</v>
      </c>
      <c r="AD123">
        <v>0</v>
      </c>
      <c r="AE123">
        <v>0</v>
      </c>
      <c r="AF123">
        <v>0</v>
      </c>
      <c r="AG123">
        <v>0</v>
      </c>
      <c r="AH123">
        <v>0</v>
      </c>
    </row>
    <row r="124" spans="1:34" x14ac:dyDescent="0.3">
      <c r="A124" s="26" t="s">
        <v>43</v>
      </c>
      <c r="B124" s="26" t="str">
        <f>VLOOKUP(F124,Master!$I:$M,2,)</f>
        <v>Category 4</v>
      </c>
      <c r="C124" s="26" t="str">
        <f>VLOOKUP($F124,Master!$I:$M,3,)</f>
        <v>SD</v>
      </c>
      <c r="D124" s="26" t="str">
        <f>VLOOKUP($F124,Master!$I:$M,5,)</f>
        <v>ASIN 5</v>
      </c>
      <c r="E124" s="26" t="str">
        <f>VLOOKUP($F124,Master!$I:$M,4,)</f>
        <v>PT</v>
      </c>
      <c r="F124" s="26" t="s">
        <v>197</v>
      </c>
      <c r="G124" t="s">
        <v>44</v>
      </c>
      <c r="H124" t="s">
        <v>45</v>
      </c>
      <c r="J124" s="14">
        <v>44907</v>
      </c>
      <c r="L124">
        <v>550</v>
      </c>
      <c r="N124" t="s">
        <v>21</v>
      </c>
      <c r="O124" s="26">
        <v>476.3</v>
      </c>
      <c r="P124" s="84">
        <v>1.2</v>
      </c>
      <c r="Q124">
        <v>2.3E-3</v>
      </c>
      <c r="R124" s="26">
        <v>10.5825</v>
      </c>
      <c r="S124">
        <v>12.45</v>
      </c>
      <c r="T124" s="84">
        <v>0</v>
      </c>
      <c r="U124" s="26">
        <v>0</v>
      </c>
      <c r="V124">
        <v>0</v>
      </c>
      <c r="W124">
        <v>0</v>
      </c>
      <c r="X124">
        <v>0</v>
      </c>
      <c r="Y124">
        <v>0</v>
      </c>
      <c r="Z124">
        <v>0</v>
      </c>
      <c r="AA124">
        <v>0</v>
      </c>
      <c r="AB124">
        <v>0</v>
      </c>
      <c r="AC124">
        <v>0</v>
      </c>
      <c r="AD124">
        <v>0</v>
      </c>
      <c r="AE124">
        <v>0</v>
      </c>
      <c r="AF124">
        <v>0</v>
      </c>
      <c r="AG124">
        <v>0</v>
      </c>
      <c r="AH124">
        <v>0</v>
      </c>
    </row>
    <row r="125" spans="1:34" x14ac:dyDescent="0.3">
      <c r="A125" s="26" t="s">
        <v>43</v>
      </c>
      <c r="B125" s="26" t="str">
        <f>VLOOKUP(F125,Master!$I:$M,2,)</f>
        <v>Category 2</v>
      </c>
      <c r="C125" s="26" t="str">
        <f>VLOOKUP($F125,Master!$I:$M,3,)</f>
        <v>SP</v>
      </c>
      <c r="D125" s="26" t="str">
        <f>VLOOKUP($F125,Master!$I:$M,5,)</f>
        <v>ASIN 2</v>
      </c>
      <c r="E125" s="26" t="str">
        <f>VLOOKUP($F125,Master!$I:$M,4,)</f>
        <v>KT</v>
      </c>
      <c r="F125" s="26" t="s">
        <v>127</v>
      </c>
      <c r="G125" t="s">
        <v>44</v>
      </c>
      <c r="H125" t="s">
        <v>45</v>
      </c>
      <c r="I125" t="s">
        <v>46</v>
      </c>
      <c r="J125" s="14">
        <v>44786</v>
      </c>
      <c r="L125">
        <v>300</v>
      </c>
      <c r="M125" t="s">
        <v>49</v>
      </c>
      <c r="N125" t="s">
        <v>21</v>
      </c>
      <c r="O125" s="26">
        <v>533.5</v>
      </c>
      <c r="P125" s="84">
        <v>1.2</v>
      </c>
      <c r="Q125">
        <v>2.0999999999999999E-3</v>
      </c>
      <c r="R125" s="26">
        <v>8.9760000000000009</v>
      </c>
      <c r="S125">
        <v>10.56</v>
      </c>
      <c r="T125" s="84">
        <v>0</v>
      </c>
      <c r="U125" s="26">
        <v>0</v>
      </c>
      <c r="V125">
        <v>0</v>
      </c>
      <c r="W125">
        <v>0</v>
      </c>
      <c r="X125">
        <v>0</v>
      </c>
      <c r="Y125">
        <v>0</v>
      </c>
      <c r="Z125">
        <v>0</v>
      </c>
      <c r="AA125">
        <v>0</v>
      </c>
      <c r="AB125">
        <v>0</v>
      </c>
      <c r="AC125">
        <v>0</v>
      </c>
      <c r="AD125">
        <v>0</v>
      </c>
      <c r="AE125">
        <v>0</v>
      </c>
      <c r="AF125">
        <v>0</v>
      </c>
      <c r="AG125">
        <v>0</v>
      </c>
      <c r="AH125">
        <v>0</v>
      </c>
    </row>
    <row r="126" spans="1:34" x14ac:dyDescent="0.3">
      <c r="A126" s="26" t="s">
        <v>43</v>
      </c>
      <c r="B126" s="26" t="str">
        <f>VLOOKUP(F126,Master!$I:$M,2,)</f>
        <v>Category 2</v>
      </c>
      <c r="C126" s="26" t="str">
        <f>VLOOKUP($F126,Master!$I:$M,3,)</f>
        <v>SB</v>
      </c>
      <c r="D126" s="26" t="str">
        <f>VLOOKUP($F126,Master!$I:$M,5,)</f>
        <v>ASIN 2</v>
      </c>
      <c r="E126" s="26" t="str">
        <f>VLOOKUP($F126,Master!$I:$M,4,)</f>
        <v>KT</v>
      </c>
      <c r="F126" s="26" t="s">
        <v>134</v>
      </c>
      <c r="G126" t="s">
        <v>50</v>
      </c>
      <c r="H126" t="s">
        <v>45</v>
      </c>
      <c r="J126" s="14">
        <v>44725</v>
      </c>
      <c r="L126">
        <v>200</v>
      </c>
      <c r="M126" s="13">
        <v>9.34579439252336E-2</v>
      </c>
      <c r="O126" s="26">
        <v>220.00000000000003</v>
      </c>
      <c r="P126" s="84">
        <v>3.5999999999999996</v>
      </c>
      <c r="Q126">
        <v>1.4999999999999999E-2</v>
      </c>
      <c r="R126" s="26">
        <v>7.2845000000000004</v>
      </c>
      <c r="S126">
        <v>2.86</v>
      </c>
      <c r="T126" s="84">
        <v>0</v>
      </c>
      <c r="U126" s="26">
        <v>0</v>
      </c>
      <c r="V126">
        <v>0</v>
      </c>
      <c r="W126">
        <v>0</v>
      </c>
      <c r="X126">
        <v>0</v>
      </c>
      <c r="Y126">
        <v>0</v>
      </c>
      <c r="Z126">
        <v>0</v>
      </c>
      <c r="AA126">
        <v>0</v>
      </c>
      <c r="AB126">
        <v>0</v>
      </c>
      <c r="AC126">
        <v>0</v>
      </c>
      <c r="AD126">
        <v>0</v>
      </c>
      <c r="AE126">
        <v>0</v>
      </c>
      <c r="AF126">
        <v>0</v>
      </c>
      <c r="AG126">
        <v>0</v>
      </c>
      <c r="AH126">
        <v>0</v>
      </c>
    </row>
    <row r="127" spans="1:34" x14ac:dyDescent="0.3">
      <c r="A127" s="26" t="s">
        <v>43</v>
      </c>
      <c r="B127" s="26" t="str">
        <f>VLOOKUP(F127,Master!$I:$M,2,)</f>
        <v>Category 1</v>
      </c>
      <c r="C127" s="26" t="str">
        <f>VLOOKUP($F127,Master!$I:$M,3,)</f>
        <v>SP</v>
      </c>
      <c r="D127" s="26" t="str">
        <f>VLOOKUP($F127,Master!$I:$M,5,)</f>
        <v>ASIN 1</v>
      </c>
      <c r="E127" s="26" t="str">
        <f>VLOOKUP($F127,Master!$I:$M,4,)</f>
        <v>KT</v>
      </c>
      <c r="F127" s="26" t="s">
        <v>126</v>
      </c>
      <c r="G127" t="s">
        <v>44</v>
      </c>
      <c r="H127" t="s">
        <v>45</v>
      </c>
      <c r="I127" t="s">
        <v>46</v>
      </c>
      <c r="J127" s="14">
        <v>44716</v>
      </c>
      <c r="L127">
        <v>500</v>
      </c>
      <c r="M127" t="s">
        <v>49</v>
      </c>
      <c r="N127" t="s">
        <v>21</v>
      </c>
      <c r="O127" s="26">
        <v>729.30000000000007</v>
      </c>
      <c r="P127" s="84">
        <v>2.4</v>
      </c>
      <c r="Q127">
        <v>3.0000000000000001E-3</v>
      </c>
      <c r="R127" s="26">
        <v>6.5705</v>
      </c>
      <c r="S127">
        <v>3.87</v>
      </c>
      <c r="T127" s="84">
        <v>0</v>
      </c>
      <c r="U127" s="26">
        <v>0</v>
      </c>
      <c r="V127">
        <v>0</v>
      </c>
      <c r="W127">
        <v>0</v>
      </c>
      <c r="X127">
        <v>0</v>
      </c>
      <c r="Y127">
        <v>0</v>
      </c>
      <c r="Z127">
        <v>0</v>
      </c>
      <c r="AA127">
        <v>0</v>
      </c>
      <c r="AB127">
        <v>0</v>
      </c>
      <c r="AC127">
        <v>0</v>
      </c>
      <c r="AD127">
        <v>0</v>
      </c>
      <c r="AE127">
        <v>0</v>
      </c>
      <c r="AF127">
        <v>0</v>
      </c>
      <c r="AG127">
        <v>0</v>
      </c>
      <c r="AH127">
        <v>0</v>
      </c>
    </row>
    <row r="128" spans="1:34" x14ac:dyDescent="0.3">
      <c r="A128" s="26" t="s">
        <v>43</v>
      </c>
      <c r="B128" s="26" t="str">
        <f>VLOOKUP(F128,Master!$I:$M,2,)</f>
        <v>Category 2</v>
      </c>
      <c r="C128" s="26" t="str">
        <f>VLOOKUP($F128,Master!$I:$M,3,)</f>
        <v>SB</v>
      </c>
      <c r="D128" s="26" t="str">
        <f>VLOOKUP($F128,Master!$I:$M,5,)</f>
        <v>ASIN 2</v>
      </c>
      <c r="E128" s="26" t="str">
        <f>VLOOKUP($F128,Master!$I:$M,4,)</f>
        <v>KT</v>
      </c>
      <c r="F128" s="26" t="s">
        <v>134</v>
      </c>
      <c r="G128" t="s">
        <v>50</v>
      </c>
      <c r="H128" t="s">
        <v>45</v>
      </c>
      <c r="J128" s="14">
        <v>44804</v>
      </c>
      <c r="L128">
        <v>200</v>
      </c>
      <c r="M128" t="s">
        <v>49</v>
      </c>
      <c r="O128" s="26">
        <v>1085.7</v>
      </c>
      <c r="P128" s="84">
        <v>3.5999999999999996</v>
      </c>
      <c r="Q128">
        <v>3.0000000000000001E-3</v>
      </c>
      <c r="R128" s="26">
        <v>5.0490000000000004</v>
      </c>
      <c r="S128">
        <v>1.98</v>
      </c>
      <c r="T128" s="84">
        <v>0</v>
      </c>
      <c r="U128" s="26">
        <v>0</v>
      </c>
      <c r="V128">
        <v>0</v>
      </c>
      <c r="W128">
        <v>0</v>
      </c>
      <c r="X128">
        <v>0</v>
      </c>
      <c r="Y128">
        <v>0</v>
      </c>
      <c r="Z128">
        <v>0</v>
      </c>
      <c r="AA128">
        <v>0</v>
      </c>
      <c r="AB128">
        <v>0</v>
      </c>
      <c r="AC128">
        <v>0</v>
      </c>
      <c r="AD128">
        <v>0</v>
      </c>
      <c r="AE128">
        <v>0</v>
      </c>
      <c r="AF128">
        <v>0</v>
      </c>
      <c r="AG128">
        <v>0</v>
      </c>
      <c r="AH128">
        <v>0</v>
      </c>
    </row>
    <row r="129" spans="1:34" x14ac:dyDescent="0.3">
      <c r="A129" s="26" t="s">
        <v>43</v>
      </c>
      <c r="B129" s="26" t="str">
        <f>VLOOKUP(F129,Master!$I:$M,2,)</f>
        <v>Category 1</v>
      </c>
      <c r="C129" s="26" t="str">
        <f>VLOOKUP($F129,Master!$I:$M,3,)</f>
        <v>SB</v>
      </c>
      <c r="D129" s="26" t="str">
        <f>VLOOKUP($F129,Master!$I:$M,5,)</f>
        <v>ASIN 1</v>
      </c>
      <c r="E129" s="26" t="str">
        <f>VLOOKUP($F129,Master!$I:$M,4,)</f>
        <v>KT</v>
      </c>
      <c r="F129" s="26" t="s">
        <v>186</v>
      </c>
      <c r="G129" t="s">
        <v>50</v>
      </c>
      <c r="H129" t="s">
        <v>45</v>
      </c>
      <c r="J129" s="14">
        <v>44725</v>
      </c>
      <c r="L129">
        <v>200</v>
      </c>
      <c r="M129" s="13">
        <v>6.9088811995386301E-2</v>
      </c>
      <c r="O129" s="26">
        <v>1133</v>
      </c>
      <c r="P129" s="84">
        <v>2.4</v>
      </c>
      <c r="Q129">
        <v>1.9E-3</v>
      </c>
      <c r="R129" s="26">
        <v>4.93</v>
      </c>
      <c r="S129">
        <v>2.9</v>
      </c>
      <c r="T129" s="84">
        <v>0</v>
      </c>
      <c r="U129" s="26">
        <v>0</v>
      </c>
      <c r="V129">
        <v>0</v>
      </c>
      <c r="W129">
        <v>0</v>
      </c>
      <c r="X129">
        <v>0</v>
      </c>
      <c r="Y129">
        <v>0</v>
      </c>
      <c r="Z129">
        <v>0</v>
      </c>
      <c r="AA129">
        <v>0</v>
      </c>
      <c r="AB129">
        <v>0</v>
      </c>
      <c r="AC129">
        <v>0</v>
      </c>
      <c r="AD129">
        <v>0</v>
      </c>
      <c r="AE129">
        <v>0</v>
      </c>
      <c r="AF129">
        <v>0</v>
      </c>
      <c r="AG129">
        <v>0</v>
      </c>
      <c r="AH129">
        <v>0</v>
      </c>
    </row>
    <row r="130" spans="1:34" x14ac:dyDescent="0.3">
      <c r="A130" s="26" t="s">
        <v>43</v>
      </c>
      <c r="B130" s="26" t="str">
        <f>VLOOKUP(F130,Master!$I:$M,2,)</f>
        <v>Category 1</v>
      </c>
      <c r="C130" s="26" t="str">
        <f>VLOOKUP($F130,Master!$I:$M,3,)</f>
        <v>SP</v>
      </c>
      <c r="D130" s="26" t="str">
        <f>VLOOKUP($F130,Master!$I:$M,5,)</f>
        <v>ASIN 3</v>
      </c>
      <c r="E130" s="26" t="str">
        <f>VLOOKUP($F130,Master!$I:$M,4,)</f>
        <v>KT</v>
      </c>
      <c r="F130" s="26" t="s">
        <v>176</v>
      </c>
      <c r="G130" t="s">
        <v>44</v>
      </c>
      <c r="H130" t="s">
        <v>45</v>
      </c>
      <c r="I130" t="s">
        <v>46</v>
      </c>
      <c r="J130" s="14">
        <v>44785</v>
      </c>
      <c r="L130">
        <v>200</v>
      </c>
      <c r="M130" t="s">
        <v>49</v>
      </c>
      <c r="N130" t="s">
        <v>21</v>
      </c>
      <c r="O130" s="26">
        <v>904.2</v>
      </c>
      <c r="P130" s="84">
        <v>1.2</v>
      </c>
      <c r="Q130">
        <v>1.1999999999999999E-3</v>
      </c>
      <c r="R130" s="26">
        <v>4.5220000000000002</v>
      </c>
      <c r="S130">
        <v>5.32</v>
      </c>
      <c r="T130" s="84">
        <v>0</v>
      </c>
      <c r="U130" s="26">
        <v>0</v>
      </c>
      <c r="V130">
        <v>0</v>
      </c>
      <c r="W130">
        <v>0</v>
      </c>
      <c r="X130">
        <v>0</v>
      </c>
      <c r="Y130">
        <v>0</v>
      </c>
      <c r="Z130">
        <v>0</v>
      </c>
      <c r="AA130">
        <v>0</v>
      </c>
      <c r="AB130">
        <v>0</v>
      </c>
      <c r="AC130">
        <v>0</v>
      </c>
      <c r="AD130">
        <v>0</v>
      </c>
      <c r="AE130">
        <v>0</v>
      </c>
      <c r="AF130">
        <v>0</v>
      </c>
      <c r="AG130">
        <v>0</v>
      </c>
      <c r="AH130">
        <v>0</v>
      </c>
    </row>
    <row r="131" spans="1:34" x14ac:dyDescent="0.3">
      <c r="A131" s="26" t="s">
        <v>43</v>
      </c>
      <c r="B131" s="26" t="str">
        <f>VLOOKUP(F131,Master!$I:$M,2,)</f>
        <v>Category 2</v>
      </c>
      <c r="C131" s="26" t="str">
        <f>VLOOKUP($F131,Master!$I:$M,3,)</f>
        <v>SBV</v>
      </c>
      <c r="D131" s="26" t="str">
        <f>VLOOKUP($F131,Master!$I:$M,5,)</f>
        <v>ASIN 2</v>
      </c>
      <c r="E131" s="26" t="str">
        <f>VLOOKUP($F131,Master!$I:$M,4,)</f>
        <v>KT</v>
      </c>
      <c r="F131" s="26" t="s">
        <v>133</v>
      </c>
      <c r="G131" t="s">
        <v>44</v>
      </c>
      <c r="H131" t="s">
        <v>45</v>
      </c>
      <c r="J131" s="14">
        <v>44859</v>
      </c>
      <c r="L131">
        <v>200</v>
      </c>
      <c r="M131" t="s">
        <v>49</v>
      </c>
      <c r="N131" t="s">
        <v>21</v>
      </c>
      <c r="O131" s="26">
        <v>321.20000000000005</v>
      </c>
      <c r="P131" s="84">
        <v>1.2</v>
      </c>
      <c r="Q131">
        <v>3.3999999999999998E-3</v>
      </c>
      <c r="R131" s="26">
        <v>3.74</v>
      </c>
      <c r="S131">
        <v>4.4000000000000004</v>
      </c>
      <c r="T131" s="84">
        <v>0</v>
      </c>
      <c r="U131" s="26">
        <v>0</v>
      </c>
      <c r="V131">
        <v>0</v>
      </c>
      <c r="W131">
        <v>0</v>
      </c>
      <c r="X131">
        <v>0</v>
      </c>
      <c r="Y131">
        <v>0</v>
      </c>
      <c r="Z131">
        <v>0</v>
      </c>
      <c r="AA131">
        <v>0</v>
      </c>
      <c r="AB131">
        <v>0</v>
      </c>
      <c r="AC131">
        <v>0</v>
      </c>
      <c r="AD131">
        <v>0</v>
      </c>
      <c r="AE131">
        <v>0</v>
      </c>
      <c r="AF131">
        <v>0</v>
      </c>
      <c r="AG131">
        <v>0</v>
      </c>
      <c r="AH131">
        <v>0</v>
      </c>
    </row>
    <row r="132" spans="1:34" x14ac:dyDescent="0.3">
      <c r="A132" s="26" t="s">
        <v>43</v>
      </c>
      <c r="B132" s="26" t="str">
        <f>VLOOKUP(F132,Master!$I:$M,2,)</f>
        <v>Category 1</v>
      </c>
      <c r="C132" s="26" t="str">
        <f>VLOOKUP($F132,Master!$I:$M,3,)</f>
        <v>SP</v>
      </c>
      <c r="D132" s="26" t="str">
        <f>VLOOKUP($F132,Master!$I:$M,5,)</f>
        <v>ASIN 6</v>
      </c>
      <c r="E132" s="26" t="str">
        <f>VLOOKUP($F132,Master!$I:$M,4,)</f>
        <v>KT</v>
      </c>
      <c r="F132" s="26" t="s">
        <v>189</v>
      </c>
      <c r="G132" t="s">
        <v>44</v>
      </c>
      <c r="H132" t="s">
        <v>45</v>
      </c>
      <c r="I132" t="s">
        <v>46</v>
      </c>
      <c r="J132" s="14">
        <v>44716</v>
      </c>
      <c r="L132">
        <v>300</v>
      </c>
      <c r="M132" t="s">
        <v>49</v>
      </c>
      <c r="N132" t="s">
        <v>21</v>
      </c>
      <c r="O132" s="26">
        <v>339.90000000000003</v>
      </c>
      <c r="P132" s="84">
        <v>0</v>
      </c>
      <c r="Q132">
        <v>0</v>
      </c>
      <c r="R132" s="26">
        <v>0</v>
      </c>
      <c r="S132">
        <v>0</v>
      </c>
      <c r="T132" s="84">
        <v>0</v>
      </c>
      <c r="U132" s="26">
        <v>0</v>
      </c>
      <c r="V132">
        <v>0</v>
      </c>
      <c r="W132">
        <v>0</v>
      </c>
      <c r="X132">
        <v>0</v>
      </c>
      <c r="Y132">
        <v>0</v>
      </c>
      <c r="Z132">
        <v>0</v>
      </c>
      <c r="AA132">
        <v>0</v>
      </c>
      <c r="AB132">
        <v>0</v>
      </c>
      <c r="AC132">
        <v>0</v>
      </c>
      <c r="AD132">
        <v>0</v>
      </c>
      <c r="AE132">
        <v>0</v>
      </c>
      <c r="AF132">
        <v>0</v>
      </c>
      <c r="AG132">
        <v>0</v>
      </c>
      <c r="AH132">
        <v>0</v>
      </c>
    </row>
    <row r="133" spans="1:34" x14ac:dyDescent="0.3">
      <c r="A133" s="26" t="s">
        <v>43</v>
      </c>
      <c r="B133" s="26" t="str">
        <f>VLOOKUP(F133,Master!$I:$M,2,)</f>
        <v>Category 1</v>
      </c>
      <c r="C133" s="26" t="str">
        <f>VLOOKUP($F133,Master!$I:$M,3,)</f>
        <v>SP</v>
      </c>
      <c r="D133" s="26" t="str">
        <f>VLOOKUP($F133,Master!$I:$M,5,)</f>
        <v>ASIN 3</v>
      </c>
      <c r="E133" s="26" t="str">
        <f>VLOOKUP($F133,Master!$I:$M,4,)</f>
        <v>KT</v>
      </c>
      <c r="F133" s="26" t="s">
        <v>176</v>
      </c>
      <c r="G133" t="s">
        <v>44</v>
      </c>
      <c r="H133" t="s">
        <v>45</v>
      </c>
      <c r="I133" t="s">
        <v>46</v>
      </c>
      <c r="J133" s="14">
        <v>44718</v>
      </c>
      <c r="L133">
        <v>550</v>
      </c>
      <c r="M133" s="13">
        <v>0.18114602587800299</v>
      </c>
      <c r="N133" t="s">
        <v>21</v>
      </c>
      <c r="O133" s="26">
        <v>871.2</v>
      </c>
      <c r="P133" s="84">
        <v>0</v>
      </c>
      <c r="Q133">
        <v>0</v>
      </c>
      <c r="R133" s="26">
        <v>0</v>
      </c>
      <c r="S133">
        <v>0</v>
      </c>
      <c r="T133" s="84">
        <v>0</v>
      </c>
      <c r="U133" s="26">
        <v>0</v>
      </c>
      <c r="V133">
        <v>0</v>
      </c>
      <c r="W133">
        <v>0</v>
      </c>
      <c r="X133">
        <v>0</v>
      </c>
      <c r="Y133">
        <v>0</v>
      </c>
      <c r="Z133">
        <v>0</v>
      </c>
      <c r="AA133">
        <v>0</v>
      </c>
      <c r="AB133">
        <v>0</v>
      </c>
      <c r="AC133">
        <v>0</v>
      </c>
      <c r="AD133">
        <v>0</v>
      </c>
      <c r="AE133">
        <v>0</v>
      </c>
      <c r="AF133">
        <v>0</v>
      </c>
      <c r="AG133">
        <v>0</v>
      </c>
      <c r="AH133">
        <v>0</v>
      </c>
    </row>
    <row r="134" spans="1:34" x14ac:dyDescent="0.3">
      <c r="A134" s="26" t="s">
        <v>43</v>
      </c>
      <c r="B134" s="26" t="str">
        <f>VLOOKUP(F134,Master!$I:$M,2,)</f>
        <v>Category 1</v>
      </c>
      <c r="C134" s="26" t="str">
        <f>VLOOKUP($F134,Master!$I:$M,3,)</f>
        <v>SP</v>
      </c>
      <c r="D134" s="26" t="str">
        <f>VLOOKUP($F134,Master!$I:$M,5,)</f>
        <v>ASIN 11</v>
      </c>
      <c r="E134" s="26" t="str">
        <f>VLOOKUP($F134,Master!$I:$M,4,)</f>
        <v>KT</v>
      </c>
      <c r="F134" s="26" t="s">
        <v>185</v>
      </c>
      <c r="G134" t="s">
        <v>44</v>
      </c>
      <c r="H134" t="s">
        <v>45</v>
      </c>
      <c r="I134" t="s">
        <v>46</v>
      </c>
      <c r="J134" s="14">
        <v>44785</v>
      </c>
      <c r="L134">
        <v>550</v>
      </c>
      <c r="M134" t="s">
        <v>49</v>
      </c>
      <c r="N134" t="s">
        <v>21</v>
      </c>
      <c r="O134" s="26">
        <v>11</v>
      </c>
      <c r="P134" s="84">
        <v>0</v>
      </c>
      <c r="Q134">
        <v>0</v>
      </c>
      <c r="R134" s="26">
        <v>0</v>
      </c>
      <c r="S134">
        <v>0</v>
      </c>
      <c r="T134" s="84">
        <v>0</v>
      </c>
      <c r="U134" s="26">
        <v>0</v>
      </c>
      <c r="V134">
        <v>0</v>
      </c>
      <c r="W134">
        <v>0</v>
      </c>
      <c r="X134">
        <v>0</v>
      </c>
      <c r="Y134">
        <v>0</v>
      </c>
      <c r="Z134">
        <v>0</v>
      </c>
      <c r="AA134">
        <v>0</v>
      </c>
      <c r="AB134">
        <v>0</v>
      </c>
      <c r="AC134">
        <v>0</v>
      </c>
      <c r="AD134">
        <v>0</v>
      </c>
      <c r="AE134">
        <v>0</v>
      </c>
      <c r="AF134">
        <v>0</v>
      </c>
      <c r="AG134">
        <v>0</v>
      </c>
      <c r="AH134">
        <v>0</v>
      </c>
    </row>
    <row r="135" spans="1:34" x14ac:dyDescent="0.3">
      <c r="A135" s="26" t="s">
        <v>43</v>
      </c>
      <c r="B135" s="26" t="str">
        <f>VLOOKUP(F135,Master!$I:$M,2,)</f>
        <v>Category 1</v>
      </c>
      <c r="C135" s="26" t="str">
        <f>VLOOKUP($F135,Master!$I:$M,3,)</f>
        <v>SP</v>
      </c>
      <c r="D135" s="26" t="str">
        <f>VLOOKUP($F135,Master!$I:$M,5,)</f>
        <v>ASIN 1</v>
      </c>
      <c r="E135" s="26" t="str">
        <f>VLOOKUP($F135,Master!$I:$M,4,)</f>
        <v>KT</v>
      </c>
      <c r="F135" s="26" t="s">
        <v>126</v>
      </c>
      <c r="G135" t="s">
        <v>44</v>
      </c>
      <c r="H135" t="s">
        <v>45</v>
      </c>
      <c r="I135" t="s">
        <v>46</v>
      </c>
      <c r="J135" s="14">
        <v>44785</v>
      </c>
      <c r="L135">
        <v>200</v>
      </c>
      <c r="M135" t="s">
        <v>49</v>
      </c>
      <c r="N135" t="s">
        <v>21</v>
      </c>
      <c r="O135" s="26">
        <v>14.3</v>
      </c>
      <c r="P135" s="84">
        <v>0</v>
      </c>
      <c r="Q135">
        <v>0</v>
      </c>
      <c r="R135" s="26">
        <v>0</v>
      </c>
      <c r="S135">
        <v>0</v>
      </c>
      <c r="T135" s="84">
        <v>0</v>
      </c>
      <c r="U135" s="26">
        <v>0</v>
      </c>
      <c r="V135">
        <v>0</v>
      </c>
      <c r="W135">
        <v>0</v>
      </c>
      <c r="X135">
        <v>0</v>
      </c>
      <c r="Y135">
        <v>0</v>
      </c>
      <c r="Z135">
        <v>0</v>
      </c>
      <c r="AA135">
        <v>0</v>
      </c>
      <c r="AB135">
        <v>0</v>
      </c>
      <c r="AC135">
        <v>0</v>
      </c>
      <c r="AD135">
        <v>0</v>
      </c>
      <c r="AE135">
        <v>0</v>
      </c>
      <c r="AF135">
        <v>0</v>
      </c>
      <c r="AG135">
        <v>0</v>
      </c>
      <c r="AH135">
        <v>0</v>
      </c>
    </row>
    <row r="136" spans="1:34" x14ac:dyDescent="0.3">
      <c r="A136" s="26" t="s">
        <v>43</v>
      </c>
      <c r="B136" s="26" t="str">
        <f>VLOOKUP(F136,Master!$I:$M,2,)</f>
        <v>Category 1</v>
      </c>
      <c r="C136" s="26" t="str">
        <f>VLOOKUP($F136,Master!$I:$M,3,)</f>
        <v>SP</v>
      </c>
      <c r="D136" s="26" t="str">
        <f>VLOOKUP($F136,Master!$I:$M,5,)</f>
        <v>ASIN 3</v>
      </c>
      <c r="E136" s="26" t="str">
        <f>VLOOKUP($F136,Master!$I:$M,4,)</f>
        <v>KT</v>
      </c>
      <c r="F136" s="26" t="s">
        <v>176</v>
      </c>
      <c r="G136" t="s">
        <v>44</v>
      </c>
      <c r="H136" t="s">
        <v>45</v>
      </c>
      <c r="I136" t="s">
        <v>46</v>
      </c>
      <c r="J136" s="14">
        <v>44785</v>
      </c>
      <c r="L136">
        <v>200</v>
      </c>
      <c r="M136" t="s">
        <v>49</v>
      </c>
      <c r="N136" t="s">
        <v>21</v>
      </c>
      <c r="O136" s="26">
        <v>620.40000000000009</v>
      </c>
      <c r="P136" s="84">
        <v>0</v>
      </c>
      <c r="Q136">
        <v>0</v>
      </c>
      <c r="R136" s="26">
        <v>0</v>
      </c>
      <c r="S136">
        <v>0</v>
      </c>
      <c r="T136" s="84">
        <v>0</v>
      </c>
      <c r="U136" s="26">
        <v>0</v>
      </c>
      <c r="V136">
        <v>0</v>
      </c>
      <c r="W136">
        <v>0</v>
      </c>
      <c r="X136">
        <v>0</v>
      </c>
      <c r="Y136">
        <v>0</v>
      </c>
      <c r="Z136">
        <v>0</v>
      </c>
      <c r="AA136">
        <v>0</v>
      </c>
      <c r="AB136">
        <v>0</v>
      </c>
      <c r="AC136">
        <v>0</v>
      </c>
      <c r="AD136">
        <v>0</v>
      </c>
      <c r="AE136">
        <v>0</v>
      </c>
      <c r="AF136">
        <v>0</v>
      </c>
      <c r="AG136">
        <v>0</v>
      </c>
      <c r="AH136">
        <v>0</v>
      </c>
    </row>
    <row r="137" spans="1:34" x14ac:dyDescent="0.3">
      <c r="A137" s="26" t="s">
        <v>43</v>
      </c>
      <c r="B137" s="26" t="str">
        <f>VLOOKUP(F137,Master!$I:$M,2,)</f>
        <v>Category 1</v>
      </c>
      <c r="C137" s="26" t="str">
        <f>VLOOKUP($F137,Master!$I:$M,3,)</f>
        <v>SP</v>
      </c>
      <c r="D137" s="26" t="str">
        <f>VLOOKUP($F137,Master!$I:$M,5,)</f>
        <v>ASIN 6</v>
      </c>
      <c r="E137" s="26" t="str">
        <f>VLOOKUP($F137,Master!$I:$M,4,)</f>
        <v>KT</v>
      </c>
      <c r="F137" s="26" t="s">
        <v>189</v>
      </c>
      <c r="G137" t="s">
        <v>44</v>
      </c>
      <c r="H137" t="s">
        <v>45</v>
      </c>
      <c r="I137" t="s">
        <v>46</v>
      </c>
      <c r="J137" s="14">
        <v>44785</v>
      </c>
      <c r="L137">
        <v>300</v>
      </c>
      <c r="M137" t="s">
        <v>49</v>
      </c>
      <c r="N137" t="s">
        <v>21</v>
      </c>
      <c r="O137" s="26">
        <v>38.5</v>
      </c>
      <c r="P137" s="84">
        <v>0</v>
      </c>
      <c r="Q137">
        <v>0</v>
      </c>
      <c r="R137" s="26">
        <v>0</v>
      </c>
      <c r="S137">
        <v>0</v>
      </c>
      <c r="T137" s="84">
        <v>0</v>
      </c>
      <c r="U137" s="26">
        <v>0</v>
      </c>
      <c r="V137">
        <v>0</v>
      </c>
      <c r="W137">
        <v>0</v>
      </c>
      <c r="X137">
        <v>0</v>
      </c>
      <c r="Y137">
        <v>0</v>
      </c>
      <c r="Z137">
        <v>0</v>
      </c>
      <c r="AA137">
        <v>0</v>
      </c>
      <c r="AB137">
        <v>0</v>
      </c>
      <c r="AC137">
        <v>0</v>
      </c>
      <c r="AD137">
        <v>0</v>
      </c>
      <c r="AE137">
        <v>0</v>
      </c>
      <c r="AF137">
        <v>0</v>
      </c>
      <c r="AG137">
        <v>0</v>
      </c>
      <c r="AH137">
        <v>0</v>
      </c>
    </row>
    <row r="138" spans="1:34" x14ac:dyDescent="0.3">
      <c r="A138" s="26" t="s">
        <v>55</v>
      </c>
      <c r="B138" s="26" t="str">
        <f>VLOOKUP(F138,Master!$I:$M,2,)</f>
        <v>Category 1</v>
      </c>
      <c r="C138" s="26" t="str">
        <f>VLOOKUP($F138,Master!$I:$M,3,)</f>
        <v>SP</v>
      </c>
      <c r="D138" s="26" t="str">
        <f>VLOOKUP($F138,Master!$I:$M,5,)</f>
        <v>ASIN 1</v>
      </c>
      <c r="E138" s="26" t="str">
        <f>VLOOKUP($F138,Master!$I:$M,4,)</f>
        <v>KT</v>
      </c>
      <c r="F138" s="26" t="s">
        <v>126</v>
      </c>
      <c r="G138" t="s">
        <v>56</v>
      </c>
      <c r="H138" t="s">
        <v>45</v>
      </c>
      <c r="I138" t="s">
        <v>46</v>
      </c>
      <c r="J138" s="14">
        <v>44785</v>
      </c>
      <c r="L138">
        <v>150</v>
      </c>
      <c r="N138" t="s">
        <v>21</v>
      </c>
      <c r="O138" s="26">
        <v>0</v>
      </c>
      <c r="P138" s="84">
        <v>0</v>
      </c>
      <c r="Q138">
        <v>0</v>
      </c>
      <c r="R138" s="26">
        <v>0</v>
      </c>
      <c r="S138">
        <v>0</v>
      </c>
      <c r="T138" s="84">
        <v>0</v>
      </c>
      <c r="U138" s="26">
        <v>0</v>
      </c>
      <c r="V138">
        <v>0</v>
      </c>
      <c r="W138">
        <v>0</v>
      </c>
      <c r="X138">
        <v>0</v>
      </c>
      <c r="Y138">
        <v>0</v>
      </c>
      <c r="Z138">
        <v>0</v>
      </c>
      <c r="AA138">
        <v>0</v>
      </c>
      <c r="AB138">
        <v>0</v>
      </c>
      <c r="AC138">
        <v>0</v>
      </c>
      <c r="AD138">
        <v>0</v>
      </c>
      <c r="AE138">
        <v>0</v>
      </c>
      <c r="AF138">
        <v>0</v>
      </c>
      <c r="AG138">
        <v>0</v>
      </c>
      <c r="AH138">
        <v>0</v>
      </c>
    </row>
    <row r="139" spans="1:34" x14ac:dyDescent="0.3">
      <c r="A139" s="26" t="s">
        <v>55</v>
      </c>
      <c r="B139" s="26" t="str">
        <f>VLOOKUP(F139,Master!$I:$M,2,)</f>
        <v>Category 1</v>
      </c>
      <c r="C139" s="26" t="str">
        <f>VLOOKUP($F139,Master!$I:$M,3,)</f>
        <v>SP</v>
      </c>
      <c r="D139" s="26" t="str">
        <f>VLOOKUP($F139,Master!$I:$M,5,)</f>
        <v>ASIN 1</v>
      </c>
      <c r="E139" s="26" t="str">
        <f>VLOOKUP($F139,Master!$I:$M,4,)</f>
        <v>KT</v>
      </c>
      <c r="F139" s="26" t="s">
        <v>126</v>
      </c>
      <c r="G139" t="s">
        <v>56</v>
      </c>
      <c r="H139" t="s">
        <v>45</v>
      </c>
      <c r="I139" t="s">
        <v>46</v>
      </c>
      <c r="J139" s="14">
        <v>44785</v>
      </c>
      <c r="L139">
        <v>200</v>
      </c>
      <c r="N139" t="s">
        <v>21</v>
      </c>
      <c r="O139" s="26">
        <v>0</v>
      </c>
      <c r="P139" s="84">
        <v>0</v>
      </c>
      <c r="Q139">
        <v>0</v>
      </c>
      <c r="R139" s="26">
        <v>0</v>
      </c>
      <c r="S139">
        <v>0</v>
      </c>
      <c r="T139" s="84">
        <v>0</v>
      </c>
      <c r="U139" s="26">
        <v>0</v>
      </c>
      <c r="V139">
        <v>0</v>
      </c>
      <c r="W139">
        <v>0</v>
      </c>
      <c r="X139">
        <v>0</v>
      </c>
      <c r="Y139">
        <v>0</v>
      </c>
      <c r="Z139">
        <v>0</v>
      </c>
      <c r="AA139">
        <v>0</v>
      </c>
      <c r="AB139">
        <v>0</v>
      </c>
      <c r="AC139">
        <v>0</v>
      </c>
      <c r="AD139">
        <v>0</v>
      </c>
      <c r="AE139">
        <v>0</v>
      </c>
      <c r="AF139">
        <v>0</v>
      </c>
      <c r="AG139">
        <v>0</v>
      </c>
      <c r="AH139">
        <v>0</v>
      </c>
    </row>
    <row r="140" spans="1:34" x14ac:dyDescent="0.3">
      <c r="A140" s="26" t="s">
        <v>43</v>
      </c>
      <c r="B140" s="26" t="str">
        <f>VLOOKUP(F140,Master!$I:$M,2,)</f>
        <v>Category 1</v>
      </c>
      <c r="C140" s="26" t="str">
        <f>VLOOKUP($F140,Master!$I:$M,3,)</f>
        <v>SP</v>
      </c>
      <c r="D140" s="26" t="str">
        <f>VLOOKUP($F140,Master!$I:$M,5,)</f>
        <v>ASIN 11</v>
      </c>
      <c r="E140" s="26" t="str">
        <f>VLOOKUP($F140,Master!$I:$M,4,)</f>
        <v>KT</v>
      </c>
      <c r="F140" s="26" t="s">
        <v>185</v>
      </c>
      <c r="G140" t="s">
        <v>44</v>
      </c>
      <c r="H140" t="s">
        <v>45</v>
      </c>
      <c r="I140" t="s">
        <v>46</v>
      </c>
      <c r="J140" s="14">
        <v>44786</v>
      </c>
      <c r="L140">
        <v>550</v>
      </c>
      <c r="N140" t="s">
        <v>21</v>
      </c>
      <c r="O140" s="26">
        <v>0</v>
      </c>
      <c r="P140" s="84">
        <v>0</v>
      </c>
      <c r="Q140">
        <v>0</v>
      </c>
      <c r="R140" s="26">
        <v>0</v>
      </c>
      <c r="S140">
        <v>0</v>
      </c>
      <c r="T140" s="84">
        <v>0</v>
      </c>
      <c r="U140" s="26">
        <v>0</v>
      </c>
      <c r="V140">
        <v>0</v>
      </c>
      <c r="W140">
        <v>0</v>
      </c>
      <c r="X140">
        <v>0</v>
      </c>
      <c r="Y140">
        <v>0</v>
      </c>
      <c r="Z140">
        <v>0</v>
      </c>
      <c r="AA140">
        <v>0</v>
      </c>
      <c r="AB140">
        <v>0</v>
      </c>
      <c r="AC140">
        <v>0</v>
      </c>
      <c r="AD140">
        <v>0</v>
      </c>
      <c r="AE140">
        <v>0</v>
      </c>
      <c r="AF140">
        <v>0</v>
      </c>
      <c r="AG140">
        <v>0</v>
      </c>
      <c r="AH140">
        <v>0</v>
      </c>
    </row>
    <row r="141" spans="1:34" x14ac:dyDescent="0.3">
      <c r="A141" s="26" t="s">
        <v>43</v>
      </c>
      <c r="B141" s="26" t="str">
        <f>VLOOKUP(F141,Master!$I:$M,2,)</f>
        <v>Category 4</v>
      </c>
      <c r="C141" s="26" t="str">
        <f>VLOOKUP($F141,Master!$I:$M,3,)</f>
        <v>SP</v>
      </c>
      <c r="D141" s="26" t="str">
        <f>VLOOKUP($F141,Master!$I:$M,5,)</f>
        <v>ASIN 5</v>
      </c>
      <c r="E141" s="26" t="str">
        <f>VLOOKUP($F141,Master!$I:$M,4,)</f>
        <v>KT</v>
      </c>
      <c r="F141" s="26" t="s">
        <v>140</v>
      </c>
      <c r="G141" t="s">
        <v>44</v>
      </c>
      <c r="H141" t="s">
        <v>45</v>
      </c>
      <c r="I141" t="s">
        <v>46</v>
      </c>
      <c r="J141" s="14">
        <v>44786</v>
      </c>
      <c r="L141">
        <v>300</v>
      </c>
      <c r="N141" t="s">
        <v>21</v>
      </c>
      <c r="O141" s="26">
        <v>0</v>
      </c>
      <c r="P141" s="84">
        <v>0</v>
      </c>
      <c r="Q141">
        <v>0</v>
      </c>
      <c r="R141" s="26">
        <v>0</v>
      </c>
      <c r="S141">
        <v>0</v>
      </c>
      <c r="T141" s="84">
        <v>0</v>
      </c>
      <c r="U141" s="26">
        <v>0</v>
      </c>
      <c r="V141">
        <v>0</v>
      </c>
      <c r="W141">
        <v>0</v>
      </c>
      <c r="X141">
        <v>0</v>
      </c>
      <c r="Y141">
        <v>0</v>
      </c>
      <c r="Z141">
        <v>0</v>
      </c>
      <c r="AA141">
        <v>0</v>
      </c>
      <c r="AB141">
        <v>0</v>
      </c>
      <c r="AC141">
        <v>0</v>
      </c>
      <c r="AD141">
        <v>0</v>
      </c>
      <c r="AE141">
        <v>0</v>
      </c>
      <c r="AF141">
        <v>0</v>
      </c>
      <c r="AG141">
        <v>0</v>
      </c>
      <c r="AH141">
        <v>0</v>
      </c>
    </row>
    <row r="142" spans="1:34" x14ac:dyDescent="0.3">
      <c r="A142" s="26" t="s">
        <v>43</v>
      </c>
      <c r="B142" s="26" t="str">
        <f>VLOOKUP(F142,Master!$I:$M,2,)</f>
        <v>Category 4</v>
      </c>
      <c r="C142" s="26" t="str">
        <f>VLOOKUP($F142,Master!$I:$M,3,)</f>
        <v>SP</v>
      </c>
      <c r="D142" s="26" t="str">
        <f>VLOOKUP($F142,Master!$I:$M,5,)</f>
        <v>ASIN 5</v>
      </c>
      <c r="E142" s="26" t="str">
        <f>VLOOKUP($F142,Master!$I:$M,4,)</f>
        <v>KT</v>
      </c>
      <c r="F142" s="26" t="s">
        <v>140</v>
      </c>
      <c r="G142" t="s">
        <v>44</v>
      </c>
      <c r="H142" t="s">
        <v>45</v>
      </c>
      <c r="I142" t="s">
        <v>46</v>
      </c>
      <c r="J142" s="14">
        <v>44786</v>
      </c>
      <c r="L142">
        <v>200</v>
      </c>
      <c r="M142" t="s">
        <v>49</v>
      </c>
      <c r="N142" t="s">
        <v>21</v>
      </c>
      <c r="O142" s="26">
        <v>73.7</v>
      </c>
      <c r="P142" s="84">
        <v>0</v>
      </c>
      <c r="Q142">
        <v>0</v>
      </c>
      <c r="R142" s="26">
        <v>0</v>
      </c>
      <c r="S142">
        <v>0</v>
      </c>
      <c r="T142" s="84">
        <v>0</v>
      </c>
      <c r="U142" s="26">
        <v>0</v>
      </c>
      <c r="V142">
        <v>0</v>
      </c>
      <c r="W142">
        <v>0</v>
      </c>
      <c r="X142">
        <v>0</v>
      </c>
      <c r="Y142">
        <v>0</v>
      </c>
      <c r="Z142">
        <v>0</v>
      </c>
      <c r="AA142">
        <v>0</v>
      </c>
      <c r="AB142">
        <v>0</v>
      </c>
      <c r="AC142">
        <v>0</v>
      </c>
      <c r="AD142">
        <v>0</v>
      </c>
      <c r="AE142">
        <v>0</v>
      </c>
      <c r="AF142">
        <v>0</v>
      </c>
      <c r="AG142">
        <v>0</v>
      </c>
      <c r="AH142">
        <v>0</v>
      </c>
    </row>
    <row r="143" spans="1:34" x14ac:dyDescent="0.3">
      <c r="A143" s="26" t="s">
        <v>43</v>
      </c>
      <c r="B143" s="26" t="str">
        <f>VLOOKUP(F143,Master!$I:$M,2,)</f>
        <v>Category 1</v>
      </c>
      <c r="C143" s="26" t="str">
        <f>VLOOKUP($F143,Master!$I:$M,3,)</f>
        <v>SP</v>
      </c>
      <c r="D143" s="26" t="str">
        <f>VLOOKUP($F143,Master!$I:$M,5,)</f>
        <v>ASIN 12</v>
      </c>
      <c r="E143" s="26" t="str">
        <f>VLOOKUP($F143,Master!$I:$M,4,)</f>
        <v>KT</v>
      </c>
      <c r="F143" s="26" t="s">
        <v>174</v>
      </c>
      <c r="G143" t="s">
        <v>44</v>
      </c>
      <c r="H143" t="s">
        <v>45</v>
      </c>
      <c r="I143" t="s">
        <v>46</v>
      </c>
      <c r="J143" s="14">
        <v>44786</v>
      </c>
      <c r="L143">
        <v>200</v>
      </c>
      <c r="N143" t="s">
        <v>21</v>
      </c>
      <c r="O143" s="26">
        <v>0</v>
      </c>
      <c r="P143" s="84">
        <v>0</v>
      </c>
      <c r="Q143">
        <v>0</v>
      </c>
      <c r="R143" s="26">
        <v>0</v>
      </c>
      <c r="S143">
        <v>0</v>
      </c>
      <c r="T143" s="84">
        <v>0</v>
      </c>
      <c r="U143" s="26">
        <v>0</v>
      </c>
      <c r="V143">
        <v>0</v>
      </c>
      <c r="W143">
        <v>0</v>
      </c>
      <c r="X143">
        <v>0</v>
      </c>
      <c r="Y143">
        <v>0</v>
      </c>
      <c r="Z143">
        <v>0</v>
      </c>
      <c r="AA143">
        <v>0</v>
      </c>
      <c r="AB143">
        <v>0</v>
      </c>
      <c r="AC143">
        <v>0</v>
      </c>
      <c r="AD143">
        <v>0</v>
      </c>
      <c r="AE143">
        <v>0</v>
      </c>
      <c r="AF143">
        <v>0</v>
      </c>
      <c r="AG143">
        <v>0</v>
      </c>
      <c r="AH143">
        <v>0</v>
      </c>
    </row>
    <row r="144" spans="1:34" x14ac:dyDescent="0.3">
      <c r="A144" s="26" t="s">
        <v>43</v>
      </c>
      <c r="B144" s="26" t="str">
        <f>VLOOKUP(F144,Master!$I:$M,2,)</f>
        <v>Category 1</v>
      </c>
      <c r="C144" s="26" t="str">
        <f>VLOOKUP($F144,Master!$I:$M,3,)</f>
        <v>SP</v>
      </c>
      <c r="D144" s="26" t="str">
        <f>VLOOKUP($F144,Master!$I:$M,5,)</f>
        <v>ASIN 4</v>
      </c>
      <c r="E144" s="26" t="str">
        <f>VLOOKUP($F144,Master!$I:$M,4,)</f>
        <v>KT</v>
      </c>
      <c r="F144" s="26" t="s">
        <v>137</v>
      </c>
      <c r="G144" t="s">
        <v>44</v>
      </c>
      <c r="H144" t="s">
        <v>45</v>
      </c>
      <c r="I144" t="s">
        <v>46</v>
      </c>
      <c r="J144" s="14">
        <v>44786</v>
      </c>
      <c r="L144">
        <v>300</v>
      </c>
      <c r="N144" t="s">
        <v>21</v>
      </c>
      <c r="O144" s="26">
        <v>0</v>
      </c>
      <c r="P144" s="84">
        <v>0</v>
      </c>
      <c r="Q144">
        <v>0</v>
      </c>
      <c r="R144" s="26">
        <v>0</v>
      </c>
      <c r="S144">
        <v>0</v>
      </c>
      <c r="T144" s="84">
        <v>0</v>
      </c>
      <c r="U144" s="26">
        <v>0</v>
      </c>
      <c r="V144">
        <v>0</v>
      </c>
      <c r="W144">
        <v>0</v>
      </c>
      <c r="X144">
        <v>0</v>
      </c>
      <c r="Y144">
        <v>0</v>
      </c>
      <c r="Z144">
        <v>0</v>
      </c>
      <c r="AA144">
        <v>0</v>
      </c>
      <c r="AB144">
        <v>0</v>
      </c>
      <c r="AC144">
        <v>0</v>
      </c>
      <c r="AD144">
        <v>0</v>
      </c>
      <c r="AE144">
        <v>0</v>
      </c>
      <c r="AF144">
        <v>0</v>
      </c>
      <c r="AG144">
        <v>0</v>
      </c>
      <c r="AH144">
        <v>0</v>
      </c>
    </row>
    <row r="145" spans="1:34" x14ac:dyDescent="0.3">
      <c r="A145" s="26" t="s">
        <v>43</v>
      </c>
      <c r="B145" s="26" t="str">
        <f>VLOOKUP(F145,Master!$I:$M,2,)</f>
        <v>Category 1</v>
      </c>
      <c r="C145" s="26" t="str">
        <f>VLOOKUP($F145,Master!$I:$M,3,)</f>
        <v>SP</v>
      </c>
      <c r="D145" s="26" t="str">
        <f>VLOOKUP($F145,Master!$I:$M,5,)</f>
        <v>ASIN 7</v>
      </c>
      <c r="E145" s="26" t="str">
        <f>VLOOKUP($F145,Master!$I:$M,4,)</f>
        <v>KT</v>
      </c>
      <c r="F145" s="26" t="s">
        <v>191</v>
      </c>
      <c r="G145" t="s">
        <v>44</v>
      </c>
      <c r="H145" t="s">
        <v>45</v>
      </c>
      <c r="I145" t="s">
        <v>46</v>
      </c>
      <c r="J145" s="14">
        <v>44786</v>
      </c>
      <c r="L145">
        <v>200</v>
      </c>
      <c r="N145" t="s">
        <v>21</v>
      </c>
      <c r="O145" s="26">
        <v>0</v>
      </c>
      <c r="P145" s="84">
        <v>0</v>
      </c>
      <c r="Q145">
        <v>0</v>
      </c>
      <c r="R145" s="26">
        <v>0</v>
      </c>
      <c r="S145">
        <v>0</v>
      </c>
      <c r="T145" s="84">
        <v>0</v>
      </c>
      <c r="U145" s="26">
        <v>0</v>
      </c>
      <c r="V145">
        <v>0</v>
      </c>
      <c r="W145">
        <v>0</v>
      </c>
      <c r="X145">
        <v>0</v>
      </c>
      <c r="Y145">
        <v>0</v>
      </c>
      <c r="Z145">
        <v>0</v>
      </c>
      <c r="AA145">
        <v>0</v>
      </c>
      <c r="AB145">
        <v>0</v>
      </c>
      <c r="AC145">
        <v>0</v>
      </c>
      <c r="AD145">
        <v>0</v>
      </c>
      <c r="AE145">
        <v>0</v>
      </c>
      <c r="AF145">
        <v>0</v>
      </c>
      <c r="AG145">
        <v>0</v>
      </c>
      <c r="AH145">
        <v>0</v>
      </c>
    </row>
    <row r="146" spans="1:34" x14ac:dyDescent="0.3">
      <c r="A146" s="26" t="s">
        <v>43</v>
      </c>
      <c r="B146" s="26" t="str">
        <f>VLOOKUP(F146,Master!$I:$M,2,)</f>
        <v>Category 2</v>
      </c>
      <c r="C146" s="26" t="str">
        <f>VLOOKUP($F146,Master!$I:$M,3,)</f>
        <v>SP</v>
      </c>
      <c r="D146" s="26" t="str">
        <f>VLOOKUP($F146,Master!$I:$M,5,)</f>
        <v>ASIN 2</v>
      </c>
      <c r="E146" s="26" t="str">
        <f>VLOOKUP($F146,Master!$I:$M,4,)</f>
        <v>KT</v>
      </c>
      <c r="F146" s="26" t="s">
        <v>127</v>
      </c>
      <c r="G146" t="s">
        <v>44</v>
      </c>
      <c r="H146" t="s">
        <v>45</v>
      </c>
      <c r="I146" t="s">
        <v>46</v>
      </c>
      <c r="J146" s="14">
        <v>44786</v>
      </c>
      <c r="L146">
        <v>200</v>
      </c>
      <c r="M146" s="13">
        <v>0.2</v>
      </c>
      <c r="N146" t="s">
        <v>21</v>
      </c>
      <c r="O146" s="26">
        <v>12.100000000000001</v>
      </c>
      <c r="P146" s="84">
        <v>0</v>
      </c>
      <c r="Q146">
        <v>0</v>
      </c>
      <c r="R146" s="26">
        <v>0</v>
      </c>
      <c r="S146">
        <v>0</v>
      </c>
      <c r="T146" s="84">
        <v>0</v>
      </c>
      <c r="U146" s="26">
        <v>0</v>
      </c>
      <c r="V146">
        <v>0</v>
      </c>
      <c r="W146">
        <v>0</v>
      </c>
      <c r="X146">
        <v>0</v>
      </c>
      <c r="Y146">
        <v>0</v>
      </c>
      <c r="Z146">
        <v>0</v>
      </c>
      <c r="AA146">
        <v>0</v>
      </c>
      <c r="AB146">
        <v>0</v>
      </c>
      <c r="AC146">
        <v>0</v>
      </c>
      <c r="AD146">
        <v>0</v>
      </c>
      <c r="AE146">
        <v>0</v>
      </c>
      <c r="AF146">
        <v>0</v>
      </c>
      <c r="AG146">
        <v>0</v>
      </c>
      <c r="AH146">
        <v>0</v>
      </c>
    </row>
    <row r="147" spans="1:34" x14ac:dyDescent="0.3">
      <c r="A147" s="26" t="s">
        <v>43</v>
      </c>
      <c r="B147" s="26" t="str">
        <f>VLOOKUP(F147,Master!$I:$M,2,)</f>
        <v>Category 2</v>
      </c>
      <c r="C147" s="26" t="str">
        <f>VLOOKUP($F147,Master!$I:$M,3,)</f>
        <v>SP</v>
      </c>
      <c r="D147" s="26" t="str">
        <f>VLOOKUP($F147,Master!$I:$M,5,)</f>
        <v>ASIN 2</v>
      </c>
      <c r="E147" s="26" t="str">
        <f>VLOOKUP($F147,Master!$I:$M,4,)</f>
        <v>KT</v>
      </c>
      <c r="F147" s="26" t="s">
        <v>127</v>
      </c>
      <c r="G147" t="s">
        <v>44</v>
      </c>
      <c r="H147" t="s">
        <v>45</v>
      </c>
      <c r="I147" t="s">
        <v>46</v>
      </c>
      <c r="J147" s="14">
        <v>44786</v>
      </c>
      <c r="L147">
        <v>1000</v>
      </c>
      <c r="M147" t="s">
        <v>49</v>
      </c>
      <c r="N147" t="s">
        <v>21</v>
      </c>
      <c r="O147" s="26">
        <v>1933.8000000000002</v>
      </c>
      <c r="P147" s="84">
        <v>0</v>
      </c>
      <c r="Q147">
        <v>0</v>
      </c>
      <c r="R147" s="26">
        <v>0</v>
      </c>
      <c r="S147">
        <v>0</v>
      </c>
      <c r="T147" s="84">
        <v>0</v>
      </c>
      <c r="U147" s="26">
        <v>0</v>
      </c>
      <c r="V147">
        <v>0</v>
      </c>
      <c r="W147">
        <v>0</v>
      </c>
      <c r="X147">
        <v>0</v>
      </c>
      <c r="Y147">
        <v>0</v>
      </c>
      <c r="Z147">
        <v>0</v>
      </c>
      <c r="AA147">
        <v>0</v>
      </c>
      <c r="AB147">
        <v>0</v>
      </c>
      <c r="AC147">
        <v>0</v>
      </c>
      <c r="AD147">
        <v>0</v>
      </c>
      <c r="AE147">
        <v>0</v>
      </c>
      <c r="AF147">
        <v>0</v>
      </c>
      <c r="AG147">
        <v>0</v>
      </c>
      <c r="AH147">
        <v>0</v>
      </c>
    </row>
    <row r="148" spans="1:34" x14ac:dyDescent="0.3">
      <c r="A148" s="26" t="s">
        <v>43</v>
      </c>
      <c r="B148" s="26" t="str">
        <f>VLOOKUP(F148,Master!$I:$M,2,)</f>
        <v>Category 1</v>
      </c>
      <c r="C148" s="26" t="str">
        <f>VLOOKUP($F148,Master!$I:$M,3,)</f>
        <v>SP</v>
      </c>
      <c r="D148" s="26" t="str">
        <f>VLOOKUP($F148,Master!$I:$M,5,)</f>
        <v>ASIN 4</v>
      </c>
      <c r="E148" s="26" t="str">
        <f>VLOOKUP($F148,Master!$I:$M,4,)</f>
        <v>KT</v>
      </c>
      <c r="F148" s="26" t="s">
        <v>137</v>
      </c>
      <c r="G148" t="s">
        <v>44</v>
      </c>
      <c r="H148" t="s">
        <v>45</v>
      </c>
      <c r="I148" t="s">
        <v>46</v>
      </c>
      <c r="J148" s="14">
        <v>44786</v>
      </c>
      <c r="L148">
        <v>200</v>
      </c>
      <c r="N148" t="s">
        <v>21</v>
      </c>
      <c r="O148" s="26">
        <v>0</v>
      </c>
      <c r="P148" s="84">
        <v>0</v>
      </c>
      <c r="Q148">
        <v>0</v>
      </c>
      <c r="R148" s="26">
        <v>0</v>
      </c>
      <c r="S148">
        <v>0</v>
      </c>
      <c r="T148" s="84">
        <v>0</v>
      </c>
      <c r="U148" s="26">
        <v>0</v>
      </c>
      <c r="V148">
        <v>0</v>
      </c>
      <c r="W148">
        <v>0</v>
      </c>
      <c r="X148">
        <v>0</v>
      </c>
      <c r="Y148">
        <v>0</v>
      </c>
      <c r="Z148">
        <v>0</v>
      </c>
      <c r="AA148">
        <v>0</v>
      </c>
      <c r="AB148">
        <v>0</v>
      </c>
      <c r="AC148">
        <v>0</v>
      </c>
      <c r="AD148">
        <v>0</v>
      </c>
      <c r="AE148">
        <v>0</v>
      </c>
      <c r="AF148">
        <v>0</v>
      </c>
      <c r="AG148">
        <v>0</v>
      </c>
      <c r="AH148">
        <v>0</v>
      </c>
    </row>
    <row r="149" spans="1:34" x14ac:dyDescent="0.3">
      <c r="A149" s="26" t="s">
        <v>43</v>
      </c>
      <c r="B149" s="26" t="str">
        <f>VLOOKUP(F149,Master!$I:$M,2,)</f>
        <v>Category 1</v>
      </c>
      <c r="C149" s="26" t="str">
        <f>VLOOKUP($F149,Master!$I:$M,3,)</f>
        <v>SP</v>
      </c>
      <c r="D149" s="26" t="str">
        <f>VLOOKUP($F149,Master!$I:$M,5,)</f>
        <v>ASIN 7</v>
      </c>
      <c r="E149" s="26" t="str">
        <f>VLOOKUP($F149,Master!$I:$M,4,)</f>
        <v>KT</v>
      </c>
      <c r="F149" s="26" t="s">
        <v>191</v>
      </c>
      <c r="G149" t="s">
        <v>44</v>
      </c>
      <c r="H149" t="s">
        <v>45</v>
      </c>
      <c r="I149" t="s">
        <v>46</v>
      </c>
      <c r="J149" s="14">
        <v>44786</v>
      </c>
      <c r="L149">
        <v>200</v>
      </c>
      <c r="M149" s="13">
        <v>8.3333333333333301E-2</v>
      </c>
      <c r="N149" t="s">
        <v>21</v>
      </c>
      <c r="O149" s="26">
        <v>36.300000000000004</v>
      </c>
      <c r="P149" s="84">
        <v>0</v>
      </c>
      <c r="Q149">
        <v>0</v>
      </c>
      <c r="R149" s="26">
        <v>0</v>
      </c>
      <c r="S149">
        <v>0</v>
      </c>
      <c r="T149" s="84">
        <v>0</v>
      </c>
      <c r="U149" s="26">
        <v>0</v>
      </c>
      <c r="V149">
        <v>0</v>
      </c>
      <c r="W149">
        <v>0</v>
      </c>
      <c r="X149">
        <v>0</v>
      </c>
      <c r="Y149">
        <v>0</v>
      </c>
      <c r="Z149">
        <v>0</v>
      </c>
      <c r="AA149">
        <v>0</v>
      </c>
      <c r="AB149">
        <v>0</v>
      </c>
      <c r="AC149">
        <v>0</v>
      </c>
      <c r="AD149">
        <v>0</v>
      </c>
      <c r="AE149">
        <v>0</v>
      </c>
      <c r="AF149">
        <v>0</v>
      </c>
      <c r="AG149">
        <v>0</v>
      </c>
      <c r="AH149">
        <v>0</v>
      </c>
    </row>
    <row r="150" spans="1:34" x14ac:dyDescent="0.3">
      <c r="A150" s="26" t="s">
        <v>43</v>
      </c>
      <c r="B150" s="26" t="str">
        <f>VLOOKUP(F150,Master!$I:$M,2,)</f>
        <v>Category 1</v>
      </c>
      <c r="C150" s="26" t="str">
        <f>VLOOKUP($F150,Master!$I:$M,3,)</f>
        <v>SP</v>
      </c>
      <c r="D150" s="26" t="str">
        <f>VLOOKUP($F150,Master!$I:$M,5,)</f>
        <v>ASIN 4</v>
      </c>
      <c r="E150" s="26" t="str">
        <f>VLOOKUP($F150,Master!$I:$M,4,)</f>
        <v>KT</v>
      </c>
      <c r="F150" s="26" t="s">
        <v>137</v>
      </c>
      <c r="G150" t="s">
        <v>44</v>
      </c>
      <c r="H150" t="s">
        <v>45</v>
      </c>
      <c r="I150" t="s">
        <v>46</v>
      </c>
      <c r="J150" s="14">
        <v>44786</v>
      </c>
      <c r="L150">
        <v>200</v>
      </c>
      <c r="N150" t="s">
        <v>21</v>
      </c>
      <c r="O150" s="26">
        <v>0</v>
      </c>
      <c r="P150" s="84">
        <v>0</v>
      </c>
      <c r="Q150">
        <v>0</v>
      </c>
      <c r="R150" s="26">
        <v>0</v>
      </c>
      <c r="S150">
        <v>0</v>
      </c>
      <c r="T150" s="84">
        <v>0</v>
      </c>
      <c r="U150" s="26">
        <v>0</v>
      </c>
      <c r="V150">
        <v>0</v>
      </c>
      <c r="W150">
        <v>0</v>
      </c>
      <c r="X150">
        <v>0</v>
      </c>
      <c r="Y150">
        <v>0</v>
      </c>
      <c r="Z150">
        <v>0</v>
      </c>
      <c r="AA150">
        <v>0</v>
      </c>
      <c r="AB150">
        <v>0</v>
      </c>
      <c r="AC150">
        <v>0</v>
      </c>
      <c r="AD150">
        <v>0</v>
      </c>
      <c r="AE150">
        <v>0</v>
      </c>
      <c r="AF150">
        <v>0</v>
      </c>
      <c r="AG150">
        <v>0</v>
      </c>
      <c r="AH150">
        <v>0</v>
      </c>
    </row>
    <row r="151" spans="1:34" x14ac:dyDescent="0.3">
      <c r="A151" s="26" t="s">
        <v>43</v>
      </c>
      <c r="B151" s="26" t="str">
        <f>VLOOKUP(F151,Master!$I:$M,2,)</f>
        <v>Category 5</v>
      </c>
      <c r="C151" s="26" t="str">
        <f>VLOOKUP($F151,Master!$I:$M,3,)</f>
        <v>SP</v>
      </c>
      <c r="D151" s="26" t="str">
        <f>VLOOKUP($F151,Master!$I:$M,5,)</f>
        <v>ASIN 9</v>
      </c>
      <c r="E151" s="26" t="str">
        <f>VLOOKUP($F151,Master!$I:$M,4,)</f>
        <v>KT</v>
      </c>
      <c r="F151" s="26" t="s">
        <v>161</v>
      </c>
      <c r="G151" t="s">
        <v>44</v>
      </c>
      <c r="H151" t="s">
        <v>45</v>
      </c>
      <c r="I151" t="s">
        <v>46</v>
      </c>
      <c r="J151" s="14">
        <v>44786</v>
      </c>
      <c r="L151">
        <v>300</v>
      </c>
      <c r="M151" t="s">
        <v>49</v>
      </c>
      <c r="N151" t="s">
        <v>21</v>
      </c>
      <c r="O151" s="26">
        <v>150.70000000000002</v>
      </c>
      <c r="P151" s="84">
        <v>0</v>
      </c>
      <c r="Q151">
        <v>0</v>
      </c>
      <c r="R151" s="26">
        <v>0</v>
      </c>
      <c r="S151">
        <v>0</v>
      </c>
      <c r="T151" s="84">
        <v>0</v>
      </c>
      <c r="U151" s="26">
        <v>0</v>
      </c>
      <c r="V151">
        <v>0</v>
      </c>
      <c r="W151">
        <v>0</v>
      </c>
      <c r="X151">
        <v>0</v>
      </c>
      <c r="Y151">
        <v>0</v>
      </c>
      <c r="Z151">
        <v>0</v>
      </c>
      <c r="AA151">
        <v>0</v>
      </c>
      <c r="AB151">
        <v>0</v>
      </c>
      <c r="AC151">
        <v>0</v>
      </c>
      <c r="AD151">
        <v>0</v>
      </c>
      <c r="AE151">
        <v>0</v>
      </c>
      <c r="AF151">
        <v>0</v>
      </c>
      <c r="AG151">
        <v>0</v>
      </c>
      <c r="AH151">
        <v>0</v>
      </c>
    </row>
    <row r="152" spans="1:34" x14ac:dyDescent="0.3">
      <c r="A152" s="26" t="s">
        <v>43</v>
      </c>
      <c r="B152" s="26" t="str">
        <f>VLOOKUP(F152,Master!$I:$M,2,)</f>
        <v>Category 1</v>
      </c>
      <c r="C152" s="26" t="str">
        <f>VLOOKUP($F152,Master!$I:$M,3,)</f>
        <v>SP</v>
      </c>
      <c r="D152" s="26" t="str">
        <f>VLOOKUP($F152,Master!$I:$M,5,)</f>
        <v>ASIN 6</v>
      </c>
      <c r="E152" s="26" t="str">
        <f>VLOOKUP($F152,Master!$I:$M,4,)</f>
        <v>KT</v>
      </c>
      <c r="F152" s="26" t="s">
        <v>189</v>
      </c>
      <c r="G152" t="s">
        <v>44</v>
      </c>
      <c r="H152" t="s">
        <v>45</v>
      </c>
      <c r="I152" t="s">
        <v>46</v>
      </c>
      <c r="J152" s="14">
        <v>44786</v>
      </c>
      <c r="L152">
        <v>200</v>
      </c>
      <c r="M152" t="s">
        <v>49</v>
      </c>
      <c r="N152" t="s">
        <v>21</v>
      </c>
      <c r="O152" s="26">
        <v>1.1000000000000001</v>
      </c>
      <c r="P152" s="84">
        <v>0</v>
      </c>
      <c r="Q152">
        <v>0</v>
      </c>
      <c r="R152" s="26">
        <v>0</v>
      </c>
      <c r="S152">
        <v>0</v>
      </c>
      <c r="T152" s="84">
        <v>0</v>
      </c>
      <c r="U152" s="26">
        <v>0</v>
      </c>
      <c r="V152">
        <v>0</v>
      </c>
      <c r="W152">
        <v>0</v>
      </c>
      <c r="X152">
        <v>0</v>
      </c>
      <c r="Y152">
        <v>0</v>
      </c>
      <c r="Z152">
        <v>0</v>
      </c>
      <c r="AA152">
        <v>0</v>
      </c>
      <c r="AB152">
        <v>0</v>
      </c>
      <c r="AC152">
        <v>0</v>
      </c>
      <c r="AD152">
        <v>0</v>
      </c>
      <c r="AE152">
        <v>0</v>
      </c>
      <c r="AF152">
        <v>0</v>
      </c>
      <c r="AG152">
        <v>0</v>
      </c>
      <c r="AH152">
        <v>0</v>
      </c>
    </row>
    <row r="153" spans="1:34" x14ac:dyDescent="0.3">
      <c r="A153" s="26" t="s">
        <v>43</v>
      </c>
      <c r="B153" s="26" t="str">
        <f>VLOOKUP(F153,Master!$I:$M,2,)</f>
        <v>Category 1</v>
      </c>
      <c r="C153" s="26" t="str">
        <f>VLOOKUP($F153,Master!$I:$M,3,)</f>
        <v>SP</v>
      </c>
      <c r="D153" s="26" t="str">
        <f>VLOOKUP($F153,Master!$I:$M,5,)</f>
        <v>ASIN 10</v>
      </c>
      <c r="E153" s="26" t="str">
        <f>VLOOKUP($F153,Master!$I:$M,4,)</f>
        <v>KT</v>
      </c>
      <c r="F153" s="26" t="s">
        <v>172</v>
      </c>
      <c r="G153" t="s">
        <v>44</v>
      </c>
      <c r="H153" t="s">
        <v>45</v>
      </c>
      <c r="I153" t="s">
        <v>46</v>
      </c>
      <c r="J153" s="14">
        <v>44786</v>
      </c>
      <c r="L153">
        <v>200</v>
      </c>
      <c r="M153" s="13">
        <v>0.33333333333333298</v>
      </c>
      <c r="N153" t="s">
        <v>21</v>
      </c>
      <c r="O153" s="26">
        <v>11</v>
      </c>
      <c r="P153" s="84">
        <v>0</v>
      </c>
      <c r="Q153">
        <v>0</v>
      </c>
      <c r="R153" s="26">
        <v>0</v>
      </c>
      <c r="S153">
        <v>0</v>
      </c>
      <c r="T153" s="84">
        <v>0</v>
      </c>
      <c r="U153" s="26">
        <v>0</v>
      </c>
      <c r="V153">
        <v>0</v>
      </c>
      <c r="W153">
        <v>0</v>
      </c>
      <c r="X153">
        <v>0</v>
      </c>
      <c r="Y153">
        <v>0</v>
      </c>
      <c r="Z153">
        <v>0</v>
      </c>
      <c r="AA153">
        <v>0</v>
      </c>
      <c r="AB153">
        <v>0</v>
      </c>
      <c r="AC153">
        <v>0</v>
      </c>
      <c r="AD153">
        <v>0</v>
      </c>
      <c r="AE153">
        <v>0</v>
      </c>
      <c r="AF153">
        <v>0</v>
      </c>
      <c r="AG153">
        <v>0</v>
      </c>
      <c r="AH153">
        <v>0</v>
      </c>
    </row>
    <row r="154" spans="1:34" x14ac:dyDescent="0.3">
      <c r="A154" s="26" t="s">
        <v>43</v>
      </c>
      <c r="B154" s="26" t="str">
        <f>VLOOKUP(F154,Master!$I:$M,2,)</f>
        <v>Category 5</v>
      </c>
      <c r="C154" s="26" t="str">
        <f>VLOOKUP($F154,Master!$I:$M,3,)</f>
        <v>SP</v>
      </c>
      <c r="D154" s="26" t="str">
        <f>VLOOKUP($F154,Master!$I:$M,5,)</f>
        <v>ASIN 9</v>
      </c>
      <c r="E154" s="26" t="str">
        <f>VLOOKUP($F154,Master!$I:$M,4,)</f>
        <v>KT</v>
      </c>
      <c r="F154" s="26" t="s">
        <v>161</v>
      </c>
      <c r="G154" t="s">
        <v>44</v>
      </c>
      <c r="H154" t="s">
        <v>45</v>
      </c>
      <c r="I154" t="s">
        <v>46</v>
      </c>
      <c r="J154" s="14">
        <v>44786</v>
      </c>
      <c r="L154">
        <v>200</v>
      </c>
      <c r="N154" t="s">
        <v>21</v>
      </c>
      <c r="O154" s="26">
        <v>0</v>
      </c>
      <c r="P154" s="84">
        <v>0</v>
      </c>
      <c r="Q154">
        <v>0</v>
      </c>
      <c r="R154" s="26">
        <v>0</v>
      </c>
      <c r="S154">
        <v>0</v>
      </c>
      <c r="T154" s="84">
        <v>0</v>
      </c>
      <c r="U154" s="26">
        <v>0</v>
      </c>
      <c r="V154">
        <v>0</v>
      </c>
      <c r="W154">
        <v>0</v>
      </c>
      <c r="X154">
        <v>0</v>
      </c>
      <c r="Y154">
        <v>0</v>
      </c>
      <c r="Z154">
        <v>0</v>
      </c>
      <c r="AA154">
        <v>0</v>
      </c>
      <c r="AB154">
        <v>0</v>
      </c>
      <c r="AC154">
        <v>0</v>
      </c>
      <c r="AD154">
        <v>0</v>
      </c>
      <c r="AE154">
        <v>0</v>
      </c>
      <c r="AF154">
        <v>0</v>
      </c>
      <c r="AG154">
        <v>0</v>
      </c>
      <c r="AH154">
        <v>0</v>
      </c>
    </row>
    <row r="155" spans="1:34" x14ac:dyDescent="0.3">
      <c r="A155" s="26" t="s">
        <v>43</v>
      </c>
      <c r="B155" s="26" t="str">
        <f>VLOOKUP(F155,Master!$I:$M,2,)</f>
        <v>Category 4</v>
      </c>
      <c r="C155" s="26" t="str">
        <f>VLOOKUP($F155,Master!$I:$M,3,)</f>
        <v>SP</v>
      </c>
      <c r="D155" s="26" t="str">
        <f>VLOOKUP($F155,Master!$I:$M,5,)</f>
        <v>ASIN 5</v>
      </c>
      <c r="E155" s="26" t="str">
        <f>VLOOKUP($F155,Master!$I:$M,4,)</f>
        <v>PT</v>
      </c>
      <c r="F155" s="26" t="s">
        <v>163</v>
      </c>
      <c r="G155" t="s">
        <v>44</v>
      </c>
      <c r="H155" t="s">
        <v>45</v>
      </c>
      <c r="I155" t="s">
        <v>46</v>
      </c>
      <c r="J155" s="14">
        <v>44804</v>
      </c>
      <c r="L155">
        <v>200</v>
      </c>
      <c r="M155" t="s">
        <v>49</v>
      </c>
      <c r="N155" t="s">
        <v>21</v>
      </c>
      <c r="O155" s="26">
        <v>22</v>
      </c>
      <c r="P155" s="84">
        <v>0</v>
      </c>
      <c r="Q155">
        <v>0</v>
      </c>
      <c r="R155" s="26">
        <v>0</v>
      </c>
      <c r="S155">
        <v>0</v>
      </c>
      <c r="T155" s="84">
        <v>0</v>
      </c>
      <c r="U155" s="26">
        <v>0</v>
      </c>
      <c r="V155">
        <v>0</v>
      </c>
      <c r="W155">
        <v>0</v>
      </c>
      <c r="X155">
        <v>0</v>
      </c>
      <c r="Y155">
        <v>0</v>
      </c>
      <c r="Z155">
        <v>0</v>
      </c>
      <c r="AA155">
        <v>0</v>
      </c>
      <c r="AB155">
        <v>0</v>
      </c>
      <c r="AC155">
        <v>0</v>
      </c>
      <c r="AD155">
        <v>0</v>
      </c>
      <c r="AE155">
        <v>0</v>
      </c>
      <c r="AF155">
        <v>0</v>
      </c>
      <c r="AG155">
        <v>0</v>
      </c>
      <c r="AH155">
        <v>0</v>
      </c>
    </row>
    <row r="156" spans="1:34" x14ac:dyDescent="0.3">
      <c r="A156" s="26" t="s">
        <v>43</v>
      </c>
      <c r="B156" s="26" t="str">
        <f>VLOOKUP(F156,Master!$I:$M,2,)</f>
        <v>Category 5</v>
      </c>
      <c r="C156" s="26" t="str">
        <f>VLOOKUP($F156,Master!$I:$M,3,)</f>
        <v>SP</v>
      </c>
      <c r="D156" s="26" t="str">
        <f>VLOOKUP($F156,Master!$I:$M,5,)</f>
        <v>ASIN 9</v>
      </c>
      <c r="E156" s="26" t="str">
        <f>VLOOKUP($F156,Master!$I:$M,4,)</f>
        <v>PT</v>
      </c>
      <c r="F156" s="26" t="s">
        <v>175</v>
      </c>
      <c r="G156" t="s">
        <v>44</v>
      </c>
      <c r="H156" t="s">
        <v>45</v>
      </c>
      <c r="I156" t="s">
        <v>46</v>
      </c>
      <c r="J156" s="14">
        <v>44804</v>
      </c>
      <c r="L156">
        <v>200</v>
      </c>
      <c r="M156" t="s">
        <v>49</v>
      </c>
      <c r="N156" t="s">
        <v>21</v>
      </c>
      <c r="O156" s="26">
        <v>16.5</v>
      </c>
      <c r="P156" s="84">
        <v>0</v>
      </c>
      <c r="Q156">
        <v>0</v>
      </c>
      <c r="R156" s="26">
        <v>0</v>
      </c>
      <c r="S156">
        <v>0</v>
      </c>
      <c r="T156" s="84">
        <v>0</v>
      </c>
      <c r="U156" s="26">
        <v>0</v>
      </c>
      <c r="V156">
        <v>0</v>
      </c>
      <c r="W156">
        <v>0</v>
      </c>
      <c r="X156">
        <v>0</v>
      </c>
      <c r="Y156">
        <v>0</v>
      </c>
      <c r="Z156">
        <v>0</v>
      </c>
      <c r="AA156">
        <v>0</v>
      </c>
      <c r="AB156">
        <v>0</v>
      </c>
      <c r="AC156">
        <v>0</v>
      </c>
      <c r="AD156">
        <v>0</v>
      </c>
      <c r="AE156">
        <v>0</v>
      </c>
      <c r="AF156">
        <v>0</v>
      </c>
      <c r="AG156">
        <v>0</v>
      </c>
      <c r="AH156">
        <v>0</v>
      </c>
    </row>
    <row r="157" spans="1:34" x14ac:dyDescent="0.3">
      <c r="A157" s="26" t="s">
        <v>43</v>
      </c>
      <c r="B157" s="26" t="str">
        <f>VLOOKUP(F157,Master!$I:$M,2,)</f>
        <v>Category 7</v>
      </c>
      <c r="C157" s="26" t="str">
        <f>VLOOKUP($F157,Master!$I:$M,3,)</f>
        <v>SP</v>
      </c>
      <c r="D157" s="26" t="str">
        <f>VLOOKUP($F157,Master!$I:$M,5,)</f>
        <v>ASIN 15</v>
      </c>
      <c r="E157" s="26" t="str">
        <f>VLOOKUP($F157,Master!$I:$M,4,)</f>
        <v>Auto</v>
      </c>
      <c r="F157" s="26" t="s">
        <v>208</v>
      </c>
      <c r="G157" t="s">
        <v>44</v>
      </c>
      <c r="H157" t="s">
        <v>48</v>
      </c>
      <c r="I157" t="s">
        <v>46</v>
      </c>
      <c r="J157" s="14">
        <v>45047</v>
      </c>
      <c r="L157">
        <v>500</v>
      </c>
      <c r="N157" t="s">
        <v>21</v>
      </c>
      <c r="O157" s="26">
        <v>0</v>
      </c>
      <c r="P157" s="84">
        <v>0</v>
      </c>
      <c r="Q157">
        <v>0</v>
      </c>
      <c r="R157" s="26">
        <v>0</v>
      </c>
      <c r="S157">
        <v>0</v>
      </c>
      <c r="T157" s="84">
        <v>0</v>
      </c>
      <c r="U157" s="26">
        <v>0</v>
      </c>
      <c r="V157">
        <v>0</v>
      </c>
      <c r="W157">
        <v>0</v>
      </c>
      <c r="X157">
        <v>0</v>
      </c>
      <c r="Y157">
        <v>0</v>
      </c>
      <c r="Z157">
        <v>0</v>
      </c>
      <c r="AA157">
        <v>0</v>
      </c>
      <c r="AB157">
        <v>0</v>
      </c>
      <c r="AC157">
        <v>0</v>
      </c>
      <c r="AD157">
        <v>0</v>
      </c>
      <c r="AE157">
        <v>0</v>
      </c>
      <c r="AF157">
        <v>0</v>
      </c>
      <c r="AG157">
        <v>0</v>
      </c>
      <c r="AH157">
        <v>0</v>
      </c>
    </row>
    <row r="158" spans="1:34" x14ac:dyDescent="0.3">
      <c r="A158" s="26" t="s">
        <v>53</v>
      </c>
      <c r="B158" s="26" t="str">
        <f>VLOOKUP(F158,Master!$I:$M,2,)</f>
        <v>Category 1</v>
      </c>
      <c r="C158" s="26" t="str">
        <f>VLOOKUP($F158,Master!$I:$M,3,)</f>
        <v>SB</v>
      </c>
      <c r="D158" s="26" t="str">
        <f>VLOOKUP($F158,Master!$I:$M,5,)</f>
        <v>ASIN 1</v>
      </c>
      <c r="E158" s="26" t="str">
        <f>VLOOKUP($F158,Master!$I:$M,4,)</f>
        <v>KT</v>
      </c>
      <c r="F158" s="26" t="s">
        <v>186</v>
      </c>
      <c r="G158" t="s">
        <v>53</v>
      </c>
      <c r="H158" t="s">
        <v>45</v>
      </c>
      <c r="J158" s="14">
        <v>44725</v>
      </c>
      <c r="L158">
        <v>1000</v>
      </c>
      <c r="O158" s="26">
        <v>0</v>
      </c>
      <c r="P158" s="84">
        <v>0</v>
      </c>
      <c r="Q158">
        <v>0</v>
      </c>
      <c r="R158" s="26">
        <v>0</v>
      </c>
      <c r="S158">
        <v>0</v>
      </c>
      <c r="T158" s="84">
        <v>0</v>
      </c>
      <c r="U158" s="26">
        <v>0</v>
      </c>
      <c r="V158">
        <v>0</v>
      </c>
      <c r="W158">
        <v>0</v>
      </c>
      <c r="X158">
        <v>0</v>
      </c>
      <c r="Y158">
        <v>0</v>
      </c>
      <c r="Z158">
        <v>0</v>
      </c>
      <c r="AA158">
        <v>0</v>
      </c>
      <c r="AB158">
        <v>0</v>
      </c>
      <c r="AC158">
        <v>0</v>
      </c>
      <c r="AD158">
        <v>0</v>
      </c>
      <c r="AE158">
        <v>0</v>
      </c>
      <c r="AF158">
        <v>0</v>
      </c>
      <c r="AG158">
        <v>0</v>
      </c>
      <c r="AH158">
        <v>0</v>
      </c>
    </row>
    <row r="159" spans="1:34" x14ac:dyDescent="0.3">
      <c r="A159" s="26" t="s">
        <v>53</v>
      </c>
      <c r="B159" s="26" t="str">
        <f>VLOOKUP(F159,Master!$I:$M,2,)</f>
        <v>Category 1</v>
      </c>
      <c r="C159" s="26" t="str">
        <f>VLOOKUP($F159,Master!$I:$M,3,)</f>
        <v>SB</v>
      </c>
      <c r="D159" s="26" t="str">
        <f>VLOOKUP($F159,Master!$I:$M,5,)</f>
        <v>ASIN 1</v>
      </c>
      <c r="E159" s="26" t="str">
        <f>VLOOKUP($F159,Master!$I:$M,4,)</f>
        <v>KT</v>
      </c>
      <c r="F159" s="26" t="s">
        <v>186</v>
      </c>
      <c r="G159" t="s">
        <v>53</v>
      </c>
      <c r="H159" t="s">
        <v>45</v>
      </c>
      <c r="J159" s="14">
        <v>44725</v>
      </c>
      <c r="L159">
        <v>1000</v>
      </c>
      <c r="O159" s="26">
        <v>0</v>
      </c>
      <c r="P159" s="84">
        <v>0</v>
      </c>
      <c r="Q159">
        <v>0</v>
      </c>
      <c r="R159" s="26">
        <v>0</v>
      </c>
      <c r="S159">
        <v>0</v>
      </c>
      <c r="T159" s="84">
        <v>0</v>
      </c>
      <c r="U159" s="26">
        <v>0</v>
      </c>
      <c r="V159">
        <v>0</v>
      </c>
      <c r="W159">
        <v>0</v>
      </c>
      <c r="X159">
        <v>0</v>
      </c>
      <c r="Y159">
        <v>0</v>
      </c>
      <c r="Z159">
        <v>0</v>
      </c>
      <c r="AA159">
        <v>0</v>
      </c>
      <c r="AB159">
        <v>0</v>
      </c>
      <c r="AC159">
        <v>0</v>
      </c>
      <c r="AD159">
        <v>0</v>
      </c>
      <c r="AE159">
        <v>0</v>
      </c>
      <c r="AF159">
        <v>0</v>
      </c>
      <c r="AG159">
        <v>0</v>
      </c>
      <c r="AH159">
        <v>0</v>
      </c>
    </row>
    <row r="160" spans="1:34" x14ac:dyDescent="0.3">
      <c r="A160" s="26" t="s">
        <v>43</v>
      </c>
      <c r="B160" s="26" t="str">
        <f>VLOOKUP(F160,Master!$I:$M,2,)</f>
        <v>Category 1</v>
      </c>
      <c r="C160" s="26" t="str">
        <f>VLOOKUP($F160,Master!$I:$M,3,)</f>
        <v>SB</v>
      </c>
      <c r="D160" s="26" t="str">
        <f>VLOOKUP($F160,Master!$I:$M,5,)</f>
        <v>ASIN 1</v>
      </c>
      <c r="E160" s="26" t="str">
        <f>VLOOKUP($F160,Master!$I:$M,4,)</f>
        <v>KT</v>
      </c>
      <c r="F160" s="26" t="s">
        <v>186</v>
      </c>
      <c r="G160" t="s">
        <v>50</v>
      </c>
      <c r="H160" t="s">
        <v>45</v>
      </c>
      <c r="J160" s="14">
        <v>44725</v>
      </c>
      <c r="L160">
        <v>200</v>
      </c>
      <c r="M160" s="13">
        <v>0.23076923076923</v>
      </c>
      <c r="O160" s="26">
        <v>23.1</v>
      </c>
      <c r="P160" s="84">
        <v>0</v>
      </c>
      <c r="Q160">
        <v>0</v>
      </c>
      <c r="R160" s="26">
        <v>0</v>
      </c>
      <c r="S160">
        <v>0</v>
      </c>
      <c r="T160" s="84">
        <v>0</v>
      </c>
      <c r="U160" s="26">
        <v>0</v>
      </c>
      <c r="V160">
        <v>0</v>
      </c>
      <c r="W160">
        <v>0</v>
      </c>
      <c r="X160">
        <v>0</v>
      </c>
      <c r="Y160">
        <v>0</v>
      </c>
      <c r="Z160">
        <v>0</v>
      </c>
      <c r="AA160">
        <v>0</v>
      </c>
      <c r="AB160">
        <v>0</v>
      </c>
      <c r="AC160">
        <v>0</v>
      </c>
      <c r="AD160">
        <v>0</v>
      </c>
      <c r="AE160">
        <v>0</v>
      </c>
      <c r="AF160">
        <v>0</v>
      </c>
      <c r="AG160">
        <v>0</v>
      </c>
      <c r="AH160">
        <v>0</v>
      </c>
    </row>
    <row r="161" spans="1:34" x14ac:dyDescent="0.3">
      <c r="A161" s="26" t="s">
        <v>53</v>
      </c>
      <c r="B161" s="26" t="str">
        <f>VLOOKUP(F161,Master!$I:$M,2,)</f>
        <v>Category 1</v>
      </c>
      <c r="C161" s="26" t="str">
        <f>VLOOKUP($F161,Master!$I:$M,3,)</f>
        <v>SB</v>
      </c>
      <c r="D161" s="26" t="str">
        <f>VLOOKUP($F161,Master!$I:$M,5,)</f>
        <v>ASIN 1</v>
      </c>
      <c r="E161" s="26" t="str">
        <f>VLOOKUP($F161,Master!$I:$M,4,)</f>
        <v>KT</v>
      </c>
      <c r="F161" s="26" t="s">
        <v>186</v>
      </c>
      <c r="G161" t="s">
        <v>53</v>
      </c>
      <c r="H161" t="s">
        <v>45</v>
      </c>
      <c r="J161" s="14">
        <v>44804</v>
      </c>
      <c r="L161">
        <v>200</v>
      </c>
      <c r="O161" s="26">
        <v>0</v>
      </c>
      <c r="P161" s="84">
        <v>0</v>
      </c>
      <c r="Q161">
        <v>0</v>
      </c>
      <c r="R161" s="26">
        <v>0</v>
      </c>
      <c r="S161">
        <v>0</v>
      </c>
      <c r="T161" s="84">
        <v>0</v>
      </c>
      <c r="U161" s="26">
        <v>0</v>
      </c>
      <c r="V161">
        <v>0</v>
      </c>
      <c r="W161">
        <v>0</v>
      </c>
      <c r="X161">
        <v>0</v>
      </c>
      <c r="Y161">
        <v>0</v>
      </c>
      <c r="Z161">
        <v>0</v>
      </c>
      <c r="AA161">
        <v>0</v>
      </c>
      <c r="AB161">
        <v>0</v>
      </c>
      <c r="AC161">
        <v>0</v>
      </c>
      <c r="AD161">
        <v>0</v>
      </c>
      <c r="AE161">
        <v>0</v>
      </c>
      <c r="AF161">
        <v>0</v>
      </c>
      <c r="AG161">
        <v>0</v>
      </c>
      <c r="AH161">
        <v>0</v>
      </c>
    </row>
    <row r="162" spans="1:34" x14ac:dyDescent="0.3">
      <c r="A162" s="26" t="s">
        <v>53</v>
      </c>
      <c r="B162" s="26" t="str">
        <f>VLOOKUP(F162,Master!$I:$M,2,)</f>
        <v>Category 1</v>
      </c>
      <c r="C162" s="26" t="str">
        <f>VLOOKUP($F162,Master!$I:$M,3,)</f>
        <v>SB</v>
      </c>
      <c r="D162" s="26" t="str">
        <f>VLOOKUP($F162,Master!$I:$M,5,)</f>
        <v>ASIN 1</v>
      </c>
      <c r="E162" s="26" t="str">
        <f>VLOOKUP($F162,Master!$I:$M,4,)</f>
        <v>KT</v>
      </c>
      <c r="F162" s="26" t="s">
        <v>186</v>
      </c>
      <c r="G162" t="s">
        <v>53</v>
      </c>
      <c r="H162" t="s">
        <v>45</v>
      </c>
      <c r="J162" s="14">
        <v>44806</v>
      </c>
      <c r="L162">
        <v>200</v>
      </c>
      <c r="O162" s="26">
        <v>0</v>
      </c>
      <c r="P162" s="84">
        <v>0</v>
      </c>
      <c r="Q162">
        <v>0</v>
      </c>
      <c r="R162" s="26">
        <v>0</v>
      </c>
      <c r="S162">
        <v>0</v>
      </c>
      <c r="T162" s="84">
        <v>0</v>
      </c>
      <c r="U162" s="26">
        <v>0</v>
      </c>
      <c r="V162">
        <v>0</v>
      </c>
      <c r="W162">
        <v>0</v>
      </c>
      <c r="X162">
        <v>0</v>
      </c>
      <c r="Y162">
        <v>0</v>
      </c>
      <c r="Z162">
        <v>0</v>
      </c>
      <c r="AA162">
        <v>0</v>
      </c>
      <c r="AB162">
        <v>0</v>
      </c>
      <c r="AC162">
        <v>0</v>
      </c>
      <c r="AD162">
        <v>0</v>
      </c>
      <c r="AE162">
        <v>0</v>
      </c>
      <c r="AF162">
        <v>0</v>
      </c>
      <c r="AG162">
        <v>0</v>
      </c>
      <c r="AH162">
        <v>0</v>
      </c>
    </row>
    <row r="163" spans="1:34" x14ac:dyDescent="0.3">
      <c r="A163" s="26" t="s">
        <v>53</v>
      </c>
      <c r="B163" s="26" t="str">
        <f>VLOOKUP(F163,Master!$I:$M,2,)</f>
        <v>Category 1</v>
      </c>
      <c r="C163" s="26" t="str">
        <f>VLOOKUP($F163,Master!$I:$M,3,)</f>
        <v>SB</v>
      </c>
      <c r="D163" s="26" t="str">
        <f>VLOOKUP($F163,Master!$I:$M,5,)</f>
        <v>ASIN 1</v>
      </c>
      <c r="E163" s="26" t="str">
        <f>VLOOKUP($F163,Master!$I:$M,4,)</f>
        <v>KT</v>
      </c>
      <c r="F163" s="26" t="s">
        <v>186</v>
      </c>
      <c r="G163" t="s">
        <v>53</v>
      </c>
      <c r="H163" t="s">
        <v>45</v>
      </c>
      <c r="J163" s="14">
        <v>44804</v>
      </c>
      <c r="L163">
        <v>200</v>
      </c>
      <c r="O163" s="26">
        <v>0</v>
      </c>
      <c r="P163" s="84">
        <v>0</v>
      </c>
      <c r="Q163">
        <v>0</v>
      </c>
      <c r="R163" s="26">
        <v>0</v>
      </c>
      <c r="S163">
        <v>0</v>
      </c>
      <c r="T163" s="84">
        <v>0</v>
      </c>
      <c r="U163" s="26">
        <v>0</v>
      </c>
      <c r="V163">
        <v>0</v>
      </c>
      <c r="W163">
        <v>0</v>
      </c>
      <c r="X163">
        <v>0</v>
      </c>
      <c r="Y163">
        <v>0</v>
      </c>
      <c r="Z163">
        <v>0</v>
      </c>
      <c r="AA163">
        <v>0</v>
      </c>
      <c r="AB163">
        <v>0</v>
      </c>
      <c r="AC163">
        <v>0</v>
      </c>
      <c r="AD163">
        <v>0</v>
      </c>
      <c r="AE163">
        <v>0</v>
      </c>
      <c r="AF163">
        <v>0</v>
      </c>
      <c r="AG163">
        <v>0</v>
      </c>
      <c r="AH163">
        <v>0</v>
      </c>
    </row>
    <row r="164" spans="1:34" x14ac:dyDescent="0.3">
      <c r="A164" s="26" t="s">
        <v>53</v>
      </c>
      <c r="B164" s="26" t="str">
        <f>VLOOKUP(F164,Master!$I:$M,2,)</f>
        <v>Category 1</v>
      </c>
      <c r="C164" s="26" t="str">
        <f>VLOOKUP($F164,Master!$I:$M,3,)</f>
        <v>SB</v>
      </c>
      <c r="D164" s="26" t="str">
        <f>VLOOKUP($F164,Master!$I:$M,5,)</f>
        <v>ASIN 1</v>
      </c>
      <c r="E164" s="26" t="str">
        <f>VLOOKUP($F164,Master!$I:$M,4,)</f>
        <v>KT</v>
      </c>
      <c r="F164" s="26" t="s">
        <v>186</v>
      </c>
      <c r="G164" t="s">
        <v>53</v>
      </c>
      <c r="H164" t="s">
        <v>45</v>
      </c>
      <c r="J164" s="14">
        <v>44804</v>
      </c>
      <c r="L164">
        <v>200</v>
      </c>
      <c r="O164" s="26">
        <v>0</v>
      </c>
      <c r="P164" s="84">
        <v>0</v>
      </c>
      <c r="Q164">
        <v>0</v>
      </c>
      <c r="R164" s="26">
        <v>0</v>
      </c>
      <c r="S164">
        <v>0</v>
      </c>
      <c r="T164" s="84">
        <v>0</v>
      </c>
      <c r="U164" s="26">
        <v>0</v>
      </c>
      <c r="V164">
        <v>0</v>
      </c>
      <c r="W164">
        <v>0</v>
      </c>
      <c r="X164">
        <v>0</v>
      </c>
      <c r="Y164">
        <v>0</v>
      </c>
      <c r="Z164">
        <v>0</v>
      </c>
      <c r="AA164">
        <v>0</v>
      </c>
      <c r="AB164">
        <v>0</v>
      </c>
      <c r="AC164">
        <v>0</v>
      </c>
      <c r="AD164">
        <v>0</v>
      </c>
      <c r="AE164">
        <v>0</v>
      </c>
      <c r="AF164">
        <v>0</v>
      </c>
      <c r="AG164">
        <v>0</v>
      </c>
      <c r="AH164">
        <v>0</v>
      </c>
    </row>
    <row r="165" spans="1:34" x14ac:dyDescent="0.3">
      <c r="A165" s="26" t="s">
        <v>43</v>
      </c>
      <c r="B165" s="26" t="str">
        <f>VLOOKUP(F165,Master!$I:$M,2,)</f>
        <v>Category 1</v>
      </c>
      <c r="C165" s="26" t="str">
        <f>VLOOKUP($F165,Master!$I:$M,3,)</f>
        <v>SD</v>
      </c>
      <c r="D165" s="26" t="str">
        <f>VLOOKUP($F165,Master!$I:$M,5,)</f>
        <v>ASIN 1</v>
      </c>
      <c r="E165" s="26" t="str">
        <f>VLOOKUP($F165,Master!$I:$M,4,)</f>
        <v>PT</v>
      </c>
      <c r="F165" s="26" t="s">
        <v>198</v>
      </c>
      <c r="G165" t="s">
        <v>44</v>
      </c>
      <c r="H165" t="s">
        <v>45</v>
      </c>
      <c r="J165" s="14">
        <v>44874</v>
      </c>
      <c r="L165">
        <v>550</v>
      </c>
      <c r="N165" t="s">
        <v>21</v>
      </c>
      <c r="O165" s="26">
        <v>0</v>
      </c>
      <c r="P165" s="84">
        <v>0</v>
      </c>
      <c r="Q165">
        <v>0</v>
      </c>
      <c r="R165" s="26">
        <v>0</v>
      </c>
      <c r="S165">
        <v>0</v>
      </c>
      <c r="T165" s="84">
        <v>0</v>
      </c>
      <c r="U165" s="26">
        <v>0</v>
      </c>
      <c r="V165">
        <v>0</v>
      </c>
      <c r="W165">
        <v>0</v>
      </c>
      <c r="X165">
        <v>0</v>
      </c>
      <c r="Y165">
        <v>0</v>
      </c>
      <c r="Z165">
        <v>0</v>
      </c>
      <c r="AA165">
        <v>0</v>
      </c>
      <c r="AB165">
        <v>0</v>
      </c>
      <c r="AC165">
        <v>0</v>
      </c>
      <c r="AD165">
        <v>0</v>
      </c>
      <c r="AE165">
        <v>0</v>
      </c>
      <c r="AF165">
        <v>0</v>
      </c>
      <c r="AG165">
        <v>0</v>
      </c>
      <c r="AH165">
        <v>0</v>
      </c>
    </row>
    <row r="166" spans="1:34" x14ac:dyDescent="0.3">
      <c r="A166" s="26" t="s">
        <v>43</v>
      </c>
      <c r="B166" s="26" t="str">
        <f>VLOOKUP(F166,Master!$I:$M,2,)</f>
        <v>Category 1</v>
      </c>
      <c r="C166" s="26" t="str">
        <f>VLOOKUP($F166,Master!$I:$M,3,)</f>
        <v>SD</v>
      </c>
      <c r="D166" s="26" t="str">
        <f>VLOOKUP($F166,Master!$I:$M,5,)</f>
        <v>ASIN 3</v>
      </c>
      <c r="E166" s="26" t="str">
        <f>VLOOKUP($F166,Master!$I:$M,4,)</f>
        <v>PT</v>
      </c>
      <c r="F166" s="26" t="s">
        <v>150</v>
      </c>
      <c r="G166" t="s">
        <v>44</v>
      </c>
      <c r="H166" t="s">
        <v>45</v>
      </c>
      <c r="J166" s="14">
        <v>44874</v>
      </c>
      <c r="L166">
        <v>550</v>
      </c>
      <c r="N166" t="s">
        <v>21</v>
      </c>
      <c r="O166" s="26">
        <v>174.9</v>
      </c>
      <c r="P166" s="84">
        <v>0</v>
      </c>
      <c r="Q166">
        <v>0</v>
      </c>
      <c r="R166" s="26">
        <v>0</v>
      </c>
      <c r="S166">
        <v>0</v>
      </c>
      <c r="T166" s="84">
        <v>0</v>
      </c>
      <c r="U166" s="26">
        <v>0</v>
      </c>
      <c r="V166">
        <v>0</v>
      </c>
      <c r="W166">
        <v>0</v>
      </c>
      <c r="X166">
        <v>0</v>
      </c>
      <c r="Y166">
        <v>0</v>
      </c>
      <c r="Z166">
        <v>0</v>
      </c>
      <c r="AA166">
        <v>0</v>
      </c>
      <c r="AB166">
        <v>0</v>
      </c>
      <c r="AC166">
        <v>0</v>
      </c>
      <c r="AD166">
        <v>0</v>
      </c>
      <c r="AE166">
        <v>0</v>
      </c>
      <c r="AF166">
        <v>0</v>
      </c>
      <c r="AG166">
        <v>0</v>
      </c>
      <c r="AH166">
        <v>0</v>
      </c>
    </row>
    <row r="167" spans="1:34" x14ac:dyDescent="0.3">
      <c r="A167" s="26" t="s">
        <v>53</v>
      </c>
      <c r="B167" s="26" t="str">
        <f>VLOOKUP(F167,Master!$I:$M,2,)</f>
        <v>Category 2</v>
      </c>
      <c r="C167" s="26" t="str">
        <f>VLOOKUP($F167,Master!$I:$M,3,)</f>
        <v>SD</v>
      </c>
      <c r="D167" s="26" t="str">
        <f>VLOOKUP($F167,Master!$I:$M,5,)</f>
        <v>ASIN 2</v>
      </c>
      <c r="E167" s="26" t="str">
        <f>VLOOKUP($F167,Master!$I:$M,4,)</f>
        <v>PT</v>
      </c>
      <c r="F167" s="26" t="s">
        <v>178</v>
      </c>
      <c r="G167" t="s">
        <v>54</v>
      </c>
      <c r="H167" t="s">
        <v>45</v>
      </c>
      <c r="J167" s="14">
        <v>44874</v>
      </c>
      <c r="L167">
        <v>550</v>
      </c>
      <c r="N167" t="s">
        <v>21</v>
      </c>
      <c r="O167" s="26">
        <v>0</v>
      </c>
      <c r="P167" s="84">
        <v>0</v>
      </c>
      <c r="Q167">
        <v>0</v>
      </c>
      <c r="R167" s="26">
        <v>0</v>
      </c>
      <c r="S167">
        <v>0</v>
      </c>
      <c r="T167" s="84">
        <v>0</v>
      </c>
      <c r="U167" s="26">
        <v>0</v>
      </c>
      <c r="V167">
        <v>0</v>
      </c>
      <c r="W167">
        <v>0</v>
      </c>
      <c r="X167">
        <v>0</v>
      </c>
      <c r="Y167">
        <v>0</v>
      </c>
      <c r="Z167">
        <v>0</v>
      </c>
      <c r="AA167">
        <v>0</v>
      </c>
      <c r="AB167">
        <v>0</v>
      </c>
      <c r="AC167">
        <v>0</v>
      </c>
      <c r="AD167">
        <v>0</v>
      </c>
      <c r="AE167">
        <v>0</v>
      </c>
      <c r="AF167">
        <v>0</v>
      </c>
      <c r="AG167">
        <v>0</v>
      </c>
      <c r="AH167">
        <v>0</v>
      </c>
    </row>
    <row r="168" spans="1:34" x14ac:dyDescent="0.3">
      <c r="A168" s="26" t="s">
        <v>53</v>
      </c>
      <c r="B168" s="26" t="str">
        <f>VLOOKUP(F168,Master!$I:$M,2,)</f>
        <v>Category 1</v>
      </c>
      <c r="C168" s="26" t="str">
        <f>VLOOKUP($F168,Master!$I:$M,3,)</f>
        <v>SD</v>
      </c>
      <c r="D168" s="26" t="str">
        <f>VLOOKUP($F168,Master!$I:$M,5,)</f>
        <v>ASIN 1</v>
      </c>
      <c r="E168" s="26" t="str">
        <f>VLOOKUP($F168,Master!$I:$M,4,)</f>
        <v>CT</v>
      </c>
      <c r="F168" s="26" t="s">
        <v>135</v>
      </c>
      <c r="G168" t="s">
        <v>54</v>
      </c>
      <c r="H168" t="s">
        <v>45</v>
      </c>
      <c r="J168" s="14">
        <v>44900</v>
      </c>
      <c r="L168">
        <v>550</v>
      </c>
      <c r="N168" t="s">
        <v>21</v>
      </c>
      <c r="O168" s="26">
        <v>0</v>
      </c>
      <c r="P168" s="84">
        <v>0</v>
      </c>
      <c r="Q168">
        <v>0</v>
      </c>
      <c r="R168" s="26">
        <v>0</v>
      </c>
      <c r="S168">
        <v>0</v>
      </c>
      <c r="T168" s="84">
        <v>0</v>
      </c>
      <c r="U168" s="26">
        <v>0</v>
      </c>
      <c r="V168">
        <v>0</v>
      </c>
      <c r="W168">
        <v>0</v>
      </c>
      <c r="X168">
        <v>0</v>
      </c>
      <c r="Y168">
        <v>0</v>
      </c>
      <c r="Z168">
        <v>0</v>
      </c>
      <c r="AA168">
        <v>0</v>
      </c>
      <c r="AB168">
        <v>0</v>
      </c>
      <c r="AC168">
        <v>0</v>
      </c>
      <c r="AD168">
        <v>0</v>
      </c>
      <c r="AE168">
        <v>0</v>
      </c>
      <c r="AF168">
        <v>0</v>
      </c>
      <c r="AG168">
        <v>0</v>
      </c>
      <c r="AH168">
        <v>0</v>
      </c>
    </row>
    <row r="169" spans="1:34" x14ac:dyDescent="0.3">
      <c r="A169" s="26" t="s">
        <v>53</v>
      </c>
      <c r="B169" s="26" t="str">
        <f>VLOOKUP(F169,Master!$I:$M,2,)</f>
        <v>Category 4</v>
      </c>
      <c r="C169" s="26" t="str">
        <f>VLOOKUP($F169,Master!$I:$M,3,)</f>
        <v>SD</v>
      </c>
      <c r="D169" s="26" t="str">
        <f>VLOOKUP($F169,Master!$I:$M,5,)</f>
        <v>ASIN 5</v>
      </c>
      <c r="E169" s="26" t="str">
        <f>VLOOKUP($F169,Master!$I:$M,4,)</f>
        <v>CT</v>
      </c>
      <c r="F169" s="26" t="s">
        <v>148</v>
      </c>
      <c r="G169" t="s">
        <v>54</v>
      </c>
      <c r="H169" t="s">
        <v>45</v>
      </c>
      <c r="J169" s="14">
        <v>44900</v>
      </c>
      <c r="L169">
        <v>550</v>
      </c>
      <c r="N169" t="s">
        <v>21</v>
      </c>
      <c r="O169" s="26">
        <v>0</v>
      </c>
      <c r="P169" s="84">
        <v>0</v>
      </c>
      <c r="Q169">
        <v>0</v>
      </c>
      <c r="R169" s="26">
        <v>0</v>
      </c>
      <c r="S169">
        <v>0</v>
      </c>
      <c r="T169" s="84">
        <v>0</v>
      </c>
      <c r="U169" s="26">
        <v>0</v>
      </c>
      <c r="V169">
        <v>0</v>
      </c>
      <c r="W169">
        <v>0</v>
      </c>
      <c r="X169">
        <v>0</v>
      </c>
      <c r="Y169">
        <v>0</v>
      </c>
      <c r="Z169">
        <v>0</v>
      </c>
      <c r="AA169">
        <v>0</v>
      </c>
      <c r="AB169">
        <v>0</v>
      </c>
      <c r="AC169">
        <v>0</v>
      </c>
      <c r="AD169">
        <v>0</v>
      </c>
      <c r="AE169">
        <v>0</v>
      </c>
      <c r="AF169">
        <v>0</v>
      </c>
      <c r="AG169">
        <v>0</v>
      </c>
      <c r="AH169">
        <v>0</v>
      </c>
    </row>
    <row r="170" spans="1:34" x14ac:dyDescent="0.3">
      <c r="A170" s="26" t="s">
        <v>53</v>
      </c>
      <c r="B170" s="26" t="str">
        <f>VLOOKUP(F170,Master!$I:$M,2,)</f>
        <v>Category 2</v>
      </c>
      <c r="C170" s="26" t="str">
        <f>VLOOKUP($F170,Master!$I:$M,3,)</f>
        <v>SD</v>
      </c>
      <c r="D170" s="26" t="str">
        <f>VLOOKUP($F170,Master!$I:$M,5,)</f>
        <v>ASIN 2</v>
      </c>
      <c r="E170" s="26" t="str">
        <f>VLOOKUP($F170,Master!$I:$M,4,)</f>
        <v>CT</v>
      </c>
      <c r="F170" s="26" t="s">
        <v>131</v>
      </c>
      <c r="G170" t="s">
        <v>54</v>
      </c>
      <c r="H170" t="s">
        <v>45</v>
      </c>
      <c r="J170" s="14">
        <v>44900</v>
      </c>
      <c r="L170">
        <v>550</v>
      </c>
      <c r="N170" t="s">
        <v>21</v>
      </c>
      <c r="O170" s="26">
        <v>0</v>
      </c>
      <c r="P170" s="84">
        <v>0</v>
      </c>
      <c r="Q170">
        <v>0</v>
      </c>
      <c r="R170" s="26">
        <v>0</v>
      </c>
      <c r="S170">
        <v>0</v>
      </c>
      <c r="T170" s="84">
        <v>0</v>
      </c>
      <c r="U170" s="26">
        <v>0</v>
      </c>
      <c r="V170">
        <v>0</v>
      </c>
      <c r="W170">
        <v>0</v>
      </c>
      <c r="X170">
        <v>0</v>
      </c>
      <c r="Y170">
        <v>0</v>
      </c>
      <c r="Z170">
        <v>0</v>
      </c>
      <c r="AA170">
        <v>0</v>
      </c>
      <c r="AB170">
        <v>0</v>
      </c>
      <c r="AC170">
        <v>0</v>
      </c>
      <c r="AD170">
        <v>0</v>
      </c>
      <c r="AE170">
        <v>0</v>
      </c>
      <c r="AF170">
        <v>0</v>
      </c>
      <c r="AG170">
        <v>0</v>
      </c>
      <c r="AH170">
        <v>0</v>
      </c>
    </row>
    <row r="171" spans="1:34" x14ac:dyDescent="0.3">
      <c r="A171" s="26" t="s">
        <v>53</v>
      </c>
      <c r="B171" s="26" t="str">
        <f>VLOOKUP(F171,Master!$I:$M,2,)</f>
        <v>Category 2</v>
      </c>
      <c r="C171" s="26" t="str">
        <f>VLOOKUP($F171,Master!$I:$M,3,)</f>
        <v>SD</v>
      </c>
      <c r="D171" s="26" t="str">
        <f>VLOOKUP($F171,Master!$I:$M,5,)</f>
        <v>ASIN 2</v>
      </c>
      <c r="E171" s="26" t="str">
        <f>VLOOKUP($F171,Master!$I:$M,4,)</f>
        <v>PT</v>
      </c>
      <c r="F171" s="26" t="s">
        <v>178</v>
      </c>
      <c r="G171" t="s">
        <v>54</v>
      </c>
      <c r="H171" t="s">
        <v>45</v>
      </c>
      <c r="J171" s="14">
        <v>44907</v>
      </c>
      <c r="L171">
        <v>550</v>
      </c>
      <c r="N171" t="s">
        <v>21</v>
      </c>
      <c r="O171" s="26">
        <v>0</v>
      </c>
      <c r="P171" s="84">
        <v>0</v>
      </c>
      <c r="Q171">
        <v>0</v>
      </c>
      <c r="R171" s="26">
        <v>0</v>
      </c>
      <c r="S171">
        <v>0</v>
      </c>
      <c r="T171" s="84">
        <v>0</v>
      </c>
      <c r="U171" s="26">
        <v>0</v>
      </c>
      <c r="V171">
        <v>0</v>
      </c>
      <c r="W171">
        <v>0</v>
      </c>
      <c r="X171">
        <v>0</v>
      </c>
      <c r="Y171">
        <v>0</v>
      </c>
      <c r="Z171">
        <v>0</v>
      </c>
      <c r="AA171">
        <v>0</v>
      </c>
      <c r="AB171">
        <v>0</v>
      </c>
      <c r="AC171">
        <v>0</v>
      </c>
      <c r="AD171">
        <v>0</v>
      </c>
      <c r="AE171">
        <v>0</v>
      </c>
      <c r="AF171">
        <v>0</v>
      </c>
      <c r="AG171">
        <v>0</v>
      </c>
      <c r="AH171">
        <v>0</v>
      </c>
    </row>
    <row r="172" spans="1:34" x14ac:dyDescent="0.3">
      <c r="A172" s="26" t="s">
        <v>43</v>
      </c>
      <c r="B172" s="26" t="str">
        <f>VLOOKUP(F172,Master!$I:$M,2,)</f>
        <v>Category 1</v>
      </c>
      <c r="C172" s="26" t="str">
        <f>VLOOKUP($F172,Master!$I:$M,3,)</f>
        <v>SD</v>
      </c>
      <c r="D172" s="26" t="str">
        <f>VLOOKUP($F172,Master!$I:$M,5,)</f>
        <v>ASIN 1</v>
      </c>
      <c r="E172" s="26" t="str">
        <f>VLOOKUP($F172,Master!$I:$M,4,)</f>
        <v>PT</v>
      </c>
      <c r="F172" s="26" t="s">
        <v>198</v>
      </c>
      <c r="G172" t="s">
        <v>44</v>
      </c>
      <c r="H172" t="s">
        <v>45</v>
      </c>
      <c r="J172" s="14">
        <v>44907</v>
      </c>
      <c r="L172">
        <v>550</v>
      </c>
      <c r="N172" t="s">
        <v>21</v>
      </c>
      <c r="O172" s="26">
        <v>4.4000000000000004</v>
      </c>
      <c r="P172" s="84">
        <v>0</v>
      </c>
      <c r="Q172">
        <v>0</v>
      </c>
      <c r="R172" s="26">
        <v>0</v>
      </c>
      <c r="S172">
        <v>0</v>
      </c>
      <c r="T172" s="84">
        <v>0</v>
      </c>
      <c r="U172" s="26">
        <v>0</v>
      </c>
      <c r="V172">
        <v>0</v>
      </c>
      <c r="W172">
        <v>0</v>
      </c>
      <c r="X172">
        <v>0</v>
      </c>
      <c r="Y172">
        <v>0</v>
      </c>
      <c r="Z172">
        <v>0</v>
      </c>
      <c r="AA172">
        <v>0</v>
      </c>
      <c r="AB172">
        <v>0</v>
      </c>
      <c r="AC172">
        <v>0</v>
      </c>
      <c r="AD172">
        <v>0</v>
      </c>
      <c r="AE172">
        <v>0</v>
      </c>
      <c r="AF172">
        <v>0</v>
      </c>
      <c r="AG172">
        <v>0</v>
      </c>
      <c r="AH172">
        <v>0</v>
      </c>
    </row>
    <row r="173" spans="1:34" x14ac:dyDescent="0.3">
      <c r="A173" s="26" t="s">
        <v>43</v>
      </c>
      <c r="B173" s="26" t="str">
        <f>VLOOKUP(F173,Master!$I:$M,2,)</f>
        <v>Category 1</v>
      </c>
      <c r="C173" s="26" t="str">
        <f>VLOOKUP($F173,Master!$I:$M,3,)</f>
        <v>SD</v>
      </c>
      <c r="D173" s="26" t="str">
        <f>VLOOKUP($F173,Master!$I:$M,5,)</f>
        <v>ASIN 1</v>
      </c>
      <c r="E173" s="26" t="str">
        <f>VLOOKUP($F173,Master!$I:$M,4,)</f>
        <v>PT</v>
      </c>
      <c r="F173" s="26" t="s">
        <v>198</v>
      </c>
      <c r="G173" t="s">
        <v>44</v>
      </c>
      <c r="H173" t="s">
        <v>45</v>
      </c>
      <c r="J173" s="14">
        <v>44907</v>
      </c>
      <c r="L173">
        <v>550</v>
      </c>
      <c r="N173" t="s">
        <v>21</v>
      </c>
      <c r="O173" s="26">
        <v>3.3000000000000003</v>
      </c>
      <c r="P173" s="84">
        <v>0</v>
      </c>
      <c r="Q173">
        <v>0</v>
      </c>
      <c r="R173" s="26">
        <v>0</v>
      </c>
      <c r="S173">
        <v>0</v>
      </c>
      <c r="T173" s="84">
        <v>0</v>
      </c>
      <c r="U173" s="26">
        <v>0</v>
      </c>
      <c r="V173">
        <v>0</v>
      </c>
      <c r="W173">
        <v>0</v>
      </c>
      <c r="X173">
        <v>0</v>
      </c>
      <c r="Y173">
        <v>0</v>
      </c>
      <c r="Z173">
        <v>0</v>
      </c>
      <c r="AA173">
        <v>0</v>
      </c>
      <c r="AB173">
        <v>0</v>
      </c>
      <c r="AC173">
        <v>0</v>
      </c>
      <c r="AD173">
        <v>0</v>
      </c>
      <c r="AE173">
        <v>0</v>
      </c>
      <c r="AF173">
        <v>0</v>
      </c>
      <c r="AG173">
        <v>0</v>
      </c>
      <c r="AH173">
        <v>0</v>
      </c>
    </row>
    <row r="174" spans="1:34" x14ac:dyDescent="0.3">
      <c r="A174" s="26" t="s">
        <v>53</v>
      </c>
      <c r="B174" s="26" t="str">
        <f>VLOOKUP(F174,Master!$I:$M,2,)</f>
        <v>Category 4</v>
      </c>
      <c r="C174" s="26" t="str">
        <f>VLOOKUP($F174,Master!$I:$M,3,)</f>
        <v>SD</v>
      </c>
      <c r="D174" s="26" t="str">
        <f>VLOOKUP($F174,Master!$I:$M,5,)</f>
        <v>ASIN 5</v>
      </c>
      <c r="E174" s="26" t="str">
        <f>VLOOKUP($F174,Master!$I:$M,4,)</f>
        <v>PT</v>
      </c>
      <c r="F174" s="26" t="s">
        <v>197</v>
      </c>
      <c r="G174" t="s">
        <v>54</v>
      </c>
      <c r="H174" t="s">
        <v>45</v>
      </c>
      <c r="J174" s="14">
        <v>44907</v>
      </c>
      <c r="L174">
        <v>550</v>
      </c>
      <c r="N174" t="s">
        <v>21</v>
      </c>
      <c r="O174" s="26">
        <v>0</v>
      </c>
      <c r="P174" s="84">
        <v>0</v>
      </c>
      <c r="Q174">
        <v>0</v>
      </c>
      <c r="R174" s="26">
        <v>0</v>
      </c>
      <c r="S174">
        <v>0</v>
      </c>
      <c r="T174" s="84">
        <v>0</v>
      </c>
      <c r="U174" s="26">
        <v>0</v>
      </c>
      <c r="V174">
        <v>0</v>
      </c>
      <c r="W174">
        <v>0</v>
      </c>
      <c r="X174">
        <v>0</v>
      </c>
      <c r="Y174">
        <v>0</v>
      </c>
      <c r="Z174">
        <v>0</v>
      </c>
      <c r="AA174">
        <v>0</v>
      </c>
      <c r="AB174">
        <v>0</v>
      </c>
      <c r="AC174">
        <v>0</v>
      </c>
      <c r="AD174">
        <v>0</v>
      </c>
      <c r="AE174">
        <v>0</v>
      </c>
      <c r="AF174">
        <v>0</v>
      </c>
      <c r="AG174">
        <v>0</v>
      </c>
      <c r="AH174">
        <v>0</v>
      </c>
    </row>
    <row r="175" spans="1:34" x14ac:dyDescent="0.3">
      <c r="A175" s="26" t="s">
        <v>43</v>
      </c>
      <c r="B175" s="26" t="str">
        <f>VLOOKUP(F175,Master!$I:$M,2,)</f>
        <v>Category 1</v>
      </c>
      <c r="C175" s="26" t="str">
        <f>VLOOKUP($F175,Master!$I:$M,3,)</f>
        <v>SD</v>
      </c>
      <c r="D175" s="26" t="str">
        <f>VLOOKUP($F175,Master!$I:$M,5,)</f>
        <v>ASIN 3</v>
      </c>
      <c r="E175" s="26" t="str">
        <f>VLOOKUP($F175,Master!$I:$M,4,)</f>
        <v>PT</v>
      </c>
      <c r="F175" s="26" t="s">
        <v>150</v>
      </c>
      <c r="G175" t="s">
        <v>44</v>
      </c>
      <c r="H175" t="s">
        <v>45</v>
      </c>
      <c r="J175" s="14">
        <v>44907</v>
      </c>
      <c r="L175">
        <v>550</v>
      </c>
      <c r="N175" t="s">
        <v>21</v>
      </c>
      <c r="O175" s="26">
        <v>1343.1000000000001</v>
      </c>
      <c r="P175" s="84">
        <v>0</v>
      </c>
      <c r="Q175">
        <v>0</v>
      </c>
      <c r="R175" s="26">
        <v>0</v>
      </c>
      <c r="S175">
        <v>0</v>
      </c>
      <c r="T175" s="84">
        <v>0</v>
      </c>
      <c r="U175" s="26">
        <v>0</v>
      </c>
      <c r="V175">
        <v>0</v>
      </c>
      <c r="W175">
        <v>0</v>
      </c>
      <c r="X175">
        <v>0</v>
      </c>
      <c r="Y175">
        <v>0</v>
      </c>
      <c r="Z175">
        <v>0</v>
      </c>
      <c r="AA175">
        <v>0</v>
      </c>
      <c r="AB175">
        <v>0</v>
      </c>
      <c r="AC175">
        <v>0</v>
      </c>
      <c r="AD175">
        <v>0</v>
      </c>
      <c r="AE175">
        <v>0</v>
      </c>
      <c r="AF175">
        <v>0</v>
      </c>
      <c r="AG175">
        <v>0</v>
      </c>
      <c r="AH175">
        <v>0</v>
      </c>
    </row>
    <row r="176" spans="1:34" x14ac:dyDescent="0.3">
      <c r="A176" s="26" t="s">
        <v>43</v>
      </c>
      <c r="B176" s="26" t="str">
        <f>VLOOKUP(F176,Master!$I:$M,2,)</f>
        <v>Category 2</v>
      </c>
      <c r="C176" s="26" t="str">
        <f>VLOOKUP($F176,Master!$I:$M,3,)</f>
        <v>SD</v>
      </c>
      <c r="D176" s="26" t="str">
        <f>VLOOKUP($F176,Master!$I:$M,5,)</f>
        <v>ASIN 2</v>
      </c>
      <c r="E176" s="26" t="str">
        <f>VLOOKUP($F176,Master!$I:$M,4,)</f>
        <v>CT</v>
      </c>
      <c r="F176" s="26" t="s">
        <v>131</v>
      </c>
      <c r="G176" t="s">
        <v>44</v>
      </c>
      <c r="H176" t="s">
        <v>45</v>
      </c>
      <c r="J176" s="14">
        <v>44949</v>
      </c>
      <c r="L176">
        <v>1000</v>
      </c>
      <c r="N176" t="s">
        <v>52</v>
      </c>
      <c r="O176" s="26">
        <v>0</v>
      </c>
      <c r="P176" s="84">
        <v>0</v>
      </c>
      <c r="Q176">
        <v>0</v>
      </c>
      <c r="R176" s="26">
        <v>0</v>
      </c>
      <c r="S176">
        <v>0</v>
      </c>
      <c r="T176" s="84">
        <v>0</v>
      </c>
      <c r="U176" s="26">
        <v>0</v>
      </c>
      <c r="V176">
        <v>0</v>
      </c>
      <c r="W176">
        <v>0</v>
      </c>
      <c r="X176">
        <v>0</v>
      </c>
      <c r="Y176">
        <v>0</v>
      </c>
      <c r="Z176">
        <v>0</v>
      </c>
      <c r="AA176">
        <v>0</v>
      </c>
      <c r="AB176">
        <v>0</v>
      </c>
      <c r="AC176">
        <v>0</v>
      </c>
      <c r="AD176">
        <v>0</v>
      </c>
      <c r="AE176">
        <v>0</v>
      </c>
      <c r="AF176">
        <v>0</v>
      </c>
      <c r="AG176">
        <v>0</v>
      </c>
      <c r="AH176">
        <v>0</v>
      </c>
    </row>
    <row r="177" spans="1:34" x14ac:dyDescent="0.3">
      <c r="A177" s="26" t="s">
        <v>53</v>
      </c>
      <c r="B177" s="26" t="str">
        <f>VLOOKUP(F177,Master!$I:$M,2,)</f>
        <v>Category 1</v>
      </c>
      <c r="C177" s="26" t="str">
        <f>VLOOKUP($F177,Master!$I:$M,3,)</f>
        <v>SD</v>
      </c>
      <c r="D177" s="26" t="str">
        <f>VLOOKUP($F177,Master!$I:$M,5,)</f>
        <v>ASIN 11</v>
      </c>
      <c r="E177" s="26" t="str">
        <f>VLOOKUP($F177,Master!$I:$M,4,)</f>
        <v>CT</v>
      </c>
      <c r="F177" s="26" t="s">
        <v>162</v>
      </c>
      <c r="G177" t="s">
        <v>54</v>
      </c>
      <c r="H177" t="s">
        <v>45</v>
      </c>
      <c r="J177" s="14">
        <v>44949</v>
      </c>
      <c r="L177">
        <v>1000</v>
      </c>
      <c r="N177" t="s">
        <v>52</v>
      </c>
      <c r="O177" s="26">
        <v>0</v>
      </c>
      <c r="P177" s="84">
        <v>0</v>
      </c>
      <c r="Q177">
        <v>0</v>
      </c>
      <c r="R177" s="26">
        <v>0</v>
      </c>
      <c r="S177">
        <v>0</v>
      </c>
      <c r="T177" s="84">
        <v>0</v>
      </c>
      <c r="U177" s="26">
        <v>0</v>
      </c>
      <c r="V177">
        <v>0</v>
      </c>
      <c r="W177">
        <v>0</v>
      </c>
      <c r="X177">
        <v>0</v>
      </c>
      <c r="Y177">
        <v>0</v>
      </c>
      <c r="Z177">
        <v>0</v>
      </c>
      <c r="AA177">
        <v>0</v>
      </c>
      <c r="AB177">
        <v>0</v>
      </c>
      <c r="AC177">
        <v>0</v>
      </c>
      <c r="AD177">
        <v>0</v>
      </c>
      <c r="AE177">
        <v>0</v>
      </c>
      <c r="AF177">
        <v>0</v>
      </c>
      <c r="AG177">
        <v>0</v>
      </c>
      <c r="AH177">
        <v>0</v>
      </c>
    </row>
    <row r="178" spans="1:34" x14ac:dyDescent="0.3">
      <c r="A178" s="26" t="s">
        <v>43</v>
      </c>
      <c r="B178" s="26" t="str">
        <f>VLOOKUP(F178,Master!$I:$M,2,)</f>
        <v>Category 2</v>
      </c>
      <c r="C178" s="26" t="str">
        <f>VLOOKUP($F178,Master!$I:$M,3,)</f>
        <v>SD</v>
      </c>
      <c r="D178" s="26" t="str">
        <f>VLOOKUP($F178,Master!$I:$M,5,)</f>
        <v>ASIN 2</v>
      </c>
      <c r="E178" s="26" t="str">
        <f>VLOOKUP($F178,Master!$I:$M,4,)</f>
        <v>CT</v>
      </c>
      <c r="F178" s="26" t="s">
        <v>131</v>
      </c>
      <c r="G178" t="s">
        <v>44</v>
      </c>
      <c r="H178" t="s">
        <v>45</v>
      </c>
      <c r="J178" s="14">
        <v>44949</v>
      </c>
      <c r="L178">
        <v>1000</v>
      </c>
      <c r="N178" t="s">
        <v>52</v>
      </c>
      <c r="O178" s="26">
        <v>0</v>
      </c>
      <c r="P178" s="84">
        <v>0</v>
      </c>
      <c r="Q178">
        <v>0</v>
      </c>
      <c r="R178" s="26">
        <v>0</v>
      </c>
      <c r="S178">
        <v>0</v>
      </c>
      <c r="T178" s="84">
        <v>0</v>
      </c>
      <c r="U178" s="26">
        <v>0</v>
      </c>
      <c r="V178">
        <v>0</v>
      </c>
      <c r="W178">
        <v>0</v>
      </c>
      <c r="X178">
        <v>0</v>
      </c>
      <c r="Y178">
        <v>0</v>
      </c>
      <c r="Z178">
        <v>0</v>
      </c>
      <c r="AA178">
        <v>0</v>
      </c>
      <c r="AB178">
        <v>0</v>
      </c>
      <c r="AC178">
        <v>0</v>
      </c>
      <c r="AD178">
        <v>0</v>
      </c>
      <c r="AE178">
        <v>0</v>
      </c>
      <c r="AF178">
        <v>0</v>
      </c>
      <c r="AG178">
        <v>0</v>
      </c>
      <c r="AH178">
        <v>0</v>
      </c>
    </row>
    <row r="179" spans="1:34" x14ac:dyDescent="0.3">
      <c r="A179" s="26" t="s">
        <v>53</v>
      </c>
      <c r="B179" s="26" t="str">
        <f>VLOOKUP(F179,Master!$I:$M,2,)</f>
        <v>Category 1</v>
      </c>
      <c r="C179" s="26" t="str">
        <f>VLOOKUP($F179,Master!$I:$M,3,)</f>
        <v>SD</v>
      </c>
      <c r="D179" s="26" t="str">
        <f>VLOOKUP($F179,Master!$I:$M,5,)</f>
        <v>ASIN 3</v>
      </c>
      <c r="E179" s="26" t="str">
        <f>VLOOKUP($F179,Master!$I:$M,4,)</f>
        <v>PT</v>
      </c>
      <c r="F179" s="26" t="s">
        <v>150</v>
      </c>
      <c r="G179" t="s">
        <v>54</v>
      </c>
      <c r="H179" t="s">
        <v>45</v>
      </c>
      <c r="J179" s="14">
        <v>44947</v>
      </c>
      <c r="L179">
        <v>550</v>
      </c>
      <c r="N179" t="s">
        <v>21</v>
      </c>
      <c r="O179" s="26">
        <v>0</v>
      </c>
      <c r="P179" s="84">
        <v>0</v>
      </c>
      <c r="Q179">
        <v>0</v>
      </c>
      <c r="R179" s="26">
        <v>0</v>
      </c>
      <c r="S179">
        <v>0</v>
      </c>
      <c r="T179" s="84">
        <v>0</v>
      </c>
      <c r="U179" s="26">
        <v>0</v>
      </c>
      <c r="V179">
        <v>0</v>
      </c>
      <c r="W179">
        <v>0</v>
      </c>
      <c r="X179">
        <v>0</v>
      </c>
      <c r="Y179">
        <v>0</v>
      </c>
      <c r="Z179">
        <v>0</v>
      </c>
      <c r="AA179">
        <v>0</v>
      </c>
      <c r="AB179">
        <v>0</v>
      </c>
      <c r="AC179">
        <v>0</v>
      </c>
      <c r="AD179">
        <v>0</v>
      </c>
      <c r="AE179">
        <v>0</v>
      </c>
      <c r="AF179">
        <v>0</v>
      </c>
      <c r="AG179">
        <v>0</v>
      </c>
      <c r="AH179">
        <v>0</v>
      </c>
    </row>
    <row r="180" spans="1:34" x14ac:dyDescent="0.3">
      <c r="A180" s="26" t="s">
        <v>53</v>
      </c>
      <c r="B180" s="26" t="str">
        <f>VLOOKUP(F180,Master!$I:$M,2,)</f>
        <v>Category 1</v>
      </c>
      <c r="C180" s="26" t="str">
        <f>VLOOKUP($F180,Master!$I:$M,3,)</f>
        <v>SD</v>
      </c>
      <c r="D180" s="26" t="str">
        <f>VLOOKUP($F180,Master!$I:$M,5,)</f>
        <v>ASIN 1</v>
      </c>
      <c r="E180" s="26" t="str">
        <f>VLOOKUP($F180,Master!$I:$M,4,)</f>
        <v>CT</v>
      </c>
      <c r="F180" s="26" t="s">
        <v>135</v>
      </c>
      <c r="G180" t="s">
        <v>54</v>
      </c>
      <c r="H180" t="s">
        <v>45</v>
      </c>
      <c r="J180" s="14">
        <v>44949</v>
      </c>
      <c r="L180">
        <v>1000</v>
      </c>
      <c r="N180" t="s">
        <v>52</v>
      </c>
      <c r="O180" s="26">
        <v>0</v>
      </c>
      <c r="P180" s="84">
        <v>0</v>
      </c>
      <c r="Q180">
        <v>0</v>
      </c>
      <c r="R180" s="26">
        <v>0</v>
      </c>
      <c r="S180">
        <v>0</v>
      </c>
      <c r="T180" s="84">
        <v>0</v>
      </c>
      <c r="U180" s="26">
        <v>0</v>
      </c>
      <c r="V180">
        <v>0</v>
      </c>
      <c r="W180">
        <v>0</v>
      </c>
      <c r="X180">
        <v>0</v>
      </c>
      <c r="Y180">
        <v>0</v>
      </c>
      <c r="Z180">
        <v>0</v>
      </c>
      <c r="AA180">
        <v>0</v>
      </c>
      <c r="AB180">
        <v>0</v>
      </c>
      <c r="AC180">
        <v>0</v>
      </c>
      <c r="AD180">
        <v>0</v>
      </c>
      <c r="AE180">
        <v>0</v>
      </c>
      <c r="AF180">
        <v>0</v>
      </c>
      <c r="AG180">
        <v>0</v>
      </c>
      <c r="AH180">
        <v>0</v>
      </c>
    </row>
    <row r="181" spans="1:34" x14ac:dyDescent="0.3">
      <c r="A181" s="26" t="s">
        <v>43</v>
      </c>
      <c r="B181" s="26" t="str">
        <f>VLOOKUP(F181,Master!$I:$M,2,)</f>
        <v>Category 2</v>
      </c>
      <c r="C181" s="26" t="str">
        <f>VLOOKUP($F181,Master!$I:$M,3,)</f>
        <v>SD</v>
      </c>
      <c r="D181" s="26" t="str">
        <f>VLOOKUP($F181,Master!$I:$M,5,)</f>
        <v>ASIN 2</v>
      </c>
      <c r="E181" s="26" t="str">
        <f>VLOOKUP($F181,Master!$I:$M,4,)</f>
        <v>CT</v>
      </c>
      <c r="F181" s="26" t="s">
        <v>131</v>
      </c>
      <c r="G181" t="s">
        <v>44</v>
      </c>
      <c r="H181" t="s">
        <v>45</v>
      </c>
      <c r="J181" s="14">
        <v>44947</v>
      </c>
      <c r="L181">
        <v>1000</v>
      </c>
      <c r="N181" t="s">
        <v>52</v>
      </c>
      <c r="O181" s="26">
        <v>0</v>
      </c>
      <c r="P181" s="84">
        <v>0</v>
      </c>
      <c r="Q181">
        <v>0</v>
      </c>
      <c r="R181" s="26">
        <v>0</v>
      </c>
      <c r="S181">
        <v>0</v>
      </c>
      <c r="T181" s="84">
        <v>0</v>
      </c>
      <c r="U181" s="26">
        <v>0</v>
      </c>
      <c r="V181">
        <v>0</v>
      </c>
      <c r="W181">
        <v>0</v>
      </c>
      <c r="X181">
        <v>0</v>
      </c>
      <c r="Y181">
        <v>0</v>
      </c>
      <c r="Z181">
        <v>0</v>
      </c>
      <c r="AA181">
        <v>0</v>
      </c>
      <c r="AB181">
        <v>0</v>
      </c>
      <c r="AC181">
        <v>0</v>
      </c>
      <c r="AD181">
        <v>0</v>
      </c>
      <c r="AE181">
        <v>0</v>
      </c>
      <c r="AF181">
        <v>0</v>
      </c>
      <c r="AG181">
        <v>0</v>
      </c>
      <c r="AH181">
        <v>0</v>
      </c>
    </row>
    <row r="182" spans="1:34" x14ac:dyDescent="0.3">
      <c r="A182" s="26" t="s">
        <v>53</v>
      </c>
      <c r="B182" s="26" t="str">
        <f>VLOOKUP(F182,Master!$I:$M,2,)</f>
        <v>Category 4</v>
      </c>
      <c r="C182" s="26" t="str">
        <f>VLOOKUP($F182,Master!$I:$M,3,)</f>
        <v>SD</v>
      </c>
      <c r="D182" s="26" t="str">
        <f>VLOOKUP($F182,Master!$I:$M,5,)</f>
        <v>ASIN 5</v>
      </c>
      <c r="E182" s="26" t="str">
        <f>VLOOKUP($F182,Master!$I:$M,4,)</f>
        <v>CT</v>
      </c>
      <c r="F182" s="26" t="s">
        <v>148</v>
      </c>
      <c r="G182" t="s">
        <v>54</v>
      </c>
      <c r="H182" t="s">
        <v>45</v>
      </c>
      <c r="J182" s="14">
        <v>44949</v>
      </c>
      <c r="L182">
        <v>1000</v>
      </c>
      <c r="N182" t="s">
        <v>52</v>
      </c>
      <c r="O182" s="26">
        <v>0</v>
      </c>
      <c r="P182" s="84">
        <v>0</v>
      </c>
      <c r="Q182">
        <v>0</v>
      </c>
      <c r="R182" s="26">
        <v>0</v>
      </c>
      <c r="S182">
        <v>0</v>
      </c>
      <c r="T182" s="84">
        <v>0</v>
      </c>
      <c r="U182" s="26">
        <v>0</v>
      </c>
      <c r="V182">
        <v>0</v>
      </c>
      <c r="W182">
        <v>0</v>
      </c>
      <c r="X182">
        <v>0</v>
      </c>
      <c r="Y182">
        <v>0</v>
      </c>
      <c r="Z182">
        <v>0</v>
      </c>
      <c r="AA182">
        <v>0</v>
      </c>
      <c r="AB182">
        <v>0</v>
      </c>
      <c r="AC182">
        <v>0</v>
      </c>
      <c r="AD182">
        <v>0</v>
      </c>
      <c r="AE182">
        <v>0</v>
      </c>
      <c r="AF182">
        <v>0</v>
      </c>
      <c r="AG182">
        <v>0</v>
      </c>
      <c r="AH182">
        <v>0</v>
      </c>
    </row>
    <row r="183" spans="1:34" x14ac:dyDescent="0.3">
      <c r="A183" s="26" t="s">
        <v>53</v>
      </c>
      <c r="B183" s="26" t="str">
        <f>VLOOKUP(F183,Master!$I:$M,2,)</f>
        <v>Category 1</v>
      </c>
      <c r="C183" s="26" t="str">
        <f>VLOOKUP($F183,Master!$I:$M,3,)</f>
        <v>SD</v>
      </c>
      <c r="D183" s="26" t="str">
        <f>VLOOKUP($F183,Master!$I:$M,5,)</f>
        <v>ASIN 3</v>
      </c>
      <c r="E183" s="26" t="str">
        <f>VLOOKUP($F183,Master!$I:$M,4,)</f>
        <v>CT</v>
      </c>
      <c r="F183" s="26" t="s">
        <v>132</v>
      </c>
      <c r="G183" t="s">
        <v>54</v>
      </c>
      <c r="H183" t="s">
        <v>45</v>
      </c>
      <c r="J183" s="14">
        <v>44950</v>
      </c>
      <c r="L183">
        <v>1000</v>
      </c>
      <c r="N183" t="s">
        <v>52</v>
      </c>
      <c r="O183" s="26">
        <v>0</v>
      </c>
      <c r="P183" s="84">
        <v>0</v>
      </c>
      <c r="Q183">
        <v>0</v>
      </c>
      <c r="R183" s="26">
        <v>0</v>
      </c>
      <c r="S183">
        <v>0</v>
      </c>
      <c r="T183" s="84">
        <v>0</v>
      </c>
      <c r="U183" s="26">
        <v>0</v>
      </c>
      <c r="V183">
        <v>0</v>
      </c>
      <c r="W183">
        <v>0</v>
      </c>
      <c r="X183">
        <v>0</v>
      </c>
      <c r="Y183">
        <v>0</v>
      </c>
      <c r="Z183">
        <v>0</v>
      </c>
      <c r="AA183">
        <v>0</v>
      </c>
      <c r="AB183">
        <v>0</v>
      </c>
      <c r="AC183">
        <v>0</v>
      </c>
      <c r="AD183">
        <v>0</v>
      </c>
      <c r="AE183">
        <v>0</v>
      </c>
      <c r="AF183">
        <v>0</v>
      </c>
      <c r="AG183">
        <v>0</v>
      </c>
      <c r="AH183">
        <v>0</v>
      </c>
    </row>
    <row r="184" spans="1:34" x14ac:dyDescent="0.3">
      <c r="A184" s="26" t="s">
        <v>53</v>
      </c>
      <c r="B184" s="26" t="str">
        <f>VLOOKUP(F184,Master!$I:$M,2,)</f>
        <v>Category 1</v>
      </c>
      <c r="C184" s="26" t="str">
        <f>VLOOKUP($F184,Master!$I:$M,3,)</f>
        <v>SD</v>
      </c>
      <c r="D184" s="26" t="str">
        <f>VLOOKUP($F184,Master!$I:$M,5,)</f>
        <v>ASIN 3</v>
      </c>
      <c r="E184" s="26" t="str">
        <f>VLOOKUP($F184,Master!$I:$M,4,)</f>
        <v>CT</v>
      </c>
      <c r="F184" s="26" t="s">
        <v>132</v>
      </c>
      <c r="G184" t="s">
        <v>54</v>
      </c>
      <c r="H184" t="s">
        <v>45</v>
      </c>
      <c r="J184" s="14">
        <v>44977</v>
      </c>
      <c r="L184">
        <v>1000</v>
      </c>
      <c r="N184" t="s">
        <v>52</v>
      </c>
      <c r="O184" s="26">
        <v>0</v>
      </c>
      <c r="P184" s="84">
        <v>0</v>
      </c>
      <c r="Q184">
        <v>0</v>
      </c>
      <c r="R184" s="26">
        <v>0</v>
      </c>
      <c r="S184">
        <v>0</v>
      </c>
      <c r="T184" s="84">
        <v>0</v>
      </c>
      <c r="U184" s="26">
        <v>0</v>
      </c>
      <c r="V184">
        <v>0</v>
      </c>
      <c r="W184">
        <v>0</v>
      </c>
      <c r="X184">
        <v>0</v>
      </c>
      <c r="Y184">
        <v>0</v>
      </c>
      <c r="Z184">
        <v>0</v>
      </c>
      <c r="AA184">
        <v>0</v>
      </c>
      <c r="AB184">
        <v>0</v>
      </c>
      <c r="AC184">
        <v>0</v>
      </c>
      <c r="AD184">
        <v>0</v>
      </c>
      <c r="AE184">
        <v>0</v>
      </c>
      <c r="AF184">
        <v>0</v>
      </c>
      <c r="AG184">
        <v>0</v>
      </c>
      <c r="AH184">
        <v>0</v>
      </c>
    </row>
    <row r="185" spans="1:34" x14ac:dyDescent="0.3">
      <c r="A185" s="26" t="s">
        <v>53</v>
      </c>
      <c r="B185" s="26" t="str">
        <f>VLOOKUP(F185,Master!$I:$M,2,)</f>
        <v>Category 2</v>
      </c>
      <c r="C185" s="26" t="str">
        <f>VLOOKUP($F185,Master!$I:$M,3,)</f>
        <v>SD</v>
      </c>
      <c r="D185" s="26" t="str">
        <f>VLOOKUP($F185,Master!$I:$M,5,)</f>
        <v>ASIN 2</v>
      </c>
      <c r="E185" s="26" t="str">
        <f>VLOOKUP($F185,Master!$I:$M,4,)</f>
        <v>CT</v>
      </c>
      <c r="F185" s="26" t="s">
        <v>131</v>
      </c>
      <c r="G185" t="s">
        <v>54</v>
      </c>
      <c r="H185" t="s">
        <v>45</v>
      </c>
      <c r="J185" s="14">
        <v>44977</v>
      </c>
      <c r="L185">
        <v>1000</v>
      </c>
      <c r="N185" t="s">
        <v>52</v>
      </c>
      <c r="O185" s="26">
        <v>0</v>
      </c>
      <c r="P185" s="84">
        <v>0</v>
      </c>
      <c r="Q185">
        <v>0</v>
      </c>
      <c r="R185" s="26">
        <v>0</v>
      </c>
      <c r="S185">
        <v>0</v>
      </c>
      <c r="T185" s="84">
        <v>0</v>
      </c>
      <c r="U185" s="26">
        <v>0</v>
      </c>
      <c r="V185">
        <v>0</v>
      </c>
      <c r="W185">
        <v>0</v>
      </c>
      <c r="X185">
        <v>0</v>
      </c>
      <c r="Y185">
        <v>0</v>
      </c>
      <c r="Z185">
        <v>0</v>
      </c>
      <c r="AA185">
        <v>0</v>
      </c>
      <c r="AB185">
        <v>0</v>
      </c>
      <c r="AC185">
        <v>0</v>
      </c>
      <c r="AD185">
        <v>0</v>
      </c>
      <c r="AE185">
        <v>0</v>
      </c>
      <c r="AF185">
        <v>0</v>
      </c>
      <c r="AG185">
        <v>0</v>
      </c>
      <c r="AH185">
        <v>0</v>
      </c>
    </row>
    <row r="186" spans="1:34" x14ac:dyDescent="0.3">
      <c r="A186" s="26" t="s">
        <v>53</v>
      </c>
      <c r="B186" s="26" t="str">
        <f>VLOOKUP(F186,Master!$I:$M,2,)</f>
        <v>Category 1</v>
      </c>
      <c r="C186" s="26" t="str">
        <f>VLOOKUP($F186,Master!$I:$M,3,)</f>
        <v>SD</v>
      </c>
      <c r="D186" s="26" t="str">
        <f>VLOOKUP($F186,Master!$I:$M,5,)</f>
        <v>ASIN 1</v>
      </c>
      <c r="E186" s="26" t="str">
        <f>VLOOKUP($F186,Master!$I:$M,4,)</f>
        <v>CT</v>
      </c>
      <c r="F186" s="26" t="s">
        <v>135</v>
      </c>
      <c r="G186" t="s">
        <v>54</v>
      </c>
      <c r="H186" t="s">
        <v>45</v>
      </c>
      <c r="J186" s="14">
        <v>44977</v>
      </c>
      <c r="L186">
        <v>1000</v>
      </c>
      <c r="N186" t="s">
        <v>52</v>
      </c>
      <c r="O186" s="26">
        <v>0</v>
      </c>
      <c r="P186" s="84">
        <v>0</v>
      </c>
      <c r="Q186">
        <v>0</v>
      </c>
      <c r="R186" s="26">
        <v>0</v>
      </c>
      <c r="S186">
        <v>0</v>
      </c>
      <c r="T186" s="84">
        <v>0</v>
      </c>
      <c r="U186" s="26">
        <v>0</v>
      </c>
      <c r="V186">
        <v>0</v>
      </c>
      <c r="W186">
        <v>0</v>
      </c>
      <c r="X186">
        <v>0</v>
      </c>
      <c r="Y186">
        <v>0</v>
      </c>
      <c r="Z186">
        <v>0</v>
      </c>
      <c r="AA186">
        <v>0</v>
      </c>
      <c r="AB186">
        <v>0</v>
      </c>
      <c r="AC186">
        <v>0</v>
      </c>
      <c r="AD186">
        <v>0</v>
      </c>
      <c r="AE186">
        <v>0</v>
      </c>
      <c r="AF186">
        <v>0</v>
      </c>
      <c r="AG186">
        <v>0</v>
      </c>
      <c r="AH186">
        <v>0</v>
      </c>
    </row>
    <row r="187" spans="1:34" x14ac:dyDescent="0.3">
      <c r="A187" s="26" t="s">
        <v>53</v>
      </c>
      <c r="B187" s="26" t="str">
        <f>VLOOKUP(F187,Master!$I:$M,2,)</f>
        <v>Category 4</v>
      </c>
      <c r="C187" s="26" t="str">
        <f>VLOOKUP($F187,Master!$I:$M,3,)</f>
        <v>SD</v>
      </c>
      <c r="D187" s="26" t="str">
        <f>VLOOKUP($F187,Master!$I:$M,5,)</f>
        <v>ASIN 5</v>
      </c>
      <c r="E187" s="26" t="str">
        <f>VLOOKUP($F187,Master!$I:$M,4,)</f>
        <v>PT</v>
      </c>
      <c r="F187" s="26" t="s">
        <v>197</v>
      </c>
      <c r="G187" t="s">
        <v>54</v>
      </c>
      <c r="H187" t="s">
        <v>45</v>
      </c>
      <c r="J187" s="14">
        <v>44630</v>
      </c>
      <c r="L187">
        <v>200</v>
      </c>
      <c r="N187" t="s">
        <v>21</v>
      </c>
      <c r="O187" s="26">
        <v>0</v>
      </c>
      <c r="P187" s="84">
        <v>0</v>
      </c>
      <c r="Q187">
        <v>0</v>
      </c>
      <c r="R187" s="26">
        <v>0</v>
      </c>
      <c r="S187">
        <v>0</v>
      </c>
      <c r="T187" s="84">
        <v>0</v>
      </c>
      <c r="U187" s="26">
        <v>0</v>
      </c>
      <c r="V187">
        <v>0</v>
      </c>
      <c r="W187">
        <v>0</v>
      </c>
      <c r="X187">
        <v>0</v>
      </c>
      <c r="Y187">
        <v>0</v>
      </c>
      <c r="Z187">
        <v>0</v>
      </c>
      <c r="AA187">
        <v>0</v>
      </c>
      <c r="AB187">
        <v>0</v>
      </c>
      <c r="AC187">
        <v>0</v>
      </c>
      <c r="AD187">
        <v>0</v>
      </c>
      <c r="AE187">
        <v>0</v>
      </c>
      <c r="AF187">
        <v>0</v>
      </c>
      <c r="AG187">
        <v>0</v>
      </c>
      <c r="AH187">
        <v>0</v>
      </c>
    </row>
    <row r="188" spans="1:34" x14ac:dyDescent="0.3">
      <c r="A188" s="26" t="s">
        <v>43</v>
      </c>
      <c r="B188" s="26" t="str">
        <f>VLOOKUP(F188,Master!$I:$M,2,)</f>
        <v>Category 1</v>
      </c>
      <c r="C188" s="26" t="str">
        <f>VLOOKUP($F188,Master!$I:$M,3,)</f>
        <v>SBV</v>
      </c>
      <c r="D188" s="26" t="str">
        <f>VLOOKUP($F188,Master!$I:$M,5,)</f>
        <v>ASIN 3</v>
      </c>
      <c r="E188" s="26" t="str">
        <f>VLOOKUP($F188,Master!$I:$M,4,)</f>
        <v>KT</v>
      </c>
      <c r="F188" s="26" t="s">
        <v>139</v>
      </c>
      <c r="G188" t="s">
        <v>44</v>
      </c>
      <c r="H188" t="s">
        <v>45</v>
      </c>
      <c r="I188" t="s">
        <v>46</v>
      </c>
      <c r="J188" s="14">
        <v>44821</v>
      </c>
      <c r="L188">
        <v>200</v>
      </c>
      <c r="M188" t="s">
        <v>49</v>
      </c>
      <c r="N188" t="s">
        <v>21</v>
      </c>
      <c r="O188" s="26">
        <v>348.70000000000005</v>
      </c>
      <c r="P188" s="84">
        <v>0</v>
      </c>
      <c r="Q188">
        <v>0</v>
      </c>
      <c r="R188" s="26">
        <v>0</v>
      </c>
      <c r="S188">
        <v>0</v>
      </c>
      <c r="T188" s="84">
        <v>0</v>
      </c>
      <c r="U188" s="26">
        <v>0</v>
      </c>
      <c r="V188">
        <v>0</v>
      </c>
      <c r="W188">
        <v>0</v>
      </c>
      <c r="X188">
        <v>0</v>
      </c>
      <c r="Y188">
        <v>0</v>
      </c>
      <c r="Z188">
        <v>0</v>
      </c>
      <c r="AA188">
        <v>0</v>
      </c>
      <c r="AB188">
        <v>31</v>
      </c>
      <c r="AC188">
        <v>0</v>
      </c>
      <c r="AD188">
        <v>0</v>
      </c>
      <c r="AE188">
        <v>0</v>
      </c>
      <c r="AF188">
        <v>0</v>
      </c>
      <c r="AG188">
        <v>0</v>
      </c>
      <c r="AH188">
        <v>0</v>
      </c>
    </row>
    <row r="189" spans="1:34" x14ac:dyDescent="0.3">
      <c r="A189" s="26" t="s">
        <v>43</v>
      </c>
      <c r="B189" s="26" t="str">
        <f>VLOOKUP(F189,Master!$I:$M,2,)</f>
        <v>Category 1</v>
      </c>
      <c r="C189" s="26" t="str">
        <f>VLOOKUP($F189,Master!$I:$M,3,)</f>
        <v>SBV</v>
      </c>
      <c r="D189" s="26" t="str">
        <f>VLOOKUP($F189,Master!$I:$M,5,)</f>
        <v>ASIN 5</v>
      </c>
      <c r="E189" s="26" t="str">
        <f>VLOOKUP($F189,Master!$I:$M,4,)</f>
        <v>KT</v>
      </c>
      <c r="F189" s="26" t="s">
        <v>199</v>
      </c>
      <c r="G189" t="s">
        <v>44</v>
      </c>
      <c r="H189" t="s">
        <v>45</v>
      </c>
      <c r="J189" s="14">
        <v>44859</v>
      </c>
      <c r="L189">
        <v>200</v>
      </c>
      <c r="M189" t="s">
        <v>49</v>
      </c>
      <c r="N189" t="s">
        <v>21</v>
      </c>
      <c r="O189" s="26">
        <v>369.6</v>
      </c>
      <c r="P189" s="84">
        <v>0</v>
      </c>
      <c r="Q189">
        <v>0</v>
      </c>
      <c r="R189" s="26">
        <v>0</v>
      </c>
      <c r="S189">
        <v>0</v>
      </c>
      <c r="T189" s="84">
        <v>0</v>
      </c>
      <c r="U189" s="26">
        <v>0</v>
      </c>
      <c r="V189">
        <v>0</v>
      </c>
      <c r="W189">
        <v>0</v>
      </c>
      <c r="X189">
        <v>0</v>
      </c>
      <c r="Y189">
        <v>0</v>
      </c>
      <c r="Z189">
        <v>0</v>
      </c>
      <c r="AA189">
        <v>0</v>
      </c>
      <c r="AB189">
        <v>0</v>
      </c>
      <c r="AC189">
        <v>0</v>
      </c>
      <c r="AD189">
        <v>0</v>
      </c>
      <c r="AE189">
        <v>0</v>
      </c>
      <c r="AF189">
        <v>0</v>
      </c>
      <c r="AG189">
        <v>0</v>
      </c>
      <c r="AH189">
        <v>0</v>
      </c>
    </row>
    <row r="190" spans="1:34" x14ac:dyDescent="0.3">
      <c r="A190" s="26" t="s">
        <v>53</v>
      </c>
      <c r="B190" s="26" t="str">
        <f>VLOOKUP(F190,Master!$I:$M,2,)</f>
        <v>Category 4</v>
      </c>
      <c r="C190" s="26" t="str">
        <f>VLOOKUP($F190,Master!$I:$M,3,)</f>
        <v>SBV</v>
      </c>
      <c r="D190" s="26" t="str">
        <f>VLOOKUP($F190,Master!$I:$M,5,)</f>
        <v>ASIN 5</v>
      </c>
      <c r="E190" s="26" t="str">
        <f>VLOOKUP($F190,Master!$I:$M,4,)</f>
        <v>KT</v>
      </c>
      <c r="F190" s="26" t="s">
        <v>143</v>
      </c>
      <c r="G190" t="s">
        <v>54</v>
      </c>
      <c r="H190" t="s">
        <v>45</v>
      </c>
      <c r="J190" s="14">
        <v>44859</v>
      </c>
      <c r="L190">
        <v>200</v>
      </c>
      <c r="N190" t="s">
        <v>21</v>
      </c>
      <c r="O190" s="26">
        <v>0</v>
      </c>
      <c r="P190" s="84">
        <v>0</v>
      </c>
      <c r="Q190">
        <v>0</v>
      </c>
      <c r="R190" s="26">
        <v>0</v>
      </c>
      <c r="S190">
        <v>0</v>
      </c>
      <c r="T190" s="84">
        <v>0</v>
      </c>
      <c r="U190" s="26">
        <v>0</v>
      </c>
      <c r="V190">
        <v>0</v>
      </c>
      <c r="W190">
        <v>0</v>
      </c>
      <c r="X190">
        <v>0</v>
      </c>
      <c r="Y190">
        <v>0</v>
      </c>
      <c r="Z190">
        <v>0</v>
      </c>
      <c r="AA190">
        <v>0</v>
      </c>
      <c r="AB190">
        <v>0</v>
      </c>
      <c r="AC190">
        <v>0</v>
      </c>
      <c r="AD190">
        <v>0</v>
      </c>
      <c r="AE190">
        <v>0</v>
      </c>
      <c r="AF190">
        <v>0</v>
      </c>
      <c r="AG190">
        <v>0</v>
      </c>
      <c r="AH190">
        <v>0</v>
      </c>
    </row>
    <row r="191" spans="1:34" x14ac:dyDescent="0.3">
      <c r="A191" s="26" t="s">
        <v>43</v>
      </c>
      <c r="B191" s="26" t="str">
        <f>VLOOKUP(F191,Master!$I:$M,2,)</f>
        <v>Category 1</v>
      </c>
      <c r="C191" s="26" t="str">
        <f>VLOOKUP($F191,Master!$I:$M,3,)</f>
        <v>SBV</v>
      </c>
      <c r="D191" s="26" t="str">
        <f>VLOOKUP($F191,Master!$I:$M,5,)</f>
        <v>ASIN 1</v>
      </c>
      <c r="E191" s="26" t="str">
        <f>VLOOKUP($F191,Master!$I:$M,4,)</f>
        <v>KT</v>
      </c>
      <c r="F191" s="26" t="s">
        <v>196</v>
      </c>
      <c r="G191" t="s">
        <v>44</v>
      </c>
      <c r="H191" t="s">
        <v>45</v>
      </c>
      <c r="J191" s="14">
        <v>44859</v>
      </c>
      <c r="L191">
        <v>200</v>
      </c>
      <c r="M191" t="s">
        <v>49</v>
      </c>
      <c r="N191" t="s">
        <v>21</v>
      </c>
      <c r="O191" s="26">
        <v>127.60000000000001</v>
      </c>
      <c r="P191" s="84">
        <v>0</v>
      </c>
      <c r="Q191">
        <v>0</v>
      </c>
      <c r="R191" s="26">
        <v>0</v>
      </c>
      <c r="S191">
        <v>0</v>
      </c>
      <c r="T191" s="84">
        <v>0</v>
      </c>
      <c r="U191" s="26">
        <v>0</v>
      </c>
      <c r="V191">
        <v>0</v>
      </c>
      <c r="W191">
        <v>0</v>
      </c>
      <c r="X191">
        <v>0</v>
      </c>
      <c r="Y191">
        <v>0</v>
      </c>
      <c r="Z191">
        <v>0</v>
      </c>
      <c r="AA191">
        <v>0</v>
      </c>
      <c r="AB191">
        <v>0</v>
      </c>
      <c r="AC191">
        <v>0</v>
      </c>
      <c r="AD191">
        <v>0</v>
      </c>
      <c r="AE191">
        <v>0</v>
      </c>
      <c r="AF191">
        <v>0</v>
      </c>
      <c r="AG191">
        <v>0</v>
      </c>
      <c r="AH191">
        <v>0</v>
      </c>
    </row>
    <row r="192" spans="1:34" x14ac:dyDescent="0.3">
      <c r="A192" s="26" t="s">
        <v>43</v>
      </c>
      <c r="B192" s="26" t="str">
        <f>VLOOKUP(F192,Master!$I:$M,2,)</f>
        <v>Category 2</v>
      </c>
      <c r="C192" s="26" t="str">
        <f>VLOOKUP($F192,Master!$I:$M,3,)</f>
        <v>SBV</v>
      </c>
      <c r="D192" s="26" t="str">
        <f>VLOOKUP($F192,Master!$I:$M,5,)</f>
        <v>ASIN 2</v>
      </c>
      <c r="E192" s="26" t="str">
        <f>VLOOKUP($F192,Master!$I:$M,4,)</f>
        <v>KT</v>
      </c>
      <c r="F192" s="26" t="s">
        <v>133</v>
      </c>
      <c r="G192" t="s">
        <v>44</v>
      </c>
      <c r="H192" t="s">
        <v>45</v>
      </c>
      <c r="J192" s="14">
        <v>44859</v>
      </c>
      <c r="L192">
        <v>200</v>
      </c>
      <c r="N192" t="s">
        <v>21</v>
      </c>
      <c r="O192" s="26">
        <v>0</v>
      </c>
      <c r="P192" s="84">
        <v>0</v>
      </c>
      <c r="Q192">
        <v>0</v>
      </c>
      <c r="R192" s="26">
        <v>0</v>
      </c>
      <c r="S192">
        <v>0</v>
      </c>
      <c r="T192" s="84">
        <v>0</v>
      </c>
      <c r="U192" s="26">
        <v>0</v>
      </c>
      <c r="V192">
        <v>0</v>
      </c>
      <c r="W192">
        <v>0</v>
      </c>
      <c r="X192">
        <v>0</v>
      </c>
      <c r="Y192">
        <v>0</v>
      </c>
      <c r="Z192">
        <v>0</v>
      </c>
      <c r="AA192">
        <v>0</v>
      </c>
      <c r="AB192">
        <v>0</v>
      </c>
      <c r="AC192">
        <v>0</v>
      </c>
      <c r="AD192">
        <v>0</v>
      </c>
      <c r="AE192">
        <v>0</v>
      </c>
      <c r="AF192">
        <v>0</v>
      </c>
      <c r="AG192">
        <v>0</v>
      </c>
      <c r="AH192">
        <v>0</v>
      </c>
    </row>
    <row r="193" spans="1:34" x14ac:dyDescent="0.3">
      <c r="A193" s="26" t="s">
        <v>43</v>
      </c>
      <c r="B193" s="26" t="str">
        <f>VLOOKUP(F193,Master!$I:$M,2,)</f>
        <v>Category 2</v>
      </c>
      <c r="C193" s="26" t="str">
        <f>VLOOKUP($F193,Master!$I:$M,3,)</f>
        <v>SBV</v>
      </c>
      <c r="D193" s="26" t="str">
        <f>VLOOKUP($F193,Master!$I:$M,5,)</f>
        <v>ASIN 2</v>
      </c>
      <c r="E193" s="26" t="str">
        <f>VLOOKUP($F193,Master!$I:$M,4,)</f>
        <v>KT</v>
      </c>
      <c r="F193" s="26" t="s">
        <v>133</v>
      </c>
      <c r="G193" t="s">
        <v>44</v>
      </c>
      <c r="H193" t="s">
        <v>45</v>
      </c>
      <c r="J193" s="14">
        <v>44859</v>
      </c>
      <c r="L193">
        <v>200</v>
      </c>
      <c r="N193" t="s">
        <v>21</v>
      </c>
      <c r="O193" s="26">
        <v>0</v>
      </c>
      <c r="P193" s="84">
        <v>0</v>
      </c>
      <c r="Q193">
        <v>0</v>
      </c>
      <c r="R193" s="26">
        <v>0</v>
      </c>
      <c r="S193">
        <v>0</v>
      </c>
      <c r="T193" s="84">
        <v>0</v>
      </c>
      <c r="U193" s="26">
        <v>0</v>
      </c>
      <c r="V193">
        <v>0</v>
      </c>
      <c r="W193">
        <v>0</v>
      </c>
      <c r="X193">
        <v>0</v>
      </c>
      <c r="Y193">
        <v>0</v>
      </c>
      <c r="Z193">
        <v>0</v>
      </c>
      <c r="AA193">
        <v>0</v>
      </c>
      <c r="AB193">
        <v>0</v>
      </c>
      <c r="AC193">
        <v>0</v>
      </c>
      <c r="AD193">
        <v>0</v>
      </c>
      <c r="AE193">
        <v>0</v>
      </c>
      <c r="AF193">
        <v>0</v>
      </c>
      <c r="AG193">
        <v>0</v>
      </c>
      <c r="AH193">
        <v>0</v>
      </c>
    </row>
    <row r="194" spans="1:34" x14ac:dyDescent="0.3">
      <c r="A194" s="26" t="s">
        <v>53</v>
      </c>
      <c r="B194" s="26" t="str">
        <f>VLOOKUP(F194,Master!$I:$M,2,)</f>
        <v>Category 2</v>
      </c>
      <c r="C194" s="26" t="str">
        <f>VLOOKUP($F194,Master!$I:$M,3,)</f>
        <v>SBV</v>
      </c>
      <c r="D194" s="26" t="str">
        <f>VLOOKUP($F194,Master!$I:$M,5,)</f>
        <v>ASIN 2</v>
      </c>
      <c r="E194" s="26" t="str">
        <f>VLOOKUP($F194,Master!$I:$M,4,)</f>
        <v>PT</v>
      </c>
      <c r="F194" s="26" t="s">
        <v>147</v>
      </c>
      <c r="G194" t="s">
        <v>54</v>
      </c>
      <c r="H194" t="s">
        <v>45</v>
      </c>
      <c r="J194" s="14">
        <v>44898</v>
      </c>
      <c r="L194">
        <v>550</v>
      </c>
      <c r="N194" t="s">
        <v>21</v>
      </c>
      <c r="O194" s="26">
        <v>0</v>
      </c>
      <c r="P194" s="84">
        <v>0</v>
      </c>
      <c r="Q194">
        <v>0</v>
      </c>
      <c r="R194" s="26">
        <v>0</v>
      </c>
      <c r="S194">
        <v>0</v>
      </c>
      <c r="T194" s="84">
        <v>0</v>
      </c>
      <c r="U194" s="26">
        <v>0</v>
      </c>
      <c r="V194">
        <v>0</v>
      </c>
      <c r="W194">
        <v>0</v>
      </c>
      <c r="X194">
        <v>0</v>
      </c>
      <c r="Y194">
        <v>0</v>
      </c>
      <c r="Z194">
        <v>0</v>
      </c>
      <c r="AA194">
        <v>0</v>
      </c>
      <c r="AB194">
        <v>0</v>
      </c>
      <c r="AC194">
        <v>0</v>
      </c>
      <c r="AD194">
        <v>0</v>
      </c>
      <c r="AE194">
        <v>0</v>
      </c>
      <c r="AF194">
        <v>0</v>
      </c>
      <c r="AG194">
        <v>0</v>
      </c>
      <c r="AH194">
        <v>0</v>
      </c>
    </row>
    <row r="195" spans="1:34" x14ac:dyDescent="0.3">
      <c r="A195" s="26" t="s">
        <v>53</v>
      </c>
      <c r="B195" s="26" t="str">
        <f>VLOOKUP(F195,Master!$I:$M,2,)</f>
        <v>Category 4</v>
      </c>
      <c r="C195" s="26" t="str">
        <f>VLOOKUP($F195,Master!$I:$M,3,)</f>
        <v>SBV</v>
      </c>
      <c r="D195" s="26" t="str">
        <f>VLOOKUP($F195,Master!$I:$M,5,)</f>
        <v>ASIN 5</v>
      </c>
      <c r="E195" s="26" t="str">
        <f>VLOOKUP($F195,Master!$I:$M,4,)</f>
        <v>KT</v>
      </c>
      <c r="F195" s="26" t="s">
        <v>143</v>
      </c>
      <c r="G195" t="s">
        <v>54</v>
      </c>
      <c r="H195" t="s">
        <v>45</v>
      </c>
      <c r="J195" s="14">
        <v>44900</v>
      </c>
      <c r="L195">
        <v>550</v>
      </c>
      <c r="N195" t="s">
        <v>21</v>
      </c>
      <c r="O195" s="26">
        <v>0</v>
      </c>
      <c r="P195" s="84">
        <v>0</v>
      </c>
      <c r="Q195">
        <v>0</v>
      </c>
      <c r="R195" s="26">
        <v>0</v>
      </c>
      <c r="S195">
        <v>0</v>
      </c>
      <c r="T195" s="84">
        <v>0</v>
      </c>
      <c r="U195" s="26">
        <v>0</v>
      </c>
      <c r="V195">
        <v>0</v>
      </c>
      <c r="W195">
        <v>0</v>
      </c>
      <c r="X195">
        <v>0</v>
      </c>
      <c r="Y195">
        <v>0</v>
      </c>
      <c r="Z195">
        <v>0</v>
      </c>
      <c r="AA195">
        <v>0</v>
      </c>
      <c r="AB195">
        <v>0</v>
      </c>
      <c r="AC195">
        <v>0</v>
      </c>
      <c r="AD195">
        <v>0</v>
      </c>
      <c r="AE195">
        <v>0</v>
      </c>
      <c r="AF195">
        <v>0</v>
      </c>
      <c r="AG195">
        <v>0</v>
      </c>
      <c r="AH195">
        <v>0</v>
      </c>
    </row>
    <row r="196" spans="1:34" x14ac:dyDescent="0.3">
      <c r="A196" s="26" t="s">
        <v>53</v>
      </c>
      <c r="B196" s="26" t="str">
        <f>VLOOKUP(F196,Master!$I:$M,2,)</f>
        <v>Category 4</v>
      </c>
      <c r="C196" s="26" t="str">
        <f>VLOOKUP($F196,Master!$I:$M,3,)</f>
        <v>SBV</v>
      </c>
      <c r="D196" s="26" t="str">
        <f>VLOOKUP($F196,Master!$I:$M,5,)</f>
        <v>ASIN 5</v>
      </c>
      <c r="E196" s="26" t="str">
        <f>VLOOKUP($F196,Master!$I:$M,4,)</f>
        <v>PT</v>
      </c>
      <c r="F196" s="26" t="s">
        <v>200</v>
      </c>
      <c r="G196" t="s">
        <v>54</v>
      </c>
      <c r="H196" t="s">
        <v>45</v>
      </c>
      <c r="J196" s="14">
        <v>44900</v>
      </c>
      <c r="L196">
        <v>550</v>
      </c>
      <c r="N196" t="s">
        <v>21</v>
      </c>
      <c r="O196" s="26">
        <v>0</v>
      </c>
      <c r="P196" s="84">
        <v>0</v>
      </c>
      <c r="Q196">
        <v>0</v>
      </c>
      <c r="R196" s="26">
        <v>0</v>
      </c>
      <c r="S196">
        <v>0</v>
      </c>
      <c r="T196" s="84">
        <v>0</v>
      </c>
      <c r="U196" s="26">
        <v>0</v>
      </c>
      <c r="V196">
        <v>0</v>
      </c>
      <c r="W196">
        <v>0</v>
      </c>
      <c r="X196">
        <v>0</v>
      </c>
      <c r="Y196">
        <v>0</v>
      </c>
      <c r="Z196">
        <v>0</v>
      </c>
      <c r="AA196">
        <v>0</v>
      </c>
      <c r="AB196">
        <v>0</v>
      </c>
      <c r="AC196">
        <v>0</v>
      </c>
      <c r="AD196">
        <v>0</v>
      </c>
      <c r="AE196">
        <v>0</v>
      </c>
      <c r="AF196">
        <v>0</v>
      </c>
      <c r="AG196">
        <v>0</v>
      </c>
      <c r="AH196">
        <v>0</v>
      </c>
    </row>
    <row r="197" spans="1:34" x14ac:dyDescent="0.3">
      <c r="A197" s="26" t="s">
        <v>53</v>
      </c>
      <c r="B197" s="26" t="str">
        <f>VLOOKUP(F197,Master!$I:$M,2,)</f>
        <v>Category 1</v>
      </c>
      <c r="C197" s="26" t="str">
        <f>VLOOKUP($F197,Master!$I:$M,3,)</f>
        <v>SBV</v>
      </c>
      <c r="D197" s="26" t="str">
        <f>VLOOKUP($F197,Master!$I:$M,5,)</f>
        <v>ASIN 1</v>
      </c>
      <c r="E197" s="26" t="str">
        <f>VLOOKUP($F197,Master!$I:$M,4,)</f>
        <v>PT</v>
      </c>
      <c r="F197" s="26" t="s">
        <v>159</v>
      </c>
      <c r="G197" t="s">
        <v>54</v>
      </c>
      <c r="H197" t="s">
        <v>45</v>
      </c>
      <c r="J197" s="14">
        <v>44898</v>
      </c>
      <c r="L197">
        <v>550</v>
      </c>
      <c r="N197" t="s">
        <v>21</v>
      </c>
      <c r="O197" s="26">
        <v>0</v>
      </c>
      <c r="P197" s="84">
        <v>0</v>
      </c>
      <c r="Q197">
        <v>0</v>
      </c>
      <c r="R197" s="26">
        <v>0</v>
      </c>
      <c r="S197">
        <v>0</v>
      </c>
      <c r="T197" s="84">
        <v>0</v>
      </c>
      <c r="U197" s="26">
        <v>0</v>
      </c>
      <c r="V197">
        <v>0</v>
      </c>
      <c r="W197">
        <v>0</v>
      </c>
      <c r="X197">
        <v>0</v>
      </c>
      <c r="Y197">
        <v>0</v>
      </c>
      <c r="Z197">
        <v>0</v>
      </c>
      <c r="AA197">
        <v>0</v>
      </c>
      <c r="AB197">
        <v>0</v>
      </c>
      <c r="AC197">
        <v>0</v>
      </c>
      <c r="AD197">
        <v>0</v>
      </c>
      <c r="AE197">
        <v>0</v>
      </c>
      <c r="AF197">
        <v>0</v>
      </c>
      <c r="AG197">
        <v>0</v>
      </c>
      <c r="AH197">
        <v>0</v>
      </c>
    </row>
    <row r="198" spans="1:34" x14ac:dyDescent="0.3">
      <c r="A198" s="26" t="s">
        <v>53</v>
      </c>
      <c r="B198" s="26" t="str">
        <f>VLOOKUP(F198,Master!$I:$M,2,)</f>
        <v>Category 1</v>
      </c>
      <c r="C198" s="26" t="str">
        <f>VLOOKUP($F198,Master!$I:$M,3,)</f>
        <v>SBV</v>
      </c>
      <c r="D198" s="26" t="str">
        <f>VLOOKUP($F198,Master!$I:$M,5,)</f>
        <v>ASIN 3</v>
      </c>
      <c r="E198" s="26" t="str">
        <f>VLOOKUP($F198,Master!$I:$M,4,)</f>
        <v>PT</v>
      </c>
      <c r="F198" s="26" t="s">
        <v>168</v>
      </c>
      <c r="G198" t="s">
        <v>54</v>
      </c>
      <c r="H198" t="s">
        <v>45</v>
      </c>
      <c r="J198" s="14">
        <v>44907</v>
      </c>
      <c r="L198">
        <v>550</v>
      </c>
      <c r="N198" t="s">
        <v>21</v>
      </c>
      <c r="O198" s="26">
        <v>0</v>
      </c>
      <c r="P198" s="84">
        <v>0</v>
      </c>
      <c r="Q198">
        <v>0</v>
      </c>
      <c r="R198" s="26">
        <v>0</v>
      </c>
      <c r="S198">
        <v>0</v>
      </c>
      <c r="T198" s="84">
        <v>0</v>
      </c>
      <c r="U198" s="26">
        <v>0</v>
      </c>
      <c r="V198">
        <v>0</v>
      </c>
      <c r="W198">
        <v>0</v>
      </c>
      <c r="X198">
        <v>0</v>
      </c>
      <c r="Y198">
        <v>0</v>
      </c>
      <c r="Z198">
        <v>0</v>
      </c>
      <c r="AA198">
        <v>0</v>
      </c>
      <c r="AB198">
        <v>0</v>
      </c>
      <c r="AC198">
        <v>0</v>
      </c>
      <c r="AD198">
        <v>0</v>
      </c>
      <c r="AE198">
        <v>0</v>
      </c>
      <c r="AF198">
        <v>0</v>
      </c>
      <c r="AG198">
        <v>0</v>
      </c>
      <c r="AH198">
        <v>0</v>
      </c>
    </row>
    <row r="199" spans="1:34" x14ac:dyDescent="0.3">
      <c r="A199" s="26" t="s">
        <v>43</v>
      </c>
      <c r="B199" s="26" t="str">
        <f>VLOOKUP(F199,Master!$I:$M,2,)</f>
        <v>Category 1</v>
      </c>
      <c r="C199" s="26" t="str">
        <f>VLOOKUP($F199,Master!$I:$M,3,)</f>
        <v>SBV</v>
      </c>
      <c r="D199" s="26" t="str">
        <f>VLOOKUP($F199,Master!$I:$M,5,)</f>
        <v>ASIN 12</v>
      </c>
      <c r="E199" s="26" t="str">
        <f>VLOOKUP($F199,Master!$I:$M,4,)</f>
        <v>KT</v>
      </c>
      <c r="F199" s="26" t="s">
        <v>201</v>
      </c>
      <c r="G199" t="s">
        <v>44</v>
      </c>
      <c r="H199" t="s">
        <v>45</v>
      </c>
      <c r="J199" s="14">
        <v>44933</v>
      </c>
      <c r="L199">
        <v>550</v>
      </c>
      <c r="N199" t="s">
        <v>21</v>
      </c>
      <c r="O199" s="26">
        <v>0</v>
      </c>
      <c r="P199" s="84">
        <v>0</v>
      </c>
      <c r="Q199">
        <v>0</v>
      </c>
      <c r="R199" s="26">
        <v>0</v>
      </c>
      <c r="S199">
        <v>0</v>
      </c>
      <c r="T199" s="84">
        <v>0</v>
      </c>
      <c r="U199" s="26">
        <v>0</v>
      </c>
      <c r="V199">
        <v>0</v>
      </c>
      <c r="W199">
        <v>0</v>
      </c>
      <c r="X199">
        <v>0</v>
      </c>
      <c r="Y199">
        <v>0</v>
      </c>
      <c r="Z199">
        <v>0</v>
      </c>
      <c r="AA199">
        <v>0</v>
      </c>
      <c r="AB199">
        <v>0</v>
      </c>
      <c r="AC199">
        <v>0</v>
      </c>
      <c r="AD199">
        <v>0</v>
      </c>
      <c r="AE199">
        <v>0</v>
      </c>
      <c r="AF199">
        <v>0</v>
      </c>
      <c r="AG199">
        <v>0</v>
      </c>
      <c r="AH199">
        <v>0</v>
      </c>
    </row>
    <row r="200" spans="1:34" x14ac:dyDescent="0.3">
      <c r="A200" s="26" t="s">
        <v>53</v>
      </c>
      <c r="B200" s="26" t="str">
        <f>VLOOKUP(F200,Master!$I:$M,2,)</f>
        <v>Category 4</v>
      </c>
      <c r="C200" s="26" t="str">
        <f>VLOOKUP($F200,Master!$I:$M,3,)</f>
        <v>SBV</v>
      </c>
      <c r="D200" s="26" t="str">
        <f>VLOOKUP($F200,Master!$I:$M,5,)</f>
        <v>ASIN 5</v>
      </c>
      <c r="E200" s="26" t="str">
        <f>VLOOKUP($F200,Master!$I:$M,4,)</f>
        <v>PT</v>
      </c>
      <c r="F200" s="26" t="s">
        <v>200</v>
      </c>
      <c r="G200" t="s">
        <v>54</v>
      </c>
      <c r="H200" t="s">
        <v>45</v>
      </c>
      <c r="J200" s="14">
        <v>44949</v>
      </c>
      <c r="L200">
        <v>550</v>
      </c>
      <c r="N200" t="s">
        <v>21</v>
      </c>
      <c r="O200" s="26">
        <v>0</v>
      </c>
      <c r="P200" s="84">
        <v>0</v>
      </c>
      <c r="Q200">
        <v>0</v>
      </c>
      <c r="R200" s="26">
        <v>0</v>
      </c>
      <c r="S200">
        <v>0</v>
      </c>
      <c r="T200" s="84">
        <v>0</v>
      </c>
      <c r="U200" s="26">
        <v>0</v>
      </c>
      <c r="V200">
        <v>0</v>
      </c>
      <c r="W200">
        <v>0</v>
      </c>
      <c r="X200">
        <v>0</v>
      </c>
      <c r="Y200">
        <v>0</v>
      </c>
      <c r="Z200">
        <v>0</v>
      </c>
      <c r="AA200">
        <v>0</v>
      </c>
      <c r="AB200">
        <v>0</v>
      </c>
      <c r="AC200">
        <v>0</v>
      </c>
      <c r="AD200">
        <v>0</v>
      </c>
      <c r="AE200">
        <v>0</v>
      </c>
      <c r="AF200">
        <v>0</v>
      </c>
      <c r="AG200">
        <v>0</v>
      </c>
      <c r="AH200">
        <v>0</v>
      </c>
    </row>
    <row r="201" spans="1:34" x14ac:dyDescent="0.3">
      <c r="A201" s="26" t="s">
        <v>53</v>
      </c>
      <c r="B201" s="26" t="str">
        <f>VLOOKUP(F201,Master!$I:$M,2,)</f>
        <v>Category 4</v>
      </c>
      <c r="C201" s="26" t="str">
        <f>VLOOKUP($F201,Master!$I:$M,3,)</f>
        <v>SBV</v>
      </c>
      <c r="D201" s="26" t="str">
        <f>VLOOKUP($F201,Master!$I:$M,5,)</f>
        <v>ASIN 5</v>
      </c>
      <c r="E201" s="26" t="str">
        <f>VLOOKUP($F201,Master!$I:$M,4,)</f>
        <v>PT</v>
      </c>
      <c r="F201" s="26" t="s">
        <v>200</v>
      </c>
      <c r="G201" t="s">
        <v>54</v>
      </c>
      <c r="H201" t="s">
        <v>45</v>
      </c>
      <c r="J201" s="14">
        <v>44949</v>
      </c>
      <c r="L201">
        <v>550</v>
      </c>
      <c r="N201" t="s">
        <v>21</v>
      </c>
      <c r="O201" s="26">
        <v>0</v>
      </c>
      <c r="P201" s="84">
        <v>0</v>
      </c>
      <c r="Q201">
        <v>0</v>
      </c>
      <c r="R201" s="26">
        <v>0</v>
      </c>
      <c r="S201">
        <v>0</v>
      </c>
      <c r="T201" s="84">
        <v>0</v>
      </c>
      <c r="U201" s="26">
        <v>0</v>
      </c>
      <c r="V201">
        <v>0</v>
      </c>
      <c r="W201">
        <v>0</v>
      </c>
      <c r="X201">
        <v>0</v>
      </c>
      <c r="Y201">
        <v>0</v>
      </c>
      <c r="Z201">
        <v>0</v>
      </c>
      <c r="AA201">
        <v>0</v>
      </c>
      <c r="AB201">
        <v>0</v>
      </c>
      <c r="AC201">
        <v>0</v>
      </c>
      <c r="AD201">
        <v>0</v>
      </c>
      <c r="AE201">
        <v>0</v>
      </c>
      <c r="AF201">
        <v>0</v>
      </c>
      <c r="AG201">
        <v>0</v>
      </c>
      <c r="AH201">
        <v>0</v>
      </c>
    </row>
  </sheetData>
  <autoFilter ref="B1:AH201" xr:uid="{8A731244-CFB5-4855-9252-D054D2571133}">
    <sortState xmlns:xlrd2="http://schemas.microsoft.com/office/spreadsheetml/2017/richdata2" ref="B2:AH201">
      <sortCondition descending="1" ref="R1:R201"/>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A0431-F467-4D1C-A7CA-9CF1BF58C257}">
  <dimension ref="A1:G22"/>
  <sheetViews>
    <sheetView topLeftCell="B1" workbookViewId="0">
      <selection activeCell="F15" sqref="F15:F21"/>
    </sheetView>
  </sheetViews>
  <sheetFormatPr defaultRowHeight="14.4" x14ac:dyDescent="0.3"/>
  <cols>
    <col min="1" max="1" width="13.109375" customWidth="1"/>
    <col min="2" max="2" width="16.77734375" customWidth="1"/>
    <col min="3" max="3" width="11.5546875" customWidth="1"/>
    <col min="4" max="4" width="11.44140625" customWidth="1"/>
    <col min="5" max="5" width="19.88671875" customWidth="1"/>
    <col min="6" max="6" width="9.88671875" customWidth="1"/>
    <col min="7" max="7" width="12.33203125" bestFit="1" customWidth="1"/>
    <col min="9" max="9" width="9.77734375" bestFit="1" customWidth="1"/>
  </cols>
  <sheetData>
    <row r="1" spans="1:7" x14ac:dyDescent="0.3">
      <c r="A1" s="15" t="s">
        <v>1</v>
      </c>
      <c r="B1" s="15" t="s">
        <v>72</v>
      </c>
      <c r="E1" s="185" t="s">
        <v>206</v>
      </c>
      <c r="F1" s="186"/>
    </row>
    <row r="2" spans="1:7" x14ac:dyDescent="0.3">
      <c r="A2" s="4" t="s">
        <v>3</v>
      </c>
      <c r="B2" s="8">
        <f>B3/B10</f>
        <v>12096774.193548387</v>
      </c>
      <c r="E2" s="21" t="s">
        <v>60</v>
      </c>
      <c r="F2" s="33">
        <v>750000</v>
      </c>
    </row>
    <row r="3" spans="1:7" x14ac:dyDescent="0.3">
      <c r="A3" s="4" t="s">
        <v>4</v>
      </c>
      <c r="B3" s="8">
        <f>B4/B11</f>
        <v>37500</v>
      </c>
      <c r="E3" s="21" t="s">
        <v>202</v>
      </c>
      <c r="F3" s="34">
        <v>0.22</v>
      </c>
    </row>
    <row r="4" spans="1:7" x14ac:dyDescent="0.3">
      <c r="A4" s="4" t="s">
        <v>60</v>
      </c>
      <c r="B4" s="30">
        <f>F2</f>
        <v>750000</v>
      </c>
      <c r="E4" s="21" t="s">
        <v>203</v>
      </c>
      <c r="F4" s="35">
        <v>0.22</v>
      </c>
    </row>
    <row r="5" spans="1:7" x14ac:dyDescent="0.3">
      <c r="A5" s="4" t="s">
        <v>58</v>
      </c>
      <c r="B5" s="7">
        <f>B4/B7</f>
        <v>3409090.9090909092</v>
      </c>
      <c r="E5" s="21" t="s">
        <v>204</v>
      </c>
      <c r="F5" s="35">
        <v>3.0999999999999999E-3</v>
      </c>
    </row>
    <row r="6" spans="1:7" x14ac:dyDescent="0.3">
      <c r="A6" s="4" t="s">
        <v>25</v>
      </c>
      <c r="B6" s="12">
        <f>B3*B9</f>
        <v>8250</v>
      </c>
      <c r="E6" s="21" t="s">
        <v>205</v>
      </c>
      <c r="F6" s="36">
        <v>20</v>
      </c>
    </row>
    <row r="7" spans="1:7" x14ac:dyDescent="0.3">
      <c r="A7" s="4" t="s">
        <v>59</v>
      </c>
      <c r="B7" s="29">
        <f>F3</f>
        <v>0.22</v>
      </c>
    </row>
    <row r="8" spans="1:7" x14ac:dyDescent="0.3">
      <c r="A8" s="4" t="s">
        <v>5</v>
      </c>
      <c r="B8" s="11">
        <f>B5/B4</f>
        <v>4.5454545454545459</v>
      </c>
    </row>
    <row r="9" spans="1:7" x14ac:dyDescent="0.3">
      <c r="A9" s="4" t="s">
        <v>6</v>
      </c>
      <c r="B9" s="32">
        <f>F4</f>
        <v>0.22</v>
      </c>
    </row>
    <row r="10" spans="1:7" x14ac:dyDescent="0.3">
      <c r="A10" s="4" t="s">
        <v>7</v>
      </c>
      <c r="B10" s="32">
        <f>F5</f>
        <v>3.0999999999999999E-3</v>
      </c>
    </row>
    <row r="11" spans="1:7" x14ac:dyDescent="0.3">
      <c r="A11" s="4" t="s">
        <v>8</v>
      </c>
      <c r="B11" s="31">
        <f>F6</f>
        <v>20</v>
      </c>
    </row>
    <row r="12" spans="1:7" x14ac:dyDescent="0.3">
      <c r="A12" s="4" t="s">
        <v>9</v>
      </c>
      <c r="B12" s="10">
        <f>B5/B6</f>
        <v>413.22314049586777</v>
      </c>
    </row>
    <row r="14" spans="1:7" x14ac:dyDescent="0.3">
      <c r="A14" s="133"/>
      <c r="B14" s="133" t="s">
        <v>228</v>
      </c>
      <c r="C14" s="133" t="s">
        <v>20</v>
      </c>
      <c r="D14" s="133" t="s">
        <v>60</v>
      </c>
      <c r="E14" s="133" t="s">
        <v>58</v>
      </c>
      <c r="F14" s="133" t="s">
        <v>25</v>
      </c>
      <c r="G14" s="133" t="s">
        <v>229</v>
      </c>
    </row>
    <row r="15" spans="1:7" x14ac:dyDescent="0.3">
      <c r="A15" s="133" t="s">
        <v>74</v>
      </c>
      <c r="B15" s="141">
        <f>$B$2*G15</f>
        <v>6048387.0967741935</v>
      </c>
      <c r="C15" s="136">
        <f>$B$3*G15</f>
        <v>18750</v>
      </c>
      <c r="D15" s="134">
        <f>$B$4*G15</f>
        <v>375000</v>
      </c>
      <c r="E15" s="134">
        <f>$B$5*G15</f>
        <v>1704545.4545454546</v>
      </c>
      <c r="F15" s="133">
        <f>$B$6*G15</f>
        <v>4125</v>
      </c>
      <c r="G15" s="135">
        <v>0.5</v>
      </c>
    </row>
    <row r="16" spans="1:7" x14ac:dyDescent="0.3">
      <c r="A16" s="133" t="s">
        <v>75</v>
      </c>
      <c r="B16" s="141">
        <f t="shared" ref="B16:B21" si="0">$B$2*G16</f>
        <v>2419354.8387096776</v>
      </c>
      <c r="C16" s="136">
        <f t="shared" ref="C16:C21" si="1">$B$3*G16</f>
        <v>7500</v>
      </c>
      <c r="D16" s="134">
        <f t="shared" ref="D16:D21" si="2">$B$4*G16</f>
        <v>150000</v>
      </c>
      <c r="E16" s="134">
        <f t="shared" ref="E16:E21" si="3">$B$5*G16</f>
        <v>681818.18181818188</v>
      </c>
      <c r="F16" s="133">
        <f t="shared" ref="F16:F21" si="4">$B$6*G16</f>
        <v>1650</v>
      </c>
      <c r="G16" s="135">
        <v>0.2</v>
      </c>
    </row>
    <row r="17" spans="1:7" x14ac:dyDescent="0.3">
      <c r="A17" s="133" t="s">
        <v>76</v>
      </c>
      <c r="B17" s="141">
        <f t="shared" si="0"/>
        <v>1209677.4193548388</v>
      </c>
      <c r="C17" s="136">
        <f t="shared" si="1"/>
        <v>3750</v>
      </c>
      <c r="D17" s="134">
        <f t="shared" si="2"/>
        <v>75000</v>
      </c>
      <c r="E17" s="134">
        <f t="shared" si="3"/>
        <v>340909.09090909094</v>
      </c>
      <c r="F17" s="133">
        <f t="shared" si="4"/>
        <v>825</v>
      </c>
      <c r="G17" s="135">
        <v>0.1</v>
      </c>
    </row>
    <row r="18" spans="1:7" x14ac:dyDescent="0.3">
      <c r="A18" s="133" t="s">
        <v>77</v>
      </c>
      <c r="B18" s="141">
        <f t="shared" si="0"/>
        <v>604838.70967741939</v>
      </c>
      <c r="C18" s="136">
        <f t="shared" si="1"/>
        <v>1875</v>
      </c>
      <c r="D18" s="134">
        <f t="shared" si="2"/>
        <v>37500</v>
      </c>
      <c r="E18" s="134">
        <f t="shared" si="3"/>
        <v>170454.54545454547</v>
      </c>
      <c r="F18" s="133">
        <f t="shared" si="4"/>
        <v>412.5</v>
      </c>
      <c r="G18" s="135">
        <v>0.05</v>
      </c>
    </row>
    <row r="19" spans="1:7" x14ac:dyDescent="0.3">
      <c r="A19" s="133" t="s">
        <v>79</v>
      </c>
      <c r="B19" s="141">
        <f t="shared" si="0"/>
        <v>604838.70967741939</v>
      </c>
      <c r="C19" s="136">
        <f t="shared" si="1"/>
        <v>1875</v>
      </c>
      <c r="D19" s="134">
        <f t="shared" si="2"/>
        <v>37500</v>
      </c>
      <c r="E19" s="134">
        <f t="shared" si="3"/>
        <v>170454.54545454547</v>
      </c>
      <c r="F19" s="133">
        <f t="shared" si="4"/>
        <v>412.5</v>
      </c>
      <c r="G19" s="135">
        <v>0.05</v>
      </c>
    </row>
    <row r="20" spans="1:7" x14ac:dyDescent="0.3">
      <c r="A20" s="133" t="s">
        <v>78</v>
      </c>
      <c r="B20" s="141">
        <f t="shared" si="0"/>
        <v>604838.70967741939</v>
      </c>
      <c r="C20" s="136">
        <f t="shared" si="1"/>
        <v>1875</v>
      </c>
      <c r="D20" s="134">
        <f t="shared" si="2"/>
        <v>37500</v>
      </c>
      <c r="E20" s="134">
        <f t="shared" si="3"/>
        <v>170454.54545454547</v>
      </c>
      <c r="F20" s="133">
        <f t="shared" si="4"/>
        <v>412.5</v>
      </c>
      <c r="G20" s="135">
        <v>0.05</v>
      </c>
    </row>
    <row r="21" spans="1:7" x14ac:dyDescent="0.3">
      <c r="A21" s="133" t="s">
        <v>100</v>
      </c>
      <c r="B21" s="141">
        <f t="shared" si="0"/>
        <v>604838.70967741939</v>
      </c>
      <c r="C21" s="136">
        <f t="shared" si="1"/>
        <v>1875</v>
      </c>
      <c r="D21" s="134">
        <f t="shared" si="2"/>
        <v>37500</v>
      </c>
      <c r="E21" s="134">
        <f t="shared" si="3"/>
        <v>170454.54545454547</v>
      </c>
      <c r="F21" s="133">
        <f t="shared" si="4"/>
        <v>412.5</v>
      </c>
      <c r="G21" s="135">
        <v>0.05</v>
      </c>
    </row>
    <row r="22" spans="1:7" s="24" customFormat="1" x14ac:dyDescent="0.3">
      <c r="A22" s="137" t="s">
        <v>11</v>
      </c>
      <c r="B22" s="142">
        <f t="shared" ref="B22:G22" si="5">SUM(B15:B21)</f>
        <v>12096774.193548385</v>
      </c>
      <c r="C22" s="138">
        <f t="shared" si="5"/>
        <v>37500</v>
      </c>
      <c r="D22" s="139">
        <f t="shared" si="5"/>
        <v>750000</v>
      </c>
      <c r="E22" s="139">
        <f t="shared" si="5"/>
        <v>3409090.9090909092</v>
      </c>
      <c r="F22" s="137">
        <f t="shared" si="5"/>
        <v>8250</v>
      </c>
      <c r="G22" s="140">
        <f t="shared" si="5"/>
        <v>1</v>
      </c>
    </row>
  </sheetData>
  <mergeCells count="1">
    <mergeCell ref="E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142C8-EED5-42C3-8639-CA06765539B8}">
  <dimension ref="E1:AB37"/>
  <sheetViews>
    <sheetView showGridLines="0" zoomScale="70" zoomScaleNormal="70" workbookViewId="0">
      <selection activeCell="AD12" sqref="AD12"/>
    </sheetView>
  </sheetViews>
  <sheetFormatPr defaultRowHeight="14.4" x14ac:dyDescent="0.3"/>
  <cols>
    <col min="4" max="4" width="8.6640625" customWidth="1"/>
    <col min="5" max="5" width="9" customWidth="1"/>
  </cols>
  <sheetData>
    <row r="1" spans="5:28" x14ac:dyDescent="0.3">
      <c r="E1" s="160" t="s">
        <v>235</v>
      </c>
      <c r="F1" s="161"/>
      <c r="G1" s="161"/>
      <c r="H1" s="161"/>
      <c r="I1" s="161"/>
      <c r="J1" s="161"/>
      <c r="K1" s="161"/>
      <c r="L1" s="161"/>
      <c r="M1" s="161"/>
      <c r="N1" s="161"/>
      <c r="O1" s="161"/>
      <c r="P1" s="161"/>
      <c r="Q1" s="161"/>
      <c r="R1" s="161"/>
      <c r="S1" s="161"/>
      <c r="T1" s="161"/>
      <c r="U1" s="161"/>
      <c r="V1" s="161"/>
      <c r="W1" s="161"/>
      <c r="X1" s="161"/>
      <c r="Y1" s="161"/>
      <c r="Z1" s="161"/>
      <c r="AA1" s="161"/>
      <c r="AB1" s="162"/>
    </row>
    <row r="2" spans="5:28" x14ac:dyDescent="0.3">
      <c r="E2" s="163"/>
      <c r="F2" s="164"/>
      <c r="G2" s="164"/>
      <c r="H2" s="164"/>
      <c r="I2" s="164"/>
      <c r="J2" s="164"/>
      <c r="K2" s="164"/>
      <c r="L2" s="164"/>
      <c r="M2" s="164"/>
      <c r="N2" s="164"/>
      <c r="O2" s="164"/>
      <c r="P2" s="164"/>
      <c r="Q2" s="164"/>
      <c r="R2" s="164"/>
      <c r="S2" s="164"/>
      <c r="T2" s="164"/>
      <c r="U2" s="164"/>
      <c r="V2" s="164"/>
      <c r="W2" s="164"/>
      <c r="X2" s="164"/>
      <c r="Y2" s="164"/>
      <c r="Z2" s="164"/>
      <c r="AA2" s="164"/>
      <c r="AB2" s="165"/>
    </row>
    <row r="3" spans="5:28" x14ac:dyDescent="0.3">
      <c r="E3" s="163"/>
      <c r="F3" s="164"/>
      <c r="G3" s="164"/>
      <c r="H3" s="164"/>
      <c r="I3" s="164"/>
      <c r="J3" s="164"/>
      <c r="K3" s="164"/>
      <c r="L3" s="164"/>
      <c r="M3" s="164"/>
      <c r="N3" s="164"/>
      <c r="O3" s="164"/>
      <c r="P3" s="164"/>
      <c r="Q3" s="164"/>
      <c r="R3" s="164"/>
      <c r="S3" s="164"/>
      <c r="T3" s="164"/>
      <c r="U3" s="164"/>
      <c r="V3" s="164"/>
      <c r="W3" s="164"/>
      <c r="X3" s="164"/>
      <c r="Y3" s="164"/>
      <c r="Z3" s="164"/>
      <c r="AA3" s="164"/>
      <c r="AB3" s="165"/>
    </row>
    <row r="4" spans="5:28" x14ac:dyDescent="0.3">
      <c r="E4" s="39"/>
      <c r="AB4" s="40"/>
    </row>
    <row r="5" spans="5:28" x14ac:dyDescent="0.3">
      <c r="E5" s="39"/>
      <c r="AB5" s="40"/>
    </row>
    <row r="6" spans="5:28" x14ac:dyDescent="0.3">
      <c r="E6" s="39"/>
      <c r="AB6" s="40"/>
    </row>
    <row r="7" spans="5:28" x14ac:dyDescent="0.3">
      <c r="E7" s="39"/>
      <c r="AB7" s="40"/>
    </row>
    <row r="8" spans="5:28" x14ac:dyDescent="0.3">
      <c r="E8" s="39"/>
      <c r="AB8" s="40"/>
    </row>
    <row r="9" spans="5:28" x14ac:dyDescent="0.3">
      <c r="E9" s="39"/>
      <c r="AB9" s="40"/>
    </row>
    <row r="10" spans="5:28" x14ac:dyDescent="0.3">
      <c r="E10" s="39"/>
      <c r="AB10" s="40"/>
    </row>
    <row r="11" spans="5:28" x14ac:dyDescent="0.3">
      <c r="E11" s="39"/>
      <c r="AB11" s="40"/>
    </row>
    <row r="12" spans="5:28" x14ac:dyDescent="0.3">
      <c r="E12" s="39"/>
      <c r="AB12" s="40"/>
    </row>
    <row r="13" spans="5:28" x14ac:dyDescent="0.3">
      <c r="E13" s="39"/>
      <c r="AB13" s="40"/>
    </row>
    <row r="14" spans="5:28" x14ac:dyDescent="0.3">
      <c r="E14" s="39"/>
      <c r="AB14" s="40"/>
    </row>
    <row r="15" spans="5:28" x14ac:dyDescent="0.3">
      <c r="E15" s="39"/>
      <c r="AB15" s="40"/>
    </row>
    <row r="16" spans="5:28" x14ac:dyDescent="0.3">
      <c r="E16" s="39"/>
      <c r="AB16" s="40"/>
    </row>
    <row r="17" spans="5:28" x14ac:dyDescent="0.3">
      <c r="E17" s="39"/>
      <c r="AB17" s="40"/>
    </row>
    <row r="18" spans="5:28" x14ac:dyDescent="0.3">
      <c r="E18" s="39"/>
      <c r="AB18" s="40"/>
    </row>
    <row r="19" spans="5:28" x14ac:dyDescent="0.3">
      <c r="E19" s="39"/>
      <c r="AB19" s="40"/>
    </row>
    <row r="20" spans="5:28" x14ac:dyDescent="0.3">
      <c r="E20" s="39"/>
      <c r="AB20" s="40"/>
    </row>
    <row r="21" spans="5:28" x14ac:dyDescent="0.3">
      <c r="E21" s="39"/>
      <c r="AB21" s="40"/>
    </row>
    <row r="22" spans="5:28" x14ac:dyDescent="0.3">
      <c r="E22" s="39"/>
      <c r="AB22" s="40"/>
    </row>
    <row r="23" spans="5:28" x14ac:dyDescent="0.3">
      <c r="E23" s="39"/>
      <c r="AB23" s="40"/>
    </row>
    <row r="24" spans="5:28" x14ac:dyDescent="0.3">
      <c r="E24" s="39"/>
      <c r="AB24" s="40"/>
    </row>
    <row r="25" spans="5:28" x14ac:dyDescent="0.3">
      <c r="E25" s="39"/>
      <c r="AB25" s="40"/>
    </row>
    <row r="26" spans="5:28" x14ac:dyDescent="0.3">
      <c r="E26" s="39"/>
      <c r="AB26" s="40"/>
    </row>
    <row r="27" spans="5:28" x14ac:dyDescent="0.3">
      <c r="E27" s="39"/>
      <c r="AB27" s="40"/>
    </row>
    <row r="28" spans="5:28" x14ac:dyDescent="0.3">
      <c r="E28" s="39"/>
      <c r="AB28" s="40"/>
    </row>
    <row r="29" spans="5:28" x14ac:dyDescent="0.3">
      <c r="E29" s="39"/>
      <c r="AB29" s="40"/>
    </row>
    <row r="30" spans="5:28" x14ac:dyDescent="0.3">
      <c r="E30" s="39"/>
      <c r="AB30" s="40"/>
    </row>
    <row r="31" spans="5:28" x14ac:dyDescent="0.3">
      <c r="E31" s="39"/>
      <c r="AB31" s="40"/>
    </row>
    <row r="32" spans="5:28" x14ac:dyDescent="0.3">
      <c r="E32" s="39"/>
      <c r="AB32" s="40"/>
    </row>
    <row r="33" spans="5:28" x14ac:dyDescent="0.3">
      <c r="E33" s="39"/>
      <c r="AB33" s="40"/>
    </row>
    <row r="34" spans="5:28" x14ac:dyDescent="0.3">
      <c r="E34" s="39"/>
      <c r="AB34" s="40"/>
    </row>
    <row r="35" spans="5:28" x14ac:dyDescent="0.3">
      <c r="E35" s="39"/>
      <c r="AB35" s="40"/>
    </row>
    <row r="36" spans="5:28" x14ac:dyDescent="0.3">
      <c r="E36" s="39"/>
      <c r="AB36" s="40"/>
    </row>
    <row r="37" spans="5:28" ht="20.399999999999999" customHeight="1" thickBot="1" x14ac:dyDescent="0.35">
      <c r="E37" s="130"/>
      <c r="F37" s="131"/>
      <c r="G37" s="131"/>
      <c r="H37" s="131"/>
      <c r="I37" s="131"/>
      <c r="J37" s="131"/>
      <c r="K37" s="131"/>
      <c r="L37" s="131"/>
      <c r="M37" s="131"/>
      <c r="N37" s="131"/>
      <c r="O37" s="131"/>
      <c r="P37" s="131"/>
      <c r="Q37" s="131"/>
      <c r="R37" s="131"/>
      <c r="S37" s="131"/>
      <c r="T37" s="131"/>
      <c r="U37" s="131"/>
      <c r="V37" s="131"/>
      <c r="W37" s="131"/>
      <c r="X37" s="131"/>
      <c r="Y37" s="131"/>
      <c r="Z37" s="131"/>
      <c r="AA37" s="131"/>
      <c r="AB37" s="132"/>
    </row>
  </sheetData>
  <mergeCells count="1">
    <mergeCell ref="E1:AB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E01B8-84BE-4124-B8F7-069CE6A45FD7}">
  <dimension ref="A3:K83"/>
  <sheetViews>
    <sheetView zoomScale="85" zoomScaleNormal="85" workbookViewId="0">
      <selection activeCell="C6" sqref="C6"/>
    </sheetView>
  </sheetViews>
  <sheetFormatPr defaultRowHeight="14.4" x14ac:dyDescent="0.3"/>
  <cols>
    <col min="1" max="1" width="15.88671875" customWidth="1"/>
    <col min="2" max="2" width="21.109375" bestFit="1" customWidth="1"/>
    <col min="3" max="3" width="18.88671875" bestFit="1" customWidth="1"/>
    <col min="4" max="4" width="15.88671875" customWidth="1"/>
    <col min="5" max="5" width="17.21875" customWidth="1"/>
    <col min="6" max="6" width="17.88671875" customWidth="1"/>
    <col min="7" max="7" width="14.6640625" customWidth="1"/>
    <col min="8" max="8" width="16.21875" customWidth="1"/>
    <col min="9" max="9" width="21.109375" bestFit="1" customWidth="1"/>
    <col min="10" max="10" width="18.88671875" bestFit="1" customWidth="1"/>
    <col min="11" max="11" width="16.33203125" bestFit="1" customWidth="1"/>
    <col min="12" max="12" width="11.44140625" customWidth="1"/>
    <col min="13" max="13" width="12" bestFit="1" customWidth="1"/>
  </cols>
  <sheetData>
    <row r="3" spans="1:7" ht="15" thickBot="1" x14ac:dyDescent="0.35"/>
    <row r="4" spans="1:7" ht="15" thickBot="1" x14ac:dyDescent="0.35">
      <c r="A4" s="148" t="s">
        <v>0</v>
      </c>
      <c r="B4" s="149"/>
      <c r="C4" s="149"/>
      <c r="D4" s="150"/>
    </row>
    <row r="5" spans="1:7" x14ac:dyDescent="0.3">
      <c r="A5" s="60" t="s">
        <v>1</v>
      </c>
      <c r="B5" s="61" t="str">
        <f ca="1">TEXT(EOMONTH(TODAY(),-2),"MMMM")</f>
        <v>March</v>
      </c>
      <c r="C5" s="61" t="str">
        <f ca="1">TEXT(EOMONTH(TODAY(),-1),"MMMM")</f>
        <v>April</v>
      </c>
      <c r="D5" s="62" t="s">
        <v>16</v>
      </c>
    </row>
    <row r="6" spans="1:7" x14ac:dyDescent="0.3">
      <c r="A6" s="51" t="s">
        <v>3</v>
      </c>
      <c r="B6" s="8">
        <f>SUM('AMZ PMTD'!$O:$O)</f>
        <v>11233576.199999997</v>
      </c>
      <c r="C6" s="8">
        <f>SUMIFS('Amz MTD'!$P:$P,'Amz MTD'!$A:$A,"Achieved")</f>
        <v>10212342</v>
      </c>
      <c r="D6" s="112">
        <f>(C6-B6)/B6</f>
        <v>-9.0909090909090703E-2</v>
      </c>
    </row>
    <row r="7" spans="1:7" x14ac:dyDescent="0.3">
      <c r="A7" s="51" t="s">
        <v>4</v>
      </c>
      <c r="B7" s="8">
        <f>SUM('AMZ PMTD'!$P:$P)</f>
        <v>26705.200000000001</v>
      </c>
      <c r="C7" s="8">
        <f>SUMIFS('Amz MTD'!$Q:$Q,'Amz MTD'!$A:$A,"Achieved")</f>
        <v>24213</v>
      </c>
      <c r="D7" s="112">
        <f t="shared" ref="D7:D15" si="0">(C7-B7)/B7</f>
        <v>-9.3322648772523734E-2</v>
      </c>
    </row>
    <row r="8" spans="1:7" x14ac:dyDescent="0.3">
      <c r="A8" s="51" t="s">
        <v>60</v>
      </c>
      <c r="B8" s="9">
        <f>SUM('AMZ PMTD'!$R:$R)</f>
        <v>572345.56200000062</v>
      </c>
      <c r="C8" s="9">
        <f>SUMIFS('Amz MTD'!$S:$S,'Amz MTD'!$A:$A,"Achieved")</f>
        <v>673347.71999999974</v>
      </c>
      <c r="D8" s="112">
        <f t="shared" si="0"/>
        <v>0.17647058823529241</v>
      </c>
    </row>
    <row r="9" spans="1:7" x14ac:dyDescent="0.3">
      <c r="A9" s="51" t="s">
        <v>58</v>
      </c>
      <c r="B9" s="9">
        <f>SUM('AMZ PMTD'!$U:$U)</f>
        <v>2899284.5969999973</v>
      </c>
      <c r="C9" s="9">
        <f>SUMIFS('Amz MTD'!$V:$V,'Amz MTD'!$A:$A,"Achieved")</f>
        <v>3221427.3300000005</v>
      </c>
      <c r="D9" s="112">
        <f t="shared" si="0"/>
        <v>0.11111111111111234</v>
      </c>
    </row>
    <row r="10" spans="1:7" x14ac:dyDescent="0.3">
      <c r="A10" s="51" t="s">
        <v>25</v>
      </c>
      <c r="B10" s="113">
        <f>SUM('AMZ PMTD'!$T:$T)</f>
        <v>5415.2000000000025</v>
      </c>
      <c r="C10" s="113">
        <f>SUMIFS('Amz MTD'!$U:$U,'Amz MTD'!$A:$A,"Achieved")</f>
        <v>6769</v>
      </c>
      <c r="D10" s="112">
        <f t="shared" si="0"/>
        <v>0.24999999999999942</v>
      </c>
    </row>
    <row r="11" spans="1:7" x14ac:dyDescent="0.3">
      <c r="A11" s="51" t="s">
        <v>59</v>
      </c>
      <c r="B11" s="17">
        <f>B8/B9</f>
        <v>0.19740923764166818</v>
      </c>
      <c r="C11" s="17">
        <v>0.2</v>
      </c>
      <c r="D11" s="112">
        <f t="shared" si="0"/>
        <v>1.3123815224060149E-2</v>
      </c>
    </row>
    <row r="12" spans="1:7" x14ac:dyDescent="0.3">
      <c r="A12" s="51" t="s">
        <v>6</v>
      </c>
      <c r="B12" s="17">
        <f>B10/B7</f>
        <v>0.20277698725341889</v>
      </c>
      <c r="C12" s="17">
        <f>C10/C7</f>
        <v>0.27956056663775658</v>
      </c>
      <c r="D12" s="112">
        <f t="shared" si="0"/>
        <v>0.3786602238466934</v>
      </c>
    </row>
    <row r="13" spans="1:7" x14ac:dyDescent="0.3">
      <c r="A13" s="51" t="s">
        <v>7</v>
      </c>
      <c r="B13" s="5">
        <f>B7/B6</f>
        <v>2.3772661105018371E-3</v>
      </c>
      <c r="C13" s="5">
        <f>C7/C6</f>
        <v>2.3709546742559152E-3</v>
      </c>
      <c r="D13" s="112">
        <f t="shared" si="0"/>
        <v>-2.6549136497762949E-3</v>
      </c>
    </row>
    <row r="14" spans="1:7" x14ac:dyDescent="0.3">
      <c r="A14" s="51" t="s">
        <v>8</v>
      </c>
      <c r="B14" s="16">
        <f>B8/B7</f>
        <v>21.431989350388712</v>
      </c>
      <c r="C14" s="16">
        <f>C8/C7</f>
        <v>27.80934704497583</v>
      </c>
      <c r="D14" s="112">
        <f t="shared" si="0"/>
        <v>0.29756256362041594</v>
      </c>
    </row>
    <row r="15" spans="1:7" ht="15" thickBot="1" x14ac:dyDescent="0.35">
      <c r="A15" s="52" t="s">
        <v>9</v>
      </c>
      <c r="B15" s="44">
        <f>B9/B10</f>
        <v>535.39751015659544</v>
      </c>
      <c r="C15" s="44">
        <f>C9/C10</f>
        <v>475.90889791697452</v>
      </c>
      <c r="D15" s="114">
        <f t="shared" si="0"/>
        <v>-0.11111111111110962</v>
      </c>
    </row>
    <row r="16" spans="1:7" x14ac:dyDescent="0.3">
      <c r="B16" s="37"/>
      <c r="C16" s="28"/>
      <c r="D16" s="28"/>
      <c r="E16" s="28"/>
      <c r="F16" s="28"/>
      <c r="G16" s="38"/>
    </row>
    <row r="17" spans="1:7" ht="15" thickBot="1" x14ac:dyDescent="0.35">
      <c r="E17" s="37"/>
      <c r="F17" s="37"/>
    </row>
    <row r="18" spans="1:7" ht="15" thickBot="1" x14ac:dyDescent="0.35">
      <c r="A18" s="166" t="s">
        <v>218</v>
      </c>
      <c r="B18" s="167"/>
      <c r="C18" s="167"/>
      <c r="D18" s="167"/>
      <c r="E18" s="167"/>
      <c r="F18" s="167"/>
      <c r="G18" s="168"/>
    </row>
    <row r="19" spans="1:7" x14ac:dyDescent="0.3">
      <c r="A19" s="86" t="s">
        <v>10</v>
      </c>
      <c r="B19" s="87" t="str">
        <f ca="1">TEXT(EOMONTH(TODAY(),-2),"MMMM") &amp; " Spends"</f>
        <v>March Spends</v>
      </c>
      <c r="C19" s="87" t="str">
        <f ca="1">TEXT(EOMONTH(TODAY(),-2),"MMMM") &amp; " Sales"</f>
        <v>March Sales</v>
      </c>
      <c r="D19" s="88" t="str">
        <f ca="1">TEXT(EOMONTH(TODAY(),-2),"MMMM") &amp; " Acos"</f>
        <v>March Acos</v>
      </c>
      <c r="E19" s="89" t="str">
        <f ca="1">TEXT(EOMONTH(TODAY(),-1),"MMMM") &amp; " Spends"</f>
        <v>April Spends</v>
      </c>
      <c r="F19" s="87" t="str">
        <f ca="1">TEXT(EOMONTH(TODAY(),-1),"MMMM") &amp; " Sales"</f>
        <v>April Sales</v>
      </c>
      <c r="G19" s="88" t="str">
        <f ca="1">TEXT(EOMONTH(TODAY(),-1),"MMMM") &amp; " Acos"</f>
        <v>April Acos</v>
      </c>
    </row>
    <row r="20" spans="1:7" x14ac:dyDescent="0.3">
      <c r="A20" s="85" t="s">
        <v>74</v>
      </c>
      <c r="B20" s="79">
        <f>SUMIFS('AMZ PMTD'!$R:$R,'AMZ PMTD'!$B:$B,'MoM Performance'!$A20)</f>
        <v>325086.223</v>
      </c>
      <c r="C20" s="79">
        <f>SUMIFS('AMZ PMTD'!$U:$U,'AMZ PMTD'!$B:$B,'MoM Performance'!$A20)</f>
        <v>1982068.3800000024</v>
      </c>
      <c r="D20" s="115">
        <f t="shared" ref="D20:D26" si="1">IFERROR(B20/C20,"-")</f>
        <v>0.16401362651272383</v>
      </c>
      <c r="E20" s="116">
        <f>SUMIFS('Amz MTD'!$S:$S,'Amz MTD'!$C:$C,'MoM Performance'!$A20,'Amz MTD'!$A:$A,"Achieved")</f>
        <v>382454.37999999989</v>
      </c>
      <c r="F20" s="79">
        <f>SUMIFS('Amz MTD'!$V:$V,'Amz MTD'!$C:$C,'MoM Performance'!$A20,'Amz MTD'!$A:$A,"Achieved")</f>
        <v>2202298.1999999993</v>
      </c>
      <c r="G20" s="117">
        <f t="shared" ref="G20:G26" si="2">IFERROR(E20/F20,"-")</f>
        <v>0.17366148689582547</v>
      </c>
    </row>
    <row r="21" spans="1:7" x14ac:dyDescent="0.3">
      <c r="A21" s="85" t="s">
        <v>75</v>
      </c>
      <c r="B21" s="79">
        <f>SUMIFS('AMZ PMTD'!$R:$R,'AMZ PMTD'!$B:$B,'MoM Performance'!$A21)</f>
        <v>170771.3835</v>
      </c>
      <c r="C21" s="79">
        <f>SUMIFS('AMZ PMTD'!$U:$U,'AMZ PMTD'!$B:$B,'MoM Performance'!$A21)</f>
        <v>682441.74000000011</v>
      </c>
      <c r="D21" s="115">
        <f t="shared" si="1"/>
        <v>0.25023584211012645</v>
      </c>
      <c r="E21" s="116">
        <f>SUMIFS('Amz MTD'!$S:$S,'Amz MTD'!$C:$C,'MoM Performance'!$A21,'Amz MTD'!$A:$A,"Achieved")</f>
        <v>200907.50999999989</v>
      </c>
      <c r="F21" s="79">
        <f>SUMIFS('Amz MTD'!$V:$V,'Amz MTD'!$C:$C,'MoM Performance'!$A21,'Amz MTD'!$A:$A,"Achieved")</f>
        <v>758268.60000000021</v>
      </c>
      <c r="G21" s="117">
        <f t="shared" si="2"/>
        <v>0.264955597528369</v>
      </c>
    </row>
    <row r="22" spans="1:7" x14ac:dyDescent="0.3">
      <c r="A22" s="85" t="s">
        <v>76</v>
      </c>
      <c r="B22" s="79">
        <f>SUMIFS('AMZ PMTD'!$R:$R,'AMZ PMTD'!$B:$B,'MoM Performance'!$A22)</f>
        <v>53344.708000000013</v>
      </c>
      <c r="C22" s="79">
        <f>SUMIFS('AMZ PMTD'!$U:$U,'AMZ PMTD'!$B:$B,'MoM Performance'!$A22)</f>
        <v>103949.43299999999</v>
      </c>
      <c r="D22" s="115">
        <f t="shared" si="1"/>
        <v>0.51317940329698597</v>
      </c>
      <c r="E22" s="116">
        <f>SUMIFS('Amz MTD'!$S:$S,'Amz MTD'!$C:$C,'MoM Performance'!$A22,'Amz MTD'!$A:$A,"Achieved")</f>
        <v>62758.48000000001</v>
      </c>
      <c r="F22" s="79">
        <f>SUMIFS('Amz MTD'!$V:$V,'Amz MTD'!$C:$C,'MoM Performance'!$A22,'Amz MTD'!$A:$A,"Achieved")</f>
        <v>115499.37000000001</v>
      </c>
      <c r="G22" s="117">
        <f t="shared" si="2"/>
        <v>0.54336642702033788</v>
      </c>
    </row>
    <row r="23" spans="1:7" x14ac:dyDescent="0.3">
      <c r="A23" s="85" t="s">
        <v>77</v>
      </c>
      <c r="B23" s="79">
        <f>SUMIFS('AMZ PMTD'!$R:$R,'AMZ PMTD'!$B:$B,'MoM Performance'!$A23)</f>
        <v>13463.897999999999</v>
      </c>
      <c r="C23" s="79">
        <f>SUMIFS('AMZ PMTD'!$U:$U,'AMZ PMTD'!$B:$B,'MoM Performance'!$A23)</f>
        <v>72473.96699999999</v>
      </c>
      <c r="D23" s="115">
        <f t="shared" si="1"/>
        <v>0.18577564548108705</v>
      </c>
      <c r="E23" s="116">
        <f>SUMIFS('Amz MTD'!$S:$S,'Amz MTD'!$C:$C,'MoM Performance'!$A23,'Amz MTD'!$A:$A,"Achieved")</f>
        <v>15839.880000000001</v>
      </c>
      <c r="F23" s="79">
        <f>SUMIFS('Amz MTD'!$V:$V,'Amz MTD'!$C:$C,'MoM Performance'!$A23,'Amz MTD'!$A:$A,"Achieved")</f>
        <v>80526.63</v>
      </c>
      <c r="G23" s="117">
        <f t="shared" si="2"/>
        <v>0.19670362462703331</v>
      </c>
    </row>
    <row r="24" spans="1:7" x14ac:dyDescent="0.3">
      <c r="A24" s="85" t="s">
        <v>79</v>
      </c>
      <c r="B24" s="79">
        <f>SUMIFS('AMZ PMTD'!$R:$R,'AMZ PMTD'!$B:$B,'MoM Performance'!$A24)</f>
        <v>4409.281500000001</v>
      </c>
      <c r="C24" s="79">
        <f>SUMIFS('AMZ PMTD'!$U:$U,'AMZ PMTD'!$B:$B,'MoM Performance'!$A24)</f>
        <v>32837.057999999997</v>
      </c>
      <c r="D24" s="115">
        <f t="shared" si="1"/>
        <v>0.13427760489383675</v>
      </c>
      <c r="E24" s="116">
        <f>SUMIFS('Amz MTD'!$S:$S,'Amz MTD'!$C:$C,'MoM Performance'!$A24,'Amz MTD'!$A:$A,"Achieved")</f>
        <v>5187.3899999999994</v>
      </c>
      <c r="F24" s="79">
        <f>SUMIFS('Amz MTD'!$V:$V,'Amz MTD'!$C:$C,'MoM Performance'!$A24,'Amz MTD'!$A:$A,"Achieved")</f>
        <v>36485.619999999995</v>
      </c>
      <c r="G24" s="117">
        <f t="shared" si="2"/>
        <v>0.14217628753465064</v>
      </c>
    </row>
    <row r="25" spans="1:7" x14ac:dyDescent="0.3">
      <c r="A25" s="85" t="s">
        <v>78</v>
      </c>
      <c r="B25" s="79">
        <f>SUMIFS('AMZ PMTD'!$R:$R,'AMZ PMTD'!$B:$B,'MoM Performance'!$A25)</f>
        <v>4054.3639999999996</v>
      </c>
      <c r="C25" s="79">
        <f>SUMIFS('AMZ PMTD'!$U:$U,'AMZ PMTD'!$B:$B,'MoM Performance'!$A25)</f>
        <v>22476.519</v>
      </c>
      <c r="D25" s="115">
        <f t="shared" si="1"/>
        <v>0.18038220242200315</v>
      </c>
      <c r="E25" s="116">
        <f>SUMIFS('Amz MTD'!$S:$S,'Amz MTD'!$C:$C,'MoM Performance'!$A25,'Amz MTD'!$A:$A,"Achieved")</f>
        <v>4769.84</v>
      </c>
      <c r="F25" s="79">
        <f>SUMIFS('Amz MTD'!$V:$V,'Amz MTD'!$C:$C,'MoM Performance'!$A25,'Amz MTD'!$A:$A,"Achieved")</f>
        <v>24973.910000000003</v>
      </c>
      <c r="G25" s="117">
        <f t="shared" si="2"/>
        <v>0.19099292021153275</v>
      </c>
    </row>
    <row r="26" spans="1:7" x14ac:dyDescent="0.3">
      <c r="A26" s="85" t="s">
        <v>100</v>
      </c>
      <c r="B26" s="79">
        <f>SUMIFS('AMZ PMTD'!$R:$R,'AMZ PMTD'!$B:$B,'MoM Performance'!$A26)</f>
        <v>1215.704</v>
      </c>
      <c r="C26" s="79">
        <f>SUMIFS('AMZ PMTD'!$U:$U,'AMZ PMTD'!$B:$B,'MoM Performance'!$A26)</f>
        <v>3037.5</v>
      </c>
      <c r="D26" s="115">
        <f t="shared" si="1"/>
        <v>0.40023176954732509</v>
      </c>
      <c r="E26" s="116">
        <f>SUMIFS('Amz MTD'!$S:$S,'Amz MTD'!$C:$C,'MoM Performance'!$A26,'Amz MTD'!$A:$A,"Achieved")</f>
        <v>1430.24</v>
      </c>
      <c r="F26" s="79">
        <f>SUMIFS('Amz MTD'!$V:$V,'Amz MTD'!$C:$C,'MoM Performance'!$A26,'Amz MTD'!$A:$A,"Achieved")</f>
        <v>3375</v>
      </c>
      <c r="G26" s="117">
        <f t="shared" si="2"/>
        <v>0.42377481481481483</v>
      </c>
    </row>
    <row r="27" spans="1:7" ht="15" thickBot="1" x14ac:dyDescent="0.35">
      <c r="A27" s="98" t="s">
        <v>11</v>
      </c>
      <c r="B27" s="99">
        <f>SUM(B20:B26)</f>
        <v>572345.56200000003</v>
      </c>
      <c r="C27" s="100">
        <f>SUM(C20:C24)</f>
        <v>2873770.578000003</v>
      </c>
      <c r="D27" s="101">
        <f>B27/C27</f>
        <v>0.19916188382662167</v>
      </c>
      <c r="E27" s="102">
        <f>SUM(E20:E26)</f>
        <v>673347.71999999974</v>
      </c>
      <c r="F27" s="100">
        <f>SUM(F20:F26)</f>
        <v>3221427.3299999996</v>
      </c>
      <c r="G27" s="101">
        <f>E27/F27</f>
        <v>0.20902154573823642</v>
      </c>
    </row>
    <row r="28" spans="1:7" x14ac:dyDescent="0.3">
      <c r="A28" s="37"/>
      <c r="B28" s="37"/>
      <c r="C28" s="37"/>
      <c r="D28" s="37"/>
      <c r="E28" s="37"/>
    </row>
    <row r="29" spans="1:7" ht="15" thickBot="1" x14ac:dyDescent="0.35">
      <c r="A29" s="169" t="s">
        <v>215</v>
      </c>
      <c r="B29" s="170"/>
      <c r="C29" s="170"/>
      <c r="D29" s="170"/>
      <c r="E29" s="170"/>
      <c r="F29" s="170"/>
      <c r="G29" s="170"/>
    </row>
    <row r="30" spans="1:7" ht="15.6" customHeight="1" x14ac:dyDescent="0.3">
      <c r="A30" s="55" t="s">
        <v>10</v>
      </c>
      <c r="B30" s="87" t="str">
        <f ca="1">TEXT(EOMONTH(TODAY(),-2),"MMMM") &amp; " Clicks"</f>
        <v>March Clicks</v>
      </c>
      <c r="C30" s="87" t="str">
        <f ca="1">TEXT(EOMONTH(TODAY(),-2),"MMMM") &amp; " Impressions"</f>
        <v>March Impressions</v>
      </c>
      <c r="D30" s="88" t="str">
        <f ca="1">TEXT(EOMONTH(TODAY(),-2),"MMMM") &amp; " CTR"</f>
        <v>March CTR</v>
      </c>
      <c r="E30" s="89" t="str">
        <f ca="1">TEXT(EOMONTH(TODAY(),-1),"MMMM") &amp; " Clicks"</f>
        <v>April Clicks</v>
      </c>
      <c r="F30" s="87" t="str">
        <f ca="1">TEXT(EOMONTH(TODAY(),-1),"MMMM") &amp; " Impressions"</f>
        <v>April Impressions</v>
      </c>
      <c r="G30" s="88" t="str">
        <f ca="1">TEXT(EOMONTH(TODAY(),-1),"MMMM") &amp; " CTR"</f>
        <v>April CTR</v>
      </c>
    </row>
    <row r="31" spans="1:7" x14ac:dyDescent="0.3">
      <c r="A31" s="56" t="s">
        <v>74</v>
      </c>
      <c r="B31" s="49">
        <f>SUMIFS('AMZ PMTD'!$P:$P,'AMZ PMTD'!$B:$B,'MoM Performance'!$A31)</f>
        <v>12902.8</v>
      </c>
      <c r="C31" s="49">
        <f>SUMIFS('AMZ PMTD'!$O:$O,'AMZ PMTD'!$B:$B,'MoM Performance'!$A31)</f>
        <v>6715338.2999999998</v>
      </c>
      <c r="D31" s="118">
        <f t="shared" ref="D31:D37" si="3">IFERROR(B31/C31,"-")</f>
        <v>1.9213924040133615E-3</v>
      </c>
      <c r="E31" s="119">
        <f>SUMIFS('Amz MTD'!$Q:$Q,'Amz MTD'!$C:$C,'MoM Performance'!$A31,'Amz MTD'!$A:$A,"Achieved")</f>
        <v>12711</v>
      </c>
      <c r="F31" s="49">
        <f>SUMIFS('Amz MTD'!$P:$P,'Amz MTD'!$C:$C,'MoM Performance'!$A31,'Amz MTD'!$A:$A,"Achieved")</f>
        <v>6104853</v>
      </c>
      <c r="G31" s="120">
        <f t="shared" ref="G31:G37" si="4">IFERROR(E31/F31,"-")</f>
        <v>2.0821140165045741E-3</v>
      </c>
    </row>
    <row r="32" spans="1:7" x14ac:dyDescent="0.3">
      <c r="A32" s="56" t="s">
        <v>75</v>
      </c>
      <c r="B32" s="49">
        <f>SUMIFS('AMZ PMTD'!$P:$P,'AMZ PMTD'!$B:$B,'MoM Performance'!$A32)</f>
        <v>9754.7999999999993</v>
      </c>
      <c r="C32" s="49">
        <f>SUMIFS('AMZ PMTD'!$O:$O,'AMZ PMTD'!$B:$B,'MoM Performance'!$A32)</f>
        <v>2442931.7000000007</v>
      </c>
      <c r="D32" s="118">
        <f t="shared" si="3"/>
        <v>3.9930711120576955E-3</v>
      </c>
      <c r="E32" s="119">
        <f>SUMIFS('Amz MTD'!$Q:$Q,'Amz MTD'!$C:$C,'MoM Performance'!$A32,'Amz MTD'!$A:$A,"Achieved")</f>
        <v>8129</v>
      </c>
      <c r="F32" s="49">
        <f>SUMIFS('Amz MTD'!$P:$P,'Amz MTD'!$C:$C,'MoM Performance'!$A32,'Amz MTD'!$A:$A,"Achieved")</f>
        <v>2220847</v>
      </c>
      <c r="G32" s="120">
        <f t="shared" si="4"/>
        <v>3.6603151860528887E-3</v>
      </c>
    </row>
    <row r="33" spans="1:7" x14ac:dyDescent="0.3">
      <c r="A33" s="56" t="s">
        <v>76</v>
      </c>
      <c r="B33" s="49">
        <f>SUMIFS('AMZ PMTD'!$P:$P,'AMZ PMTD'!$B:$B,'MoM Performance'!$A33)</f>
        <v>1874.4</v>
      </c>
      <c r="C33" s="49">
        <f>SUMIFS('AMZ PMTD'!$O:$O,'AMZ PMTD'!$B:$B,'MoM Performance'!$A33)</f>
        <v>853096.2</v>
      </c>
      <c r="D33" s="118">
        <f t="shared" si="3"/>
        <v>2.1971730737987112E-3</v>
      </c>
      <c r="E33" s="119">
        <f>SUMIFS('Amz MTD'!$Q:$Q,'Amz MTD'!$C:$C,'MoM Performance'!$A33,'Amz MTD'!$A:$A,"Achieved")</f>
        <v>1562</v>
      </c>
      <c r="F33" s="49">
        <f>SUMIFS('Amz MTD'!$P:$P,'Amz MTD'!$C:$C,'MoM Performance'!$A33,'Amz MTD'!$A:$A,"Achieved")</f>
        <v>775542</v>
      </c>
      <c r="G33" s="120">
        <f t="shared" si="4"/>
        <v>2.0140753176488184E-3</v>
      </c>
    </row>
    <row r="34" spans="1:7" x14ac:dyDescent="0.3">
      <c r="A34" s="56" t="s">
        <v>77</v>
      </c>
      <c r="B34" s="49">
        <f>SUMIFS('AMZ PMTD'!$P:$P,'AMZ PMTD'!$B:$B,'MoM Performance'!$A34)</f>
        <v>1348.8</v>
      </c>
      <c r="C34" s="49">
        <f>SUMIFS('AMZ PMTD'!$O:$O,'AMZ PMTD'!$B:$B,'MoM Performance'!$A34)</f>
        <v>341401.50000000006</v>
      </c>
      <c r="D34" s="118">
        <f t="shared" si="3"/>
        <v>3.9507735027526237E-3</v>
      </c>
      <c r="E34" s="119">
        <f>SUMIFS('Amz MTD'!$Q:$Q,'Amz MTD'!$C:$C,'MoM Performance'!$A34,'Amz MTD'!$A:$A,"Achieved")</f>
        <v>1124</v>
      </c>
      <c r="F34" s="49">
        <f>SUMIFS('Amz MTD'!$P:$P,'Amz MTD'!$C:$C,'MoM Performance'!$A34,'Amz MTD'!$A:$A,"Achieved")</f>
        <v>310365</v>
      </c>
      <c r="G34" s="120">
        <f t="shared" si="4"/>
        <v>3.621542377523239E-3</v>
      </c>
    </row>
    <row r="35" spans="1:7" x14ac:dyDescent="0.3">
      <c r="A35" s="56" t="s">
        <v>79</v>
      </c>
      <c r="B35" s="49">
        <f>SUMIFS('AMZ PMTD'!$P:$P,'AMZ PMTD'!$B:$B,'MoM Performance'!$A35)</f>
        <v>236.4</v>
      </c>
      <c r="C35" s="49">
        <f>SUMIFS('AMZ PMTD'!$O:$O,'AMZ PMTD'!$B:$B,'MoM Performance'!$A35)</f>
        <v>79211</v>
      </c>
      <c r="D35" s="118">
        <f t="shared" si="3"/>
        <v>2.9844339801290225E-3</v>
      </c>
      <c r="E35" s="119">
        <f>SUMIFS('Amz MTD'!$Q:$Q,'Amz MTD'!$C:$C,'MoM Performance'!$A35,'Amz MTD'!$A:$A,"Achieved")</f>
        <v>197</v>
      </c>
      <c r="F35" s="49">
        <f>SUMIFS('Amz MTD'!$P:$P,'Amz MTD'!$C:$C,'MoM Performance'!$A35,'Amz MTD'!$A:$A,"Achieved")</f>
        <v>72010</v>
      </c>
      <c r="G35" s="120">
        <f t="shared" si="4"/>
        <v>2.7357311484516038E-3</v>
      </c>
    </row>
    <row r="36" spans="1:7" x14ac:dyDescent="0.3">
      <c r="A36" s="56" t="s">
        <v>78</v>
      </c>
      <c r="B36" s="49">
        <f>SUMIFS('AMZ PMTD'!$P:$P,'AMZ PMTD'!$B:$B,'MoM Performance'!$A36)</f>
        <v>501.6</v>
      </c>
      <c r="C36" s="49">
        <f>SUMIFS('AMZ PMTD'!$O:$O,'AMZ PMTD'!$B:$B,'MoM Performance'!$A36)</f>
        <v>756197.20000000007</v>
      </c>
      <c r="D36" s="118">
        <f t="shared" si="3"/>
        <v>6.6331903900199575E-4</v>
      </c>
      <c r="E36" s="119">
        <f>SUMIFS('Amz MTD'!$Q:$Q,'Amz MTD'!$C:$C,'MoM Performance'!$A36,'Amz MTD'!$A:$A,"Achieved")</f>
        <v>418</v>
      </c>
      <c r="F36" s="49">
        <f>SUMIFS('Amz MTD'!$P:$P,'Amz MTD'!$C:$C,'MoM Performance'!$A36,'Amz MTD'!$A:$A,"Achieved")</f>
        <v>687452</v>
      </c>
      <c r="G36" s="120">
        <f t="shared" si="4"/>
        <v>6.0804245241849616E-4</v>
      </c>
    </row>
    <row r="37" spans="1:7" x14ac:dyDescent="0.3">
      <c r="A37" s="56" t="s">
        <v>100</v>
      </c>
      <c r="B37" s="49">
        <f>SUMIFS('AMZ PMTD'!$P:$P,'AMZ PMTD'!$B:$B,'MoM Performance'!$A37)</f>
        <v>86.399999999999991</v>
      </c>
      <c r="C37" s="49">
        <f>SUMIFS('AMZ PMTD'!$O:$O,'AMZ PMTD'!$B:$B,'MoM Performance'!$A37)</f>
        <v>45400.3</v>
      </c>
      <c r="D37" s="118">
        <f t="shared" si="3"/>
        <v>1.903071125080671E-3</v>
      </c>
      <c r="E37" s="119">
        <f>SUMIFS('Amz MTD'!$Q:$Q,'Amz MTD'!$C:$C,'MoM Performance'!$A37,'Amz MTD'!$A:$A,"Achieved")</f>
        <v>72</v>
      </c>
      <c r="F37" s="49">
        <f>SUMIFS('Amz MTD'!$P:$P,'Amz MTD'!$C:$C,'MoM Performance'!$A37,'Amz MTD'!$A:$A,"Achieved")</f>
        <v>41273</v>
      </c>
      <c r="G37" s="120">
        <f t="shared" si="4"/>
        <v>1.744481864657282E-3</v>
      </c>
    </row>
    <row r="38" spans="1:7" ht="15" thickBot="1" x14ac:dyDescent="0.35">
      <c r="A38" s="103" t="s">
        <v>11</v>
      </c>
      <c r="B38" s="104">
        <f>SUM(B31:B37)</f>
        <v>26705.200000000001</v>
      </c>
      <c r="C38" s="104">
        <f>SUM(C31:C35)</f>
        <v>10431978.699999999</v>
      </c>
      <c r="D38" s="105">
        <f>B38/C38</f>
        <v>2.5599362084587083E-3</v>
      </c>
      <c r="E38" s="106">
        <f>SUM(E31:E37)</f>
        <v>24213</v>
      </c>
      <c r="F38" s="104">
        <f>SUM(F31:F35)</f>
        <v>9483617</v>
      </c>
      <c r="G38" s="105">
        <f>E38/F38</f>
        <v>2.5531397988763148E-3</v>
      </c>
    </row>
    <row r="41" spans="1:7" ht="15" thickBot="1" x14ac:dyDescent="0.35">
      <c r="A41" s="169" t="s">
        <v>216</v>
      </c>
      <c r="B41" s="170"/>
      <c r="C41" s="170"/>
      <c r="D41" s="170"/>
      <c r="E41" s="170"/>
      <c r="F41" s="170"/>
      <c r="G41" s="170"/>
    </row>
    <row r="42" spans="1:7" x14ac:dyDescent="0.3">
      <c r="A42" s="55" t="s">
        <v>10</v>
      </c>
      <c r="B42" s="87" t="str">
        <f ca="1">TEXT(EOMONTH(TODAY(),-2),"MMMM") &amp; " Spends"</f>
        <v>March Spends</v>
      </c>
      <c r="C42" s="87" t="str">
        <f ca="1">TEXT(EOMONTH(TODAY(),-2),"MMMM") &amp; " Clicks"</f>
        <v>March Clicks</v>
      </c>
      <c r="D42" s="88" t="str">
        <f ca="1">TEXT(EOMONTH(TODAY(),-2),"MMMM") &amp; " CPC"</f>
        <v>March CPC</v>
      </c>
      <c r="E42" s="89" t="str">
        <f ca="1">TEXT(EOMONTH(TODAY(),-1),"MMMM") &amp; " Spends"</f>
        <v>April Spends</v>
      </c>
      <c r="F42" s="87" t="str">
        <f ca="1">TEXT(EOMONTH(TODAY(),-1),"MMMM") &amp; " Clicks"</f>
        <v>April Clicks</v>
      </c>
      <c r="G42" s="90" t="str">
        <f ca="1">TEXT(EOMONTH(TODAY(),-1),"MMMM") &amp; " CPC"</f>
        <v>April CPC</v>
      </c>
    </row>
    <row r="43" spans="1:7" x14ac:dyDescent="0.3">
      <c r="A43" s="56" t="s">
        <v>74</v>
      </c>
      <c r="B43" s="53">
        <f>SUMIFS('AMZ PMTD'!$R:$R,'AMZ PMTD'!$B:$B,'MoM Performance'!$A20)</f>
        <v>325086.223</v>
      </c>
      <c r="C43" s="49">
        <f>SUMIFS('AMZ PMTD'!$P:$P,'AMZ PMTD'!$B:$B,'MoM Performance'!$A20)</f>
        <v>12902.8</v>
      </c>
      <c r="D43" s="74">
        <f t="shared" ref="D43:D49" si="5">IFERROR(B43/C43,"-")</f>
        <v>25.195013717952694</v>
      </c>
      <c r="E43" s="121">
        <f>SUMIFS('Amz MTD'!$S:$S,'Amz MTD'!$C:$C,'MoM Performance'!$A20,'Amz MTD'!$A:$A,"Achieved")</f>
        <v>382454.37999999989</v>
      </c>
      <c r="F43" s="49">
        <f>SUMIFS('Amz MTD'!$Q:$Q,'Amz MTD'!$C:$C,'MoM Performance'!$A20,'Amz MTD'!$A:$A,"Achieved")</f>
        <v>12711</v>
      </c>
      <c r="G43" s="122">
        <f t="shared" ref="G43:G49" si="6">IFERROR(E43/F43,"-")</f>
        <v>30.088457241759098</v>
      </c>
    </row>
    <row r="44" spans="1:7" x14ac:dyDescent="0.3">
      <c r="A44" s="56" t="s">
        <v>75</v>
      </c>
      <c r="B44" s="53">
        <f>SUMIFS('AMZ PMTD'!$R:$R,'AMZ PMTD'!$B:$B,'MoM Performance'!$A21)</f>
        <v>170771.3835</v>
      </c>
      <c r="C44" s="49">
        <f>SUMIFS('AMZ PMTD'!$P:$P,'AMZ PMTD'!$B:$B,'MoM Performance'!$A21)</f>
        <v>9754.7999999999993</v>
      </c>
      <c r="D44" s="74">
        <f t="shared" si="5"/>
        <v>17.506395159306187</v>
      </c>
      <c r="E44" s="121">
        <f>SUMIFS('Amz MTD'!$S:$S,'Amz MTD'!$C:$C,'MoM Performance'!$A21,'Amz MTD'!$A:$A,"Achieved")</f>
        <v>200907.50999999989</v>
      </c>
      <c r="F44" s="49">
        <f>SUMIFS('Amz MTD'!$Q:$Q,'Amz MTD'!$C:$C,'MoM Performance'!$A21,'Amz MTD'!$A:$A,"Achieved")</f>
        <v>8129</v>
      </c>
      <c r="G44" s="122">
        <f t="shared" si="6"/>
        <v>24.714910813138133</v>
      </c>
    </row>
    <row r="45" spans="1:7" x14ac:dyDescent="0.3">
      <c r="A45" s="56" t="s">
        <v>76</v>
      </c>
      <c r="B45" s="53">
        <f>SUMIFS('AMZ PMTD'!$R:$R,'AMZ PMTD'!$B:$B,'MoM Performance'!$A22)</f>
        <v>53344.708000000013</v>
      </c>
      <c r="C45" s="49">
        <f>SUMIFS('AMZ PMTD'!$P:$P,'AMZ PMTD'!$B:$B,'MoM Performance'!$A22)</f>
        <v>1874.4</v>
      </c>
      <c r="D45" s="74">
        <f t="shared" si="5"/>
        <v>28.459618011096889</v>
      </c>
      <c r="E45" s="121">
        <f>SUMIFS('Amz MTD'!$S:$S,'Amz MTD'!$C:$C,'MoM Performance'!$A22,'Amz MTD'!$A:$A,"Achieved")</f>
        <v>62758.48000000001</v>
      </c>
      <c r="F45" s="49">
        <f>SUMIFS('Amz MTD'!$Q:$Q,'Amz MTD'!$C:$C,'MoM Performance'!$A22,'Amz MTD'!$A:$A,"Achieved")</f>
        <v>1562</v>
      </c>
      <c r="G45" s="122">
        <f t="shared" si="6"/>
        <v>40.178284250960317</v>
      </c>
    </row>
    <row r="46" spans="1:7" x14ac:dyDescent="0.3">
      <c r="A46" s="56" t="s">
        <v>77</v>
      </c>
      <c r="B46" s="53">
        <f>SUMIFS('AMZ PMTD'!$R:$R,'AMZ PMTD'!$B:$B,'MoM Performance'!$A23)</f>
        <v>13463.897999999999</v>
      </c>
      <c r="C46" s="49">
        <f>SUMIFS('AMZ PMTD'!$P:$P,'AMZ PMTD'!$B:$B,'MoM Performance'!$A23)</f>
        <v>1348.8</v>
      </c>
      <c r="D46" s="74">
        <f t="shared" si="5"/>
        <v>9.9821307829181496</v>
      </c>
      <c r="E46" s="121">
        <f>SUMIFS('Amz MTD'!$S:$S,'Amz MTD'!$C:$C,'MoM Performance'!$A23,'Amz MTD'!$A:$A,"Achieved")</f>
        <v>15839.880000000001</v>
      </c>
      <c r="F46" s="49">
        <f>SUMIFS('Amz MTD'!$Q:$Q,'Amz MTD'!$C:$C,'MoM Performance'!$A23,'Amz MTD'!$A:$A,"Achieved")</f>
        <v>1124</v>
      </c>
      <c r="G46" s="122">
        <f t="shared" si="6"/>
        <v>14.092419928825624</v>
      </c>
    </row>
    <row r="47" spans="1:7" x14ac:dyDescent="0.3">
      <c r="A47" s="56" t="s">
        <v>79</v>
      </c>
      <c r="B47" s="53">
        <f>SUMIFS('AMZ PMTD'!$R:$R,'AMZ PMTD'!$B:$B,'MoM Performance'!$A24)</f>
        <v>4409.281500000001</v>
      </c>
      <c r="C47" s="49">
        <f>SUMIFS('AMZ PMTD'!$P:$P,'AMZ PMTD'!$B:$B,'MoM Performance'!$A24)</f>
        <v>236.4</v>
      </c>
      <c r="D47" s="74">
        <f t="shared" si="5"/>
        <v>18.651782994923863</v>
      </c>
      <c r="E47" s="121">
        <f>SUMIFS('Amz MTD'!$S:$S,'Amz MTD'!$C:$C,'MoM Performance'!$A24,'Amz MTD'!$A:$A,"Achieved")</f>
        <v>5187.3899999999994</v>
      </c>
      <c r="F47" s="49">
        <f>SUMIFS('Amz MTD'!$Q:$Q,'Amz MTD'!$C:$C,'MoM Performance'!$A24,'Amz MTD'!$A:$A,"Achieved")</f>
        <v>197</v>
      </c>
      <c r="G47" s="122">
        <f t="shared" si="6"/>
        <v>26.331928934010151</v>
      </c>
    </row>
    <row r="48" spans="1:7" x14ac:dyDescent="0.3">
      <c r="A48" s="56" t="s">
        <v>78</v>
      </c>
      <c r="B48" s="53">
        <f>SUMIFS('AMZ PMTD'!$R:$R,'AMZ PMTD'!$B:$B,'MoM Performance'!$A25)</f>
        <v>4054.3639999999996</v>
      </c>
      <c r="C48" s="49">
        <f>SUMIFS('AMZ PMTD'!$P:$P,'AMZ PMTD'!$B:$B,'MoM Performance'!$A25)</f>
        <v>501.6</v>
      </c>
      <c r="D48" s="74">
        <f t="shared" si="5"/>
        <v>8.0828628389154691</v>
      </c>
      <c r="E48" s="121">
        <f>SUMIFS('Amz MTD'!$S:$S,'Amz MTD'!$C:$C,'MoM Performance'!$A25,'Amz MTD'!$A:$A,"Achieved")</f>
        <v>4769.84</v>
      </c>
      <c r="F48" s="49">
        <f>SUMIFS('Amz MTD'!$Q:$Q,'Amz MTD'!$C:$C,'MoM Performance'!$A25,'Amz MTD'!$A:$A,"Achieved")</f>
        <v>418</v>
      </c>
      <c r="G48" s="122">
        <f t="shared" si="6"/>
        <v>11.411100478468899</v>
      </c>
    </row>
    <row r="49" spans="1:7" x14ac:dyDescent="0.3">
      <c r="A49" s="56" t="s">
        <v>100</v>
      </c>
      <c r="B49" s="53">
        <f>SUMIFS('AMZ PMTD'!$R:$R,'AMZ PMTD'!$B:$B,'MoM Performance'!$A26)</f>
        <v>1215.704</v>
      </c>
      <c r="C49" s="49">
        <f>SUMIFS('AMZ PMTD'!$P:$P,'AMZ PMTD'!$B:$B,'MoM Performance'!$A26)</f>
        <v>86.399999999999991</v>
      </c>
      <c r="D49" s="74">
        <f t="shared" si="5"/>
        <v>14.070648148148148</v>
      </c>
      <c r="E49" s="121">
        <f>SUMIFS('Amz MTD'!$S:$S,'Amz MTD'!$C:$C,'MoM Performance'!$A26,'Amz MTD'!$A:$A,"Achieved")</f>
        <v>1430.24</v>
      </c>
      <c r="F49" s="49">
        <f>SUMIFS('Amz MTD'!$Q:$Q,'Amz MTD'!$C:$C,'MoM Performance'!$A26,'Amz MTD'!$A:$A,"Achieved")</f>
        <v>72</v>
      </c>
      <c r="G49" s="122">
        <f t="shared" si="6"/>
        <v>19.864444444444445</v>
      </c>
    </row>
    <row r="50" spans="1:7" ht="15" thickBot="1" x14ac:dyDescent="0.35">
      <c r="A50" s="103" t="s">
        <v>11</v>
      </c>
      <c r="B50" s="107">
        <f>SUM(B43:B49)</f>
        <v>572345.56200000003</v>
      </c>
      <c r="C50" s="104">
        <f>SUM(C43:C47)</f>
        <v>26117.200000000001</v>
      </c>
      <c r="D50" s="108">
        <f>B50/C50</f>
        <v>21.914506991561119</v>
      </c>
      <c r="E50" s="109">
        <f>SUM(E43:E49)</f>
        <v>673347.71999999974</v>
      </c>
      <c r="F50" s="104">
        <f>SUM(F43:F47)</f>
        <v>23723</v>
      </c>
      <c r="G50" s="108">
        <f>E50/F50</f>
        <v>28.383750790372201</v>
      </c>
    </row>
    <row r="51" spans="1:7" x14ac:dyDescent="0.3">
      <c r="A51" s="37"/>
    </row>
    <row r="52" spans="1:7" ht="15" thickBot="1" x14ac:dyDescent="0.35">
      <c r="A52" s="171" t="s">
        <v>217</v>
      </c>
      <c r="B52" s="172"/>
      <c r="C52" s="172"/>
      <c r="D52" s="172"/>
      <c r="E52" s="172"/>
      <c r="F52" s="172"/>
      <c r="G52" s="172"/>
    </row>
    <row r="53" spans="1:7" x14ac:dyDescent="0.3">
      <c r="A53" s="55" t="s">
        <v>10</v>
      </c>
      <c r="B53" s="87" t="str">
        <f ca="1">TEXT(EOMONTH(TODAY(),-1),"MMMM") &amp; " Orders"</f>
        <v>April Orders</v>
      </c>
      <c r="C53" s="87" t="str">
        <f ca="1">TEXT(EOMONTH(TODAY(),-2),"MMMM") &amp; " Clicks"</f>
        <v>March Clicks</v>
      </c>
      <c r="D53" s="88" t="str">
        <f ca="1">TEXT(EOMONTH(TODAY(),-1),"MMMM") &amp; " CVR"</f>
        <v>April CVR</v>
      </c>
      <c r="E53" s="89" t="str">
        <f ca="1">TEXT(EOMONTH(TODAY(),-1),"MMMM") &amp; " Orders"</f>
        <v>April Orders</v>
      </c>
      <c r="F53" s="87" t="str">
        <f ca="1">TEXT(EOMONTH(TODAY(),-1),"MMMM") &amp; " Clicks"</f>
        <v>April Clicks</v>
      </c>
      <c r="G53" s="88" t="str">
        <f ca="1">TEXT(EOMONTH(TODAY(),-1),"MMMM") &amp; " CVR"</f>
        <v>April CVR</v>
      </c>
    </row>
    <row r="54" spans="1:7" x14ac:dyDescent="0.3">
      <c r="A54" s="56" t="s">
        <v>74</v>
      </c>
      <c r="B54" s="49">
        <f>SUMIFS('AMZ PMTD'!$T:$T,'AMZ PMTD'!$B:$B,'MoM Performance'!$A54)</f>
        <v>3423.1999999999994</v>
      </c>
      <c r="C54" s="49">
        <f>SUMIFS('AMZ PMTD'!$P:$P,'AMZ PMTD'!$B:$B,'MoM Performance'!$A54)</f>
        <v>12902.8</v>
      </c>
      <c r="D54" s="123">
        <f t="shared" ref="D54:D60" si="7">IFERROR(B54/C54,"-")</f>
        <v>0.26530675512291901</v>
      </c>
      <c r="E54" s="119">
        <f>SUMIFS('Amz MTD'!$U:$U,'Amz MTD'!$C:$C,'MoM Performance'!$A54,'Amz MTD'!$A:$A,"Achieved")</f>
        <v>4279</v>
      </c>
      <c r="F54" s="49">
        <f>SUMIFS('Amz MTD'!$Q:$Q,'Amz MTD'!$C:$C,'MoM Performance'!$A54,'Amz MTD'!$A:$A,"Achieved")</f>
        <v>12711</v>
      </c>
      <c r="G54" s="124">
        <f t="shared" ref="G54:G60" si="8">IFERROR(E54/F54,"-")</f>
        <v>0.33663755802061207</v>
      </c>
    </row>
    <row r="55" spans="1:7" x14ac:dyDescent="0.3">
      <c r="A55" s="56" t="s">
        <v>75</v>
      </c>
      <c r="B55" s="49">
        <f>SUMIFS('AMZ PMTD'!$T:$T,'AMZ PMTD'!$B:$B,'MoM Performance'!$A55)</f>
        <v>1399.9999999999995</v>
      </c>
      <c r="C55" s="49">
        <f>SUMIFS('AMZ PMTD'!$P:$P,'AMZ PMTD'!$B:$B,'MoM Performance'!$A55)</f>
        <v>9754.7999999999993</v>
      </c>
      <c r="D55" s="123">
        <f t="shared" si="7"/>
        <v>0.14351908803870911</v>
      </c>
      <c r="E55" s="119">
        <f>SUMIFS('Amz MTD'!$U:$U,'Amz MTD'!$C:$C,'MoM Performance'!$A55,'Amz MTD'!$A:$A,"Achieved")</f>
        <v>1750</v>
      </c>
      <c r="F55" s="49">
        <f>SUMIFS('Amz MTD'!$Q:$Q,'Amz MTD'!$C:$C,'MoM Performance'!$A55,'Amz MTD'!$A:$A,"Achieved")</f>
        <v>8129</v>
      </c>
      <c r="G55" s="124">
        <f t="shared" si="8"/>
        <v>0.21527863205806372</v>
      </c>
    </row>
    <row r="56" spans="1:7" x14ac:dyDescent="0.3">
      <c r="A56" s="56" t="s">
        <v>76</v>
      </c>
      <c r="B56" s="49">
        <f>SUMIFS('AMZ PMTD'!$T:$T,'AMZ PMTD'!$B:$B,'MoM Performance'!$A56)</f>
        <v>282.40000000000003</v>
      </c>
      <c r="C56" s="49">
        <f>SUMIFS('AMZ PMTD'!$P:$P,'AMZ PMTD'!$B:$B,'MoM Performance'!$A56)</f>
        <v>1874.4</v>
      </c>
      <c r="D56" s="123">
        <f t="shared" si="7"/>
        <v>0.15066154502774223</v>
      </c>
      <c r="E56" s="119">
        <f>SUMIFS('Amz MTD'!$U:$U,'Amz MTD'!$C:$C,'MoM Performance'!$A56,'Amz MTD'!$A:$A,"Achieved")</f>
        <v>353</v>
      </c>
      <c r="F56" s="49">
        <f>SUMIFS('Amz MTD'!$Q:$Q,'Amz MTD'!$C:$C,'MoM Performance'!$A56,'Amz MTD'!$A:$A,"Achieved")</f>
        <v>1562</v>
      </c>
      <c r="G56" s="124">
        <f t="shared" si="8"/>
        <v>0.22599231754161331</v>
      </c>
    </row>
    <row r="57" spans="1:7" x14ac:dyDescent="0.3">
      <c r="A57" s="56" t="s">
        <v>77</v>
      </c>
      <c r="B57" s="49">
        <f>SUMIFS('AMZ PMTD'!$T:$T,'AMZ PMTD'!$B:$B,'MoM Performance'!$A57)</f>
        <v>133.60000000000002</v>
      </c>
      <c r="C57" s="49">
        <f>SUMIFS('AMZ PMTD'!$P:$P,'AMZ PMTD'!$B:$B,'MoM Performance'!$A57)</f>
        <v>1348.8</v>
      </c>
      <c r="D57" s="123">
        <f t="shared" si="7"/>
        <v>9.9051008303677357E-2</v>
      </c>
      <c r="E57" s="119">
        <f>SUMIFS('Amz MTD'!$U:$U,'Amz MTD'!$C:$C,'MoM Performance'!$A57,'Amz MTD'!$A:$A,"Achieved")</f>
        <v>167</v>
      </c>
      <c r="F57" s="49">
        <f>SUMIFS('Amz MTD'!$Q:$Q,'Amz MTD'!$C:$C,'MoM Performance'!$A57,'Amz MTD'!$A:$A,"Achieved")</f>
        <v>1124</v>
      </c>
      <c r="G57" s="124">
        <f t="shared" si="8"/>
        <v>0.14857651245551601</v>
      </c>
    </row>
    <row r="58" spans="1:7" x14ac:dyDescent="0.3">
      <c r="A58" s="56" t="s">
        <v>79</v>
      </c>
      <c r="B58" s="49">
        <f>SUMIFS('AMZ PMTD'!$T:$T,'AMZ PMTD'!$B:$B,'MoM Performance'!$A58)</f>
        <v>68</v>
      </c>
      <c r="C58" s="49">
        <f>SUMIFS('AMZ PMTD'!$P:$P,'AMZ PMTD'!$B:$B,'MoM Performance'!$A58)</f>
        <v>236.4</v>
      </c>
      <c r="D58" s="123">
        <f t="shared" si="7"/>
        <v>0.28764805414551609</v>
      </c>
      <c r="E58" s="119">
        <f>SUMIFS('Amz MTD'!$U:$U,'Amz MTD'!$C:$C,'MoM Performance'!$A58,'Amz MTD'!$A:$A,"Achieved")</f>
        <v>85</v>
      </c>
      <c r="F58" s="49">
        <f>SUMIFS('Amz MTD'!$Q:$Q,'Amz MTD'!$C:$C,'MoM Performance'!$A58,'Amz MTD'!$A:$A,"Achieved")</f>
        <v>197</v>
      </c>
      <c r="G58" s="124">
        <f t="shared" si="8"/>
        <v>0.43147208121827413</v>
      </c>
    </row>
    <row r="59" spans="1:7" x14ac:dyDescent="0.3">
      <c r="A59" s="56" t="s">
        <v>78</v>
      </c>
      <c r="B59" s="49">
        <f>SUMIFS('AMZ PMTD'!$T:$T,'AMZ PMTD'!$B:$B,'MoM Performance'!$A59)</f>
        <v>95.2</v>
      </c>
      <c r="C59" s="49">
        <f>SUMIFS('AMZ PMTD'!$P:$P,'AMZ PMTD'!$B:$B,'MoM Performance'!$A59)</f>
        <v>501.6</v>
      </c>
      <c r="D59" s="123">
        <f t="shared" si="7"/>
        <v>0.18979266347687401</v>
      </c>
      <c r="E59" s="119">
        <f>SUMIFS('Amz MTD'!$U:$U,'Amz MTD'!$C:$C,'MoM Performance'!$A59,'Amz MTD'!$A:$A,"Achieved")</f>
        <v>119</v>
      </c>
      <c r="F59" s="49">
        <f>SUMIFS('Amz MTD'!$Q:$Q,'Amz MTD'!$C:$C,'MoM Performance'!$A59,'Amz MTD'!$A:$A,"Achieved")</f>
        <v>418</v>
      </c>
      <c r="G59" s="124">
        <f t="shared" si="8"/>
        <v>0.28468899521531099</v>
      </c>
    </row>
    <row r="60" spans="1:7" x14ac:dyDescent="0.3">
      <c r="A60" s="56" t="s">
        <v>100</v>
      </c>
      <c r="B60" s="49">
        <f>SUMIFS('AMZ PMTD'!$T:$T,'AMZ PMTD'!$B:$B,'MoM Performance'!$A60)</f>
        <v>12.8</v>
      </c>
      <c r="C60" s="49">
        <f>SUMIFS('AMZ PMTD'!$P:$P,'AMZ PMTD'!$B:$B,'MoM Performance'!$A60)</f>
        <v>86.399999999999991</v>
      </c>
      <c r="D60" s="123">
        <f t="shared" si="7"/>
        <v>0.14814814814814817</v>
      </c>
      <c r="E60" s="119">
        <f>SUMIFS('Amz MTD'!$U:$U,'Amz MTD'!$C:$C,'MoM Performance'!$A60,'Amz MTD'!$A:$A,"Achieved")</f>
        <v>16</v>
      </c>
      <c r="F60" s="49">
        <f>SUMIFS('Amz MTD'!$Q:$Q,'Amz MTD'!$C:$C,'MoM Performance'!$A60,'Amz MTD'!$A:$A,"Achieved")</f>
        <v>72</v>
      </c>
      <c r="G60" s="124">
        <f t="shared" si="8"/>
        <v>0.22222222222222221</v>
      </c>
    </row>
    <row r="61" spans="1:7" ht="15" thickBot="1" x14ac:dyDescent="0.35">
      <c r="A61" s="103" t="s">
        <v>11</v>
      </c>
      <c r="B61" s="104">
        <f>SUM(B54:B60)</f>
        <v>5415.1999999999989</v>
      </c>
      <c r="C61" s="104">
        <f>SUM(C54:C58)</f>
        <v>26117.200000000001</v>
      </c>
      <c r="D61" s="110">
        <f>B61/C61</f>
        <v>0.20734228784096301</v>
      </c>
      <c r="E61" s="106">
        <f>SUM(E54:E60)</f>
        <v>6769</v>
      </c>
      <c r="F61" s="104">
        <f>SUM(F54:F58)</f>
        <v>23723</v>
      </c>
      <c r="G61" s="110">
        <f>E61/F61</f>
        <v>0.2853349070522278</v>
      </c>
    </row>
    <row r="73" spans="9:11" ht="15" thickBot="1" x14ac:dyDescent="0.35"/>
    <row r="74" spans="9:11" ht="15" thickBot="1" x14ac:dyDescent="0.35">
      <c r="I74" s="148" t="s">
        <v>17</v>
      </c>
      <c r="J74" s="149"/>
      <c r="K74" s="150"/>
    </row>
    <row r="75" spans="9:11" x14ac:dyDescent="0.3">
      <c r="I75" s="60" t="s">
        <v>10</v>
      </c>
      <c r="J75" s="67">
        <f ca="1">TODAY()-2</f>
        <v>45060</v>
      </c>
      <c r="K75" s="68">
        <f ca="1">TODAY()-1</f>
        <v>45061</v>
      </c>
    </row>
    <row r="76" spans="9:11" x14ac:dyDescent="0.3">
      <c r="I76" s="56" t="s">
        <v>74</v>
      </c>
      <c r="J76" s="58" t="e">
        <f>SUMIFS(#REF!,#REF!,'MoM Performance'!$I76)</f>
        <v>#REF!</v>
      </c>
      <c r="K76" s="47" t="e">
        <f>SUMIFS(#REF!,#REF!,'MoM Performance'!$I76)</f>
        <v>#REF!</v>
      </c>
    </row>
    <row r="77" spans="9:11" x14ac:dyDescent="0.3">
      <c r="I77" s="56" t="s">
        <v>75</v>
      </c>
      <c r="J77" s="58" t="e">
        <f>SUMIFS(#REF!,#REF!,'MoM Performance'!$I77)</f>
        <v>#REF!</v>
      </c>
      <c r="K77" s="47" t="e">
        <f>SUMIFS(#REF!,#REF!,'MoM Performance'!$I77)</f>
        <v>#REF!</v>
      </c>
    </row>
    <row r="78" spans="9:11" x14ac:dyDescent="0.3">
      <c r="I78" s="56" t="s">
        <v>76</v>
      </c>
      <c r="J78" s="58" t="e">
        <f>SUMIFS(#REF!,#REF!,'MoM Performance'!$I78)</f>
        <v>#REF!</v>
      </c>
      <c r="K78" s="47" t="e">
        <f>SUMIFS(#REF!,#REF!,'MoM Performance'!$I78)</f>
        <v>#REF!</v>
      </c>
    </row>
    <row r="79" spans="9:11" x14ac:dyDescent="0.3">
      <c r="I79" s="56" t="s">
        <v>77</v>
      </c>
      <c r="J79" s="58" t="e">
        <f>SUMIFS(#REF!,#REF!,'MoM Performance'!$I79)</f>
        <v>#REF!</v>
      </c>
      <c r="K79" s="47" t="e">
        <f>SUMIFS(#REF!,#REF!,'MoM Performance'!$I79)</f>
        <v>#REF!</v>
      </c>
    </row>
    <row r="80" spans="9:11" x14ac:dyDescent="0.3">
      <c r="I80" s="56" t="s">
        <v>79</v>
      </c>
      <c r="J80" s="58" t="e">
        <f>SUMIFS(#REF!,#REF!,'MoM Performance'!$I80)</f>
        <v>#REF!</v>
      </c>
      <c r="K80" s="47" t="e">
        <f>SUMIFS(#REF!,#REF!,'MoM Performance'!$I80)</f>
        <v>#REF!</v>
      </c>
    </row>
    <row r="81" spans="9:11" x14ac:dyDescent="0.3">
      <c r="I81" s="56" t="s">
        <v>78</v>
      </c>
      <c r="J81" s="58" t="e">
        <f>SUMIFS(#REF!,#REF!,'MoM Performance'!$I81)</f>
        <v>#REF!</v>
      </c>
      <c r="K81" s="47" t="e">
        <f>SUMIFS(#REF!,#REF!,'MoM Performance'!$I81)</f>
        <v>#REF!</v>
      </c>
    </row>
    <row r="82" spans="9:11" x14ac:dyDescent="0.3">
      <c r="I82" s="56" t="s">
        <v>100</v>
      </c>
      <c r="J82" s="58" t="e">
        <f>SUMIFS(#REF!,#REF!,'MoM Performance'!$I82)</f>
        <v>#REF!</v>
      </c>
      <c r="K82" s="47" t="e">
        <f>SUMIFS(#REF!,#REF!,'MoM Performance'!$I82)</f>
        <v>#REF!</v>
      </c>
    </row>
    <row r="83" spans="9:11" ht="15" thickBot="1" x14ac:dyDescent="0.35">
      <c r="I83" s="57" t="s">
        <v>11</v>
      </c>
      <c r="J83" s="59" t="e">
        <f>SUM(J76:J82)</f>
        <v>#REF!</v>
      </c>
      <c r="K83" s="48" t="e">
        <f>SUM(K76:K82)</f>
        <v>#REF!</v>
      </c>
    </row>
  </sheetData>
  <mergeCells count="6">
    <mergeCell ref="A4:D4"/>
    <mergeCell ref="I74:K74"/>
    <mergeCell ref="A18:G18"/>
    <mergeCell ref="A29:G29"/>
    <mergeCell ref="A41:G41"/>
    <mergeCell ref="A52:G52"/>
  </mergeCells>
  <conditionalFormatting sqref="G20:G26">
    <cfRule type="cellIs" dxfId="4" priority="5" operator="greaterThan">
      <formula>$D20</formula>
    </cfRule>
  </conditionalFormatting>
  <conditionalFormatting sqref="G31:G37">
    <cfRule type="cellIs" dxfId="3" priority="4" operator="greaterThan">
      <formula>$D31</formula>
    </cfRule>
  </conditionalFormatting>
  <conditionalFormatting sqref="G31:G37">
    <cfRule type="cellIs" dxfId="2" priority="3" operator="lessThan">
      <formula>$D31</formula>
    </cfRule>
  </conditionalFormatting>
  <conditionalFormatting sqref="G43:G49">
    <cfRule type="cellIs" dxfId="1" priority="2" operator="greaterThan">
      <formula>$D43</formula>
    </cfRule>
  </conditionalFormatting>
  <conditionalFormatting sqref="G43:G49">
    <cfRule type="cellIs" dxfId="0" priority="1" operator="lessThan">
      <formula>$D43</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82AB8-2879-436B-9EF3-9A6310D27EDA}">
  <dimension ref="A3:P39"/>
  <sheetViews>
    <sheetView showGridLines="0" topLeftCell="A19" zoomScale="85" zoomScaleNormal="85" workbookViewId="0">
      <selection activeCell="Q40" sqref="Q40"/>
    </sheetView>
  </sheetViews>
  <sheetFormatPr defaultRowHeight="14.4" x14ac:dyDescent="0.3"/>
  <cols>
    <col min="2" max="2" width="18" bestFit="1" customWidth="1"/>
    <col min="3" max="3" width="16.33203125" bestFit="1" customWidth="1"/>
    <col min="10" max="10" width="10" bestFit="1" customWidth="1"/>
    <col min="11" max="11" width="11.109375" bestFit="1" customWidth="1"/>
    <col min="12" max="12" width="10.33203125" bestFit="1" customWidth="1"/>
    <col min="16" max="16" width="9.88671875" customWidth="1"/>
  </cols>
  <sheetData>
    <row r="3" spans="1:12" ht="15" thickBot="1" x14ac:dyDescent="0.35"/>
    <row r="4" spans="1:12" ht="15" thickBot="1" x14ac:dyDescent="0.35">
      <c r="A4" s="50" t="str">
        <f>'MoM Performance'!A5</f>
        <v>Attributes</v>
      </c>
      <c r="B4" s="87" t="str">
        <f ca="1">'MoM Performance'!B5</f>
        <v>March</v>
      </c>
      <c r="C4" s="88" t="str">
        <f ca="1">'MoM Performance'!C5</f>
        <v>April</v>
      </c>
    </row>
    <row r="5" spans="1:12" x14ac:dyDescent="0.3">
      <c r="A5" s="51" t="str">
        <f>'MoM Performance'!A8</f>
        <v>Spends</v>
      </c>
      <c r="B5" s="9">
        <f>'MoM Performance'!B8</f>
        <v>572345.56200000062</v>
      </c>
      <c r="C5" s="91">
        <f>'MoM Performance'!C8</f>
        <v>673347.71999999974</v>
      </c>
      <c r="J5" s="86" t="str">
        <f>'MoM Performance'!A19</f>
        <v>Category</v>
      </c>
      <c r="K5" s="87" t="str">
        <f ca="1">'MoM Performance'!C19</f>
        <v>March Sales</v>
      </c>
      <c r="L5" s="87" t="str">
        <f ca="1">'MoM Performance'!F19</f>
        <v>April Sales</v>
      </c>
    </row>
    <row r="6" spans="1:12" x14ac:dyDescent="0.3">
      <c r="A6" s="51" t="str">
        <f>'MoM Performance'!A9</f>
        <v>Sales</v>
      </c>
      <c r="B6" s="9">
        <f>'MoM Performance'!B9</f>
        <v>2899284.5969999973</v>
      </c>
      <c r="C6" s="91">
        <f>'MoM Performance'!C9</f>
        <v>3221427.3300000005</v>
      </c>
      <c r="J6" s="85" t="str">
        <f>'MoM Performance'!A20</f>
        <v>Category 1</v>
      </c>
      <c r="K6" s="79">
        <f>'MoM Performance'!C20</f>
        <v>1982068.3800000024</v>
      </c>
      <c r="L6" s="79">
        <f>'MoM Performance'!F20</f>
        <v>2202298.1999999993</v>
      </c>
    </row>
    <row r="7" spans="1:12" ht="15" thickBot="1" x14ac:dyDescent="0.35">
      <c r="A7" s="52" t="str">
        <f>'MoM Performance'!A11</f>
        <v>Acos</v>
      </c>
      <c r="B7" s="92">
        <f>'MoM Performance'!B11</f>
        <v>0.19740923764166818</v>
      </c>
      <c r="C7" s="93">
        <f>'MoM Performance'!C11</f>
        <v>0.2</v>
      </c>
      <c r="J7" s="85" t="str">
        <f>'MoM Performance'!A21</f>
        <v>Category 2</v>
      </c>
      <c r="K7" s="79">
        <f>'MoM Performance'!C21</f>
        <v>682441.74000000011</v>
      </c>
      <c r="L7" s="79">
        <f>'MoM Performance'!F21</f>
        <v>758268.60000000021</v>
      </c>
    </row>
    <row r="8" spans="1:12" x14ac:dyDescent="0.3">
      <c r="J8" s="85" t="str">
        <f>'MoM Performance'!A22</f>
        <v>Category 3</v>
      </c>
      <c r="K8" s="79">
        <f>'MoM Performance'!C22</f>
        <v>103949.43299999999</v>
      </c>
      <c r="L8" s="79">
        <f>'MoM Performance'!F22</f>
        <v>115499.37000000001</v>
      </c>
    </row>
    <row r="20" spans="1:12" ht="15" thickBot="1" x14ac:dyDescent="0.35"/>
    <row r="21" spans="1:12" x14ac:dyDescent="0.3">
      <c r="A21" s="89" t="str">
        <f>'MoM Performance'!A42</f>
        <v>Category</v>
      </c>
      <c r="B21" s="87" t="str">
        <f ca="1">'MoM Performance'!D42</f>
        <v>March CPC</v>
      </c>
      <c r="C21" s="88" t="str">
        <f ca="1">'MoM Performance'!G42</f>
        <v>April CPC</v>
      </c>
      <c r="J21" s="55" t="str">
        <f>'MoM Performance'!A53</f>
        <v>Category</v>
      </c>
      <c r="K21" s="87" t="str">
        <f ca="1">'MoM Performance'!B53</f>
        <v>April Orders</v>
      </c>
      <c r="L21" s="87" t="str">
        <f ca="1">'MoM Performance'!E53</f>
        <v>April Orders</v>
      </c>
    </row>
    <row r="22" spans="1:12" x14ac:dyDescent="0.3">
      <c r="A22" s="45" t="str">
        <f>'MoM Performance'!A43</f>
        <v>Category 1</v>
      </c>
      <c r="B22" s="6">
        <f>'MoM Performance'!D43</f>
        <v>25.195013717952694</v>
      </c>
      <c r="C22" s="74">
        <f>'MoM Performance'!G43</f>
        <v>30.088457241759098</v>
      </c>
      <c r="J22" s="56" t="str">
        <f>'MoM Performance'!A54</f>
        <v>Category 1</v>
      </c>
      <c r="K22" s="97">
        <f>'MoM Performance'!B54</f>
        <v>3423.1999999999994</v>
      </c>
      <c r="L22" s="111">
        <f>'MoM Performance'!E54</f>
        <v>4279</v>
      </c>
    </row>
    <row r="23" spans="1:12" x14ac:dyDescent="0.3">
      <c r="A23" s="45" t="str">
        <f>'MoM Performance'!A44</f>
        <v>Category 2</v>
      </c>
      <c r="B23" s="6">
        <f>'MoM Performance'!D44</f>
        <v>17.506395159306187</v>
      </c>
      <c r="C23" s="74">
        <f>'MoM Performance'!G44</f>
        <v>24.714910813138133</v>
      </c>
      <c r="J23" s="56" t="str">
        <f>'MoM Performance'!A55</f>
        <v>Category 2</v>
      </c>
      <c r="K23" s="97">
        <f>'MoM Performance'!B55</f>
        <v>1399.9999999999995</v>
      </c>
      <c r="L23" s="111">
        <f>'MoM Performance'!E55</f>
        <v>1750</v>
      </c>
    </row>
    <row r="24" spans="1:12" x14ac:dyDescent="0.3">
      <c r="A24" s="45" t="str">
        <f>'MoM Performance'!A45</f>
        <v>Category 3</v>
      </c>
      <c r="B24" s="6">
        <f>'MoM Performance'!D45</f>
        <v>28.459618011096889</v>
      </c>
      <c r="C24" s="74">
        <f>'MoM Performance'!G45</f>
        <v>40.178284250960317</v>
      </c>
      <c r="J24" s="56" t="str">
        <f>'MoM Performance'!A56</f>
        <v>Category 3</v>
      </c>
      <c r="K24" s="97">
        <f>'MoM Performance'!B56</f>
        <v>282.40000000000003</v>
      </c>
      <c r="L24" s="111">
        <f>'MoM Performance'!E56</f>
        <v>353</v>
      </c>
    </row>
    <row r="25" spans="1:12" ht="15" thickBot="1" x14ac:dyDescent="0.35">
      <c r="A25" s="94" t="str">
        <f>'MoM Performance'!A50</f>
        <v>Total</v>
      </c>
      <c r="B25" s="95">
        <f>'MoM Performance'!D50</f>
        <v>21.914506991561119</v>
      </c>
      <c r="C25" s="96">
        <f>'MoM Performance'!G50</f>
        <v>28.383750790372201</v>
      </c>
    </row>
    <row r="36" spans="1:16" x14ac:dyDescent="0.3">
      <c r="A36" s="25" t="s">
        <v>213</v>
      </c>
      <c r="B36" s="26"/>
      <c r="C36" s="26"/>
      <c r="D36" s="26"/>
      <c r="E36" s="26"/>
      <c r="F36" s="26"/>
      <c r="G36" s="26"/>
      <c r="H36" s="26"/>
      <c r="I36" s="26"/>
      <c r="J36" s="26"/>
      <c r="K36" s="26"/>
      <c r="L36" s="26"/>
      <c r="M36" s="26"/>
      <c r="N36" s="26"/>
      <c r="O36" s="26"/>
      <c r="P36" s="26"/>
    </row>
    <row r="37" spans="1:16" x14ac:dyDescent="0.3">
      <c r="A37" s="25" t="s">
        <v>236</v>
      </c>
      <c r="B37" s="26"/>
      <c r="C37" s="26"/>
      <c r="D37" s="26"/>
      <c r="E37" s="26"/>
      <c r="F37" s="26"/>
      <c r="G37" s="26"/>
      <c r="H37" s="26"/>
      <c r="I37" s="26"/>
      <c r="J37" s="26"/>
      <c r="K37" s="26"/>
      <c r="L37" s="26"/>
      <c r="M37" s="26"/>
      <c r="N37" s="26"/>
      <c r="O37" s="26"/>
      <c r="P37" s="26"/>
    </row>
    <row r="38" spans="1:16" x14ac:dyDescent="0.3">
      <c r="A38" s="25" t="s">
        <v>214</v>
      </c>
      <c r="B38" s="26"/>
      <c r="C38" s="26"/>
      <c r="D38" s="26"/>
      <c r="E38" s="26"/>
      <c r="F38" s="26"/>
      <c r="G38" s="26"/>
      <c r="H38" s="26"/>
      <c r="I38" s="26"/>
      <c r="J38" s="26"/>
      <c r="K38" s="26"/>
      <c r="L38" s="26"/>
      <c r="M38" s="26"/>
      <c r="N38" s="26"/>
      <c r="O38" s="26"/>
      <c r="P38" s="26"/>
    </row>
    <row r="39" spans="1:16" x14ac:dyDescent="0.3">
      <c r="A39" s="25" t="s">
        <v>219</v>
      </c>
      <c r="B39" s="26"/>
      <c r="C39" s="26"/>
      <c r="D39" s="26"/>
      <c r="E39" s="26"/>
      <c r="F39" s="26"/>
      <c r="G39" s="26"/>
      <c r="H39" s="26"/>
      <c r="I39" s="26"/>
      <c r="J39" s="26"/>
      <c r="K39" s="26"/>
      <c r="L39" s="26"/>
      <c r="M39" s="26"/>
      <c r="N39" s="26"/>
      <c r="O39" s="26"/>
      <c r="P39" s="2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CA162-5F47-433E-838B-5F04DA2B9D49}">
  <dimension ref="E1:AB39"/>
  <sheetViews>
    <sheetView showGridLines="0" zoomScale="70" zoomScaleNormal="70" workbookViewId="0">
      <selection activeCell="E4" sqref="E4"/>
    </sheetView>
  </sheetViews>
  <sheetFormatPr defaultRowHeight="14.4" x14ac:dyDescent="0.3"/>
  <sheetData>
    <row r="1" spans="5:28" x14ac:dyDescent="0.3">
      <c r="E1" s="173" t="s">
        <v>227</v>
      </c>
      <c r="F1" s="174"/>
      <c r="G1" s="174"/>
      <c r="H1" s="174"/>
      <c r="I1" s="174"/>
      <c r="J1" s="174"/>
      <c r="K1" s="174"/>
      <c r="L1" s="174"/>
      <c r="M1" s="174"/>
      <c r="N1" s="174"/>
      <c r="O1" s="174"/>
      <c r="P1" s="174"/>
      <c r="Q1" s="174"/>
      <c r="R1" s="174"/>
      <c r="S1" s="174"/>
      <c r="T1" s="174"/>
      <c r="U1" s="174"/>
      <c r="V1" s="174"/>
      <c r="W1" s="174"/>
      <c r="X1" s="174"/>
      <c r="Y1" s="174"/>
      <c r="Z1" s="174"/>
      <c r="AA1" s="174"/>
      <c r="AB1" s="175"/>
    </row>
    <row r="2" spans="5:28" x14ac:dyDescent="0.3">
      <c r="E2" s="176"/>
      <c r="F2" s="177"/>
      <c r="G2" s="177"/>
      <c r="H2" s="177"/>
      <c r="I2" s="177"/>
      <c r="J2" s="177"/>
      <c r="K2" s="177"/>
      <c r="L2" s="177"/>
      <c r="M2" s="177"/>
      <c r="N2" s="177"/>
      <c r="O2" s="177"/>
      <c r="P2" s="177"/>
      <c r="Q2" s="177"/>
      <c r="R2" s="177"/>
      <c r="S2" s="177"/>
      <c r="T2" s="177"/>
      <c r="U2" s="177"/>
      <c r="V2" s="177"/>
      <c r="W2" s="177"/>
      <c r="X2" s="177"/>
      <c r="Y2" s="177"/>
      <c r="Z2" s="177"/>
      <c r="AA2" s="177"/>
      <c r="AB2" s="178"/>
    </row>
    <row r="3" spans="5:28" x14ac:dyDescent="0.3">
      <c r="E3" s="176"/>
      <c r="F3" s="177"/>
      <c r="G3" s="177"/>
      <c r="H3" s="177"/>
      <c r="I3" s="177"/>
      <c r="J3" s="177"/>
      <c r="K3" s="177"/>
      <c r="L3" s="177"/>
      <c r="M3" s="177"/>
      <c r="N3" s="177"/>
      <c r="O3" s="177"/>
      <c r="P3" s="177"/>
      <c r="Q3" s="177"/>
      <c r="R3" s="177"/>
      <c r="S3" s="177"/>
      <c r="T3" s="177"/>
      <c r="U3" s="177"/>
      <c r="V3" s="177"/>
      <c r="W3" s="177"/>
      <c r="X3" s="177"/>
      <c r="Y3" s="177"/>
      <c r="Z3" s="177"/>
      <c r="AA3" s="177"/>
      <c r="AB3" s="178"/>
    </row>
    <row r="4" spans="5:28" x14ac:dyDescent="0.3">
      <c r="E4" s="39"/>
      <c r="AB4" s="40"/>
    </row>
    <row r="5" spans="5:28" x14ac:dyDescent="0.3">
      <c r="E5" s="39"/>
      <c r="AB5" s="40"/>
    </row>
    <row r="6" spans="5:28" x14ac:dyDescent="0.3">
      <c r="E6" s="39"/>
      <c r="AB6" s="40"/>
    </row>
    <row r="7" spans="5:28" x14ac:dyDescent="0.3">
      <c r="E7" s="39"/>
      <c r="AB7" s="40"/>
    </row>
    <row r="8" spans="5:28" x14ac:dyDescent="0.3">
      <c r="E8" s="39"/>
      <c r="AB8" s="40"/>
    </row>
    <row r="9" spans="5:28" x14ac:dyDescent="0.3">
      <c r="E9" s="39"/>
      <c r="AB9" s="40"/>
    </row>
    <row r="10" spans="5:28" x14ac:dyDescent="0.3">
      <c r="E10" s="39"/>
      <c r="AB10" s="40"/>
    </row>
    <row r="11" spans="5:28" x14ac:dyDescent="0.3">
      <c r="E11" s="39"/>
      <c r="AB11" s="40"/>
    </row>
    <row r="12" spans="5:28" x14ac:dyDescent="0.3">
      <c r="E12" s="39"/>
      <c r="AB12" s="40"/>
    </row>
    <row r="13" spans="5:28" x14ac:dyDescent="0.3">
      <c r="E13" s="39"/>
      <c r="AB13" s="40"/>
    </row>
    <row r="14" spans="5:28" x14ac:dyDescent="0.3">
      <c r="E14" s="39"/>
      <c r="AB14" s="40"/>
    </row>
    <row r="15" spans="5:28" x14ac:dyDescent="0.3">
      <c r="E15" s="39"/>
      <c r="AB15" s="40"/>
    </row>
    <row r="16" spans="5:28" x14ac:dyDescent="0.3">
      <c r="E16" s="39"/>
      <c r="AB16" s="40"/>
    </row>
    <row r="17" spans="5:28" x14ac:dyDescent="0.3">
      <c r="E17" s="39"/>
      <c r="AB17" s="40"/>
    </row>
    <row r="18" spans="5:28" x14ac:dyDescent="0.3">
      <c r="E18" s="39"/>
      <c r="AB18" s="40"/>
    </row>
    <row r="19" spans="5:28" x14ac:dyDescent="0.3">
      <c r="E19" s="39"/>
      <c r="AB19" s="40"/>
    </row>
    <row r="20" spans="5:28" x14ac:dyDescent="0.3">
      <c r="E20" s="39"/>
      <c r="AB20" s="40"/>
    </row>
    <row r="21" spans="5:28" x14ac:dyDescent="0.3">
      <c r="E21" s="39"/>
      <c r="AB21" s="40"/>
    </row>
    <row r="22" spans="5:28" x14ac:dyDescent="0.3">
      <c r="E22" s="39"/>
      <c r="AB22" s="40"/>
    </row>
    <row r="23" spans="5:28" x14ac:dyDescent="0.3">
      <c r="E23" s="39"/>
      <c r="AB23" s="40"/>
    </row>
    <row r="24" spans="5:28" x14ac:dyDescent="0.3">
      <c r="E24" s="39"/>
      <c r="AB24" s="40"/>
    </row>
    <row r="25" spans="5:28" x14ac:dyDescent="0.3">
      <c r="E25" s="39"/>
      <c r="AB25" s="40"/>
    </row>
    <row r="26" spans="5:28" x14ac:dyDescent="0.3">
      <c r="E26" s="39"/>
      <c r="AB26" s="40"/>
    </row>
    <row r="27" spans="5:28" x14ac:dyDescent="0.3">
      <c r="E27" s="39"/>
      <c r="AB27" s="40"/>
    </row>
    <row r="28" spans="5:28" x14ac:dyDescent="0.3">
      <c r="E28" s="39"/>
      <c r="AB28" s="40"/>
    </row>
    <row r="29" spans="5:28" x14ac:dyDescent="0.3">
      <c r="E29" s="39"/>
      <c r="AB29" s="40"/>
    </row>
    <row r="30" spans="5:28" x14ac:dyDescent="0.3">
      <c r="E30" s="39"/>
      <c r="AB30" s="40"/>
    </row>
    <row r="31" spans="5:28" x14ac:dyDescent="0.3">
      <c r="E31" s="39"/>
      <c r="AB31" s="40"/>
    </row>
    <row r="32" spans="5:28" x14ac:dyDescent="0.3">
      <c r="E32" s="39"/>
      <c r="AB32" s="40"/>
    </row>
    <row r="33" spans="5:28" x14ac:dyDescent="0.3">
      <c r="E33" s="39"/>
      <c r="AB33" s="40"/>
    </row>
    <row r="34" spans="5:28" x14ac:dyDescent="0.3">
      <c r="E34" s="39"/>
      <c r="AB34" s="40"/>
    </row>
    <row r="35" spans="5:28" x14ac:dyDescent="0.3">
      <c r="E35" s="39"/>
      <c r="AB35" s="40"/>
    </row>
    <row r="36" spans="5:28" x14ac:dyDescent="0.3">
      <c r="E36" s="39"/>
      <c r="AB36" s="40"/>
    </row>
    <row r="37" spans="5:28" x14ac:dyDescent="0.3">
      <c r="E37" s="39"/>
      <c r="AB37" s="40"/>
    </row>
    <row r="38" spans="5:28" x14ac:dyDescent="0.3">
      <c r="E38" s="39"/>
      <c r="AB38" s="40"/>
    </row>
    <row r="39" spans="5:28" ht="19.2" customHeight="1" thickBot="1" x14ac:dyDescent="0.35">
      <c r="E39" s="130"/>
      <c r="F39" s="131"/>
      <c r="G39" s="131"/>
      <c r="H39" s="131"/>
      <c r="I39" s="131"/>
      <c r="J39" s="131"/>
      <c r="K39" s="131"/>
      <c r="L39" s="131"/>
      <c r="M39" s="131"/>
      <c r="N39" s="131"/>
      <c r="O39" s="131"/>
      <c r="P39" s="131"/>
      <c r="Q39" s="131"/>
      <c r="R39" s="131"/>
      <c r="S39" s="131"/>
      <c r="T39" s="131"/>
      <c r="U39" s="131"/>
      <c r="V39" s="131"/>
      <c r="W39" s="131"/>
      <c r="X39" s="131"/>
      <c r="Y39" s="131"/>
      <c r="Z39" s="131"/>
      <c r="AA39" s="131"/>
      <c r="AB39" s="132"/>
    </row>
  </sheetData>
  <mergeCells count="1">
    <mergeCell ref="E1:AB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0AF63-E319-446E-A45C-6343A91CFABD}">
  <dimension ref="A1:AI401"/>
  <sheetViews>
    <sheetView workbookViewId="0">
      <selection activeCell="O364" sqref="O10:O364"/>
    </sheetView>
  </sheetViews>
  <sheetFormatPr defaultRowHeight="14.4" x14ac:dyDescent="0.3"/>
  <cols>
    <col min="1" max="1" width="8.88671875" style="26"/>
    <col min="2" max="2" width="9.44140625" style="26" bestFit="1" customWidth="1"/>
    <col min="3" max="3" width="13" style="26" bestFit="1" customWidth="1"/>
    <col min="4" max="4" width="12.33203125" style="26" bestFit="1" customWidth="1"/>
    <col min="5" max="5" width="9.5546875" style="26" bestFit="1" customWidth="1"/>
    <col min="6" max="6" width="18" style="26" bestFit="1" customWidth="1"/>
    <col min="7" max="7" width="25.21875" style="26" bestFit="1" customWidth="1"/>
    <col min="8" max="8" width="6.5546875" customWidth="1"/>
  </cols>
  <sheetData>
    <row r="1" spans="1:35" s="2" customFormat="1" x14ac:dyDescent="0.3">
      <c r="A1" s="83" t="s">
        <v>220</v>
      </c>
      <c r="B1" s="27" t="s">
        <v>27</v>
      </c>
      <c r="C1" s="27" t="s">
        <v>10</v>
      </c>
      <c r="D1" s="27" t="s">
        <v>93</v>
      </c>
      <c r="E1" s="27" t="s">
        <v>69</v>
      </c>
      <c r="F1" s="27" t="s">
        <v>118</v>
      </c>
      <c r="G1" s="27" t="s">
        <v>125</v>
      </c>
      <c r="H1" s="2" t="s">
        <v>15</v>
      </c>
      <c r="I1" s="2" t="s">
        <v>28</v>
      </c>
      <c r="J1" s="2" t="s">
        <v>29</v>
      </c>
      <c r="K1" s="2" t="s">
        <v>30</v>
      </c>
      <c r="L1" s="2" t="s">
        <v>31</v>
      </c>
      <c r="M1" s="2" t="s">
        <v>32</v>
      </c>
      <c r="N1" s="2" t="s">
        <v>33</v>
      </c>
      <c r="O1" s="2" t="s">
        <v>34</v>
      </c>
      <c r="P1" s="2" t="s">
        <v>19</v>
      </c>
      <c r="Q1" s="2" t="s">
        <v>20</v>
      </c>
      <c r="R1" s="2" t="s">
        <v>22</v>
      </c>
      <c r="S1" s="2" t="s">
        <v>35</v>
      </c>
      <c r="T1" s="2" t="s">
        <v>36</v>
      </c>
      <c r="U1" s="2" t="s">
        <v>25</v>
      </c>
      <c r="V1" s="2" t="s">
        <v>37</v>
      </c>
      <c r="W1" s="2" t="s">
        <v>24</v>
      </c>
      <c r="X1" s="2" t="s">
        <v>23</v>
      </c>
      <c r="Y1" s="2" t="s">
        <v>38</v>
      </c>
      <c r="Z1" s="2" t="s">
        <v>39</v>
      </c>
      <c r="AA1" s="2" t="s">
        <v>40</v>
      </c>
      <c r="AB1" s="2" t="s">
        <v>41</v>
      </c>
      <c r="AC1" s="2" t="s">
        <v>26</v>
      </c>
      <c r="AD1" s="2" t="s">
        <v>42</v>
      </c>
      <c r="AE1" s="2" t="s">
        <v>61</v>
      </c>
      <c r="AF1" s="2" t="s">
        <v>62</v>
      </c>
      <c r="AG1" s="2" t="s">
        <v>63</v>
      </c>
      <c r="AH1" s="2" t="s">
        <v>64</v>
      </c>
      <c r="AI1" s="2" t="s">
        <v>65</v>
      </c>
    </row>
    <row r="2" spans="1:35" x14ac:dyDescent="0.3">
      <c r="A2" s="26" t="s">
        <v>222</v>
      </c>
      <c r="B2" s="26" t="s">
        <v>43</v>
      </c>
      <c r="C2" s="26" t="str">
        <f>VLOOKUP(G2,Master!$I:$M,2,)</f>
        <v>Category 1</v>
      </c>
      <c r="D2" s="26" t="str">
        <f>VLOOKUP($G2,Master!$I:$M,3,)</f>
        <v>SP</v>
      </c>
      <c r="E2" s="26" t="str">
        <f>VLOOKUP($G2,Master!$I:$M,5,)</f>
        <v>ASIN 1</v>
      </c>
      <c r="F2" s="26" t="str">
        <f>VLOOKUP($G2,Master!$I:$M,4,)</f>
        <v>KT</v>
      </c>
      <c r="G2" s="26" t="s">
        <v>126</v>
      </c>
      <c r="H2" t="s">
        <v>44</v>
      </c>
      <c r="I2" t="s">
        <v>45</v>
      </c>
      <c r="J2" t="s">
        <v>46</v>
      </c>
      <c r="K2" s="14">
        <v>44151</v>
      </c>
      <c r="M2">
        <v>12000</v>
      </c>
      <c r="N2" s="13">
        <v>0.37802644964394699</v>
      </c>
      <c r="O2" t="s">
        <v>21</v>
      </c>
      <c r="P2">
        <v>1129908</v>
      </c>
      <c r="Q2">
        <v>4197</v>
      </c>
      <c r="R2">
        <v>3.7000000000000002E-3</v>
      </c>
      <c r="S2">
        <v>236364.24</v>
      </c>
      <c r="T2">
        <v>56.32</v>
      </c>
      <c r="U2">
        <v>1541</v>
      </c>
      <c r="V2">
        <v>1033459.8</v>
      </c>
      <c r="W2">
        <v>0.22869999999999999</v>
      </c>
      <c r="X2">
        <v>4.3723000000000001</v>
      </c>
      <c r="Y2">
        <v>0</v>
      </c>
      <c r="Z2">
        <v>0</v>
      </c>
      <c r="AA2">
        <v>0</v>
      </c>
      <c r="AB2">
        <v>0</v>
      </c>
      <c r="AC2">
        <v>0</v>
      </c>
      <c r="AD2">
        <v>0</v>
      </c>
      <c r="AE2">
        <v>0</v>
      </c>
      <c r="AF2">
        <v>0</v>
      </c>
      <c r="AG2">
        <v>0</v>
      </c>
      <c r="AH2">
        <v>0</v>
      </c>
      <c r="AI2">
        <v>0</v>
      </c>
    </row>
    <row r="3" spans="1:35" x14ac:dyDescent="0.3">
      <c r="A3" s="26" t="s">
        <v>222</v>
      </c>
      <c r="B3" s="26" t="s">
        <v>43</v>
      </c>
      <c r="C3" s="26" t="str">
        <f>VLOOKUP(G3,Master!$I:$M,2,)</f>
        <v>Category 2</v>
      </c>
      <c r="D3" s="26" t="str">
        <f>VLOOKUP($G3,Master!$I:$M,3,)</f>
        <v>SP</v>
      </c>
      <c r="E3" s="26" t="str">
        <f>VLOOKUP($G3,Master!$I:$M,5,)</f>
        <v>ASIN 2</v>
      </c>
      <c r="F3" s="26" t="str">
        <f>VLOOKUP($G3,Master!$I:$M,4,)</f>
        <v>KT</v>
      </c>
      <c r="G3" s="26" t="s">
        <v>127</v>
      </c>
      <c r="H3" t="s">
        <v>44</v>
      </c>
      <c r="I3" t="s">
        <v>45</v>
      </c>
      <c r="J3" t="s">
        <v>46</v>
      </c>
      <c r="K3" s="14">
        <v>44151</v>
      </c>
      <c r="M3">
        <v>5500</v>
      </c>
      <c r="N3" s="13">
        <v>0.16365899621375801</v>
      </c>
      <c r="O3" t="s">
        <v>21</v>
      </c>
      <c r="P3">
        <v>1163900</v>
      </c>
      <c r="Q3">
        <v>3563</v>
      </c>
      <c r="R3">
        <v>3.0999999999999999E-3</v>
      </c>
      <c r="S3">
        <v>130740.02</v>
      </c>
      <c r="T3">
        <v>36.69</v>
      </c>
      <c r="U3">
        <v>936</v>
      </c>
      <c r="V3">
        <v>425113.23</v>
      </c>
      <c r="W3">
        <v>0.3075</v>
      </c>
      <c r="X3">
        <v>3.2515999999999998</v>
      </c>
      <c r="Y3">
        <v>425113.23</v>
      </c>
      <c r="Z3">
        <v>0</v>
      </c>
      <c r="AA3">
        <v>0</v>
      </c>
      <c r="AB3">
        <v>0</v>
      </c>
      <c r="AC3">
        <v>0</v>
      </c>
      <c r="AD3">
        <v>0</v>
      </c>
      <c r="AE3">
        <v>0</v>
      </c>
      <c r="AF3">
        <v>0</v>
      </c>
      <c r="AG3">
        <v>0</v>
      </c>
      <c r="AH3">
        <v>0</v>
      </c>
      <c r="AI3">
        <v>0</v>
      </c>
    </row>
    <row r="4" spans="1:35" x14ac:dyDescent="0.3">
      <c r="A4" s="26" t="s">
        <v>222</v>
      </c>
      <c r="B4" s="26" t="s">
        <v>43</v>
      </c>
      <c r="C4" s="26" t="str">
        <f>VLOOKUP(G4,Master!$I:$M,2,)</f>
        <v>Category 1</v>
      </c>
      <c r="D4" s="26" t="str">
        <f>VLOOKUP($G4,Master!$I:$M,3,)</f>
        <v>SP</v>
      </c>
      <c r="E4" s="26" t="str">
        <f>VLOOKUP($G4,Master!$I:$M,5,)</f>
        <v>ASIN 1</v>
      </c>
      <c r="F4" s="26" t="str">
        <f>VLOOKUP($G4,Master!$I:$M,4,)</f>
        <v>PT</v>
      </c>
      <c r="G4" s="26" t="s">
        <v>128</v>
      </c>
      <c r="H4" t="s">
        <v>44</v>
      </c>
      <c r="I4" t="s">
        <v>45</v>
      </c>
      <c r="J4" t="s">
        <v>46</v>
      </c>
      <c r="K4" s="14">
        <v>44151</v>
      </c>
      <c r="M4">
        <v>4000</v>
      </c>
      <c r="N4" s="13">
        <v>0.23975300400534</v>
      </c>
      <c r="O4" t="s">
        <v>21</v>
      </c>
      <c r="P4">
        <v>568747</v>
      </c>
      <c r="Q4">
        <v>1985</v>
      </c>
      <c r="R4">
        <v>3.5000000000000001E-3</v>
      </c>
      <c r="S4">
        <v>30212.85</v>
      </c>
      <c r="T4">
        <v>15.22</v>
      </c>
      <c r="U4">
        <v>865</v>
      </c>
      <c r="V4">
        <v>299775.77</v>
      </c>
      <c r="W4">
        <v>0.1008</v>
      </c>
      <c r="X4">
        <v>9.9221000000000004</v>
      </c>
      <c r="Y4">
        <v>0</v>
      </c>
      <c r="Z4">
        <v>0</v>
      </c>
      <c r="AA4">
        <v>0</v>
      </c>
      <c r="AB4">
        <v>0</v>
      </c>
      <c r="AC4">
        <v>0</v>
      </c>
      <c r="AD4">
        <v>0</v>
      </c>
      <c r="AE4">
        <v>0</v>
      </c>
      <c r="AF4">
        <v>0</v>
      </c>
      <c r="AG4">
        <v>0</v>
      </c>
      <c r="AH4">
        <v>0</v>
      </c>
      <c r="AI4">
        <v>0</v>
      </c>
    </row>
    <row r="5" spans="1:35" x14ac:dyDescent="0.3">
      <c r="A5" s="26" t="s">
        <v>222</v>
      </c>
      <c r="B5" s="26" t="s">
        <v>43</v>
      </c>
      <c r="C5" s="26" t="str">
        <f>VLOOKUP(G5,Master!$I:$M,2,)</f>
        <v>Category 3</v>
      </c>
      <c r="D5" s="26" t="str">
        <f>VLOOKUP($G5,Master!$I:$M,3,)</f>
        <v>SP</v>
      </c>
      <c r="E5" s="26" t="str">
        <f>VLOOKUP($G5,Master!$I:$M,5,)</f>
        <v>ASIN 14</v>
      </c>
      <c r="F5" s="26" t="str">
        <f>VLOOKUP($G5,Master!$I:$M,4,)</f>
        <v>KT</v>
      </c>
      <c r="G5" s="26" t="s">
        <v>129</v>
      </c>
      <c r="H5" t="s">
        <v>44</v>
      </c>
      <c r="I5" t="s">
        <v>45</v>
      </c>
      <c r="J5" t="s">
        <v>51</v>
      </c>
      <c r="K5" s="14">
        <v>44972</v>
      </c>
      <c r="M5">
        <v>5500</v>
      </c>
      <c r="N5" s="13">
        <v>7.2841154775530895E-2</v>
      </c>
      <c r="O5" t="s">
        <v>21</v>
      </c>
      <c r="P5">
        <v>112011</v>
      </c>
      <c r="Q5">
        <v>506</v>
      </c>
      <c r="R5">
        <v>4.4999999999999997E-3</v>
      </c>
      <c r="S5">
        <v>25552.79</v>
      </c>
      <c r="T5">
        <v>50.5</v>
      </c>
      <c r="U5">
        <v>168</v>
      </c>
      <c r="V5">
        <v>44639.22</v>
      </c>
      <c r="W5">
        <v>0.57240000000000002</v>
      </c>
      <c r="X5">
        <v>1.7468999999999999</v>
      </c>
      <c r="Y5">
        <v>0</v>
      </c>
      <c r="Z5">
        <v>0</v>
      </c>
      <c r="AA5">
        <v>0</v>
      </c>
      <c r="AB5">
        <v>0</v>
      </c>
      <c r="AC5">
        <v>0</v>
      </c>
      <c r="AD5">
        <v>0</v>
      </c>
      <c r="AE5">
        <v>0</v>
      </c>
      <c r="AF5">
        <v>0</v>
      </c>
      <c r="AG5">
        <v>0</v>
      </c>
      <c r="AH5">
        <v>0</v>
      </c>
      <c r="AI5">
        <v>0</v>
      </c>
    </row>
    <row r="6" spans="1:35" x14ac:dyDescent="0.3">
      <c r="A6" s="26" t="s">
        <v>222</v>
      </c>
      <c r="B6" s="26" t="s">
        <v>43</v>
      </c>
      <c r="C6" s="26" t="str">
        <f>VLOOKUP(G6,Master!$I:$M,2,)</f>
        <v>Category 3</v>
      </c>
      <c r="D6" s="26" t="str">
        <f>VLOOKUP($G6,Master!$I:$M,3,)</f>
        <v>SB</v>
      </c>
      <c r="E6" s="26" t="str">
        <f>VLOOKUP($G6,Master!$I:$M,5,)</f>
        <v>ASIN 16</v>
      </c>
      <c r="F6" s="26" t="str">
        <f>VLOOKUP($G6,Master!$I:$M,4,)</f>
        <v>KT</v>
      </c>
      <c r="G6" s="26" t="s">
        <v>130</v>
      </c>
      <c r="H6" t="s">
        <v>44</v>
      </c>
      <c r="I6" t="s">
        <v>45</v>
      </c>
      <c r="K6" s="14">
        <v>44979</v>
      </c>
      <c r="M6">
        <v>1000</v>
      </c>
      <c r="N6" s="13">
        <v>0.193390157102238</v>
      </c>
      <c r="O6" t="s">
        <v>21</v>
      </c>
      <c r="P6">
        <v>237298</v>
      </c>
      <c r="Q6">
        <v>462</v>
      </c>
      <c r="R6">
        <v>1.9E-3</v>
      </c>
      <c r="S6">
        <v>21437.360000000001</v>
      </c>
      <c r="T6">
        <v>46.4</v>
      </c>
      <c r="U6">
        <v>41</v>
      </c>
      <c r="V6">
        <v>15754.63</v>
      </c>
      <c r="W6">
        <v>1.3607</v>
      </c>
      <c r="X6">
        <v>0.7349</v>
      </c>
      <c r="Y6">
        <v>22</v>
      </c>
      <c r="Z6">
        <v>0.53659999999999997</v>
      </c>
      <c r="AA6">
        <v>7587.91</v>
      </c>
      <c r="AB6">
        <v>0.48159999999999997</v>
      </c>
      <c r="AC6">
        <v>0</v>
      </c>
      <c r="AD6">
        <v>0</v>
      </c>
      <c r="AE6">
        <v>0</v>
      </c>
      <c r="AF6">
        <v>0</v>
      </c>
      <c r="AG6">
        <v>0</v>
      </c>
      <c r="AH6">
        <v>0</v>
      </c>
      <c r="AI6">
        <v>0</v>
      </c>
    </row>
    <row r="7" spans="1:35" x14ac:dyDescent="0.3">
      <c r="A7" s="26" t="s">
        <v>222</v>
      </c>
      <c r="B7" s="26" t="s">
        <v>43</v>
      </c>
      <c r="C7" s="26" t="str">
        <f>VLOOKUP(G7,Master!$I:$M,2,)</f>
        <v>Category 2</v>
      </c>
      <c r="D7" s="26" t="str">
        <f>VLOOKUP($G7,Master!$I:$M,3,)</f>
        <v>SD</v>
      </c>
      <c r="E7" s="26" t="str">
        <f>VLOOKUP($G7,Master!$I:$M,5,)</f>
        <v>ASIN 2</v>
      </c>
      <c r="F7" s="26" t="str">
        <f>VLOOKUP($G7,Master!$I:$M,4,)</f>
        <v>CT</v>
      </c>
      <c r="G7" s="26" t="s">
        <v>131</v>
      </c>
      <c r="H7" t="s">
        <v>44</v>
      </c>
      <c r="I7" t="s">
        <v>45</v>
      </c>
      <c r="K7" s="14">
        <v>44947</v>
      </c>
      <c r="M7">
        <v>1000</v>
      </c>
      <c r="O7" t="s">
        <v>52</v>
      </c>
      <c r="P7">
        <v>259816</v>
      </c>
      <c r="Q7">
        <v>612</v>
      </c>
      <c r="R7">
        <v>2.3999999999999998E-3</v>
      </c>
      <c r="S7">
        <v>17587.22</v>
      </c>
      <c r="T7">
        <v>28.74</v>
      </c>
      <c r="U7">
        <v>156</v>
      </c>
      <c r="V7">
        <v>63516.89</v>
      </c>
      <c r="W7">
        <v>0.27689999999999998</v>
      </c>
      <c r="X7">
        <v>3.6114999999999999</v>
      </c>
      <c r="Y7">
        <v>30</v>
      </c>
      <c r="Z7">
        <v>0.1923</v>
      </c>
      <c r="AA7">
        <v>13479.79</v>
      </c>
      <c r="AB7">
        <v>0.2122</v>
      </c>
      <c r="AC7">
        <v>155016</v>
      </c>
      <c r="AD7">
        <v>113.45</v>
      </c>
      <c r="AE7">
        <v>0</v>
      </c>
      <c r="AF7">
        <v>0</v>
      </c>
      <c r="AG7">
        <v>0</v>
      </c>
      <c r="AH7">
        <v>0</v>
      </c>
      <c r="AI7">
        <v>0</v>
      </c>
    </row>
    <row r="8" spans="1:35" x14ac:dyDescent="0.3">
      <c r="A8" s="26" t="s">
        <v>222</v>
      </c>
      <c r="B8" s="26" t="s">
        <v>43</v>
      </c>
      <c r="C8" s="26" t="str">
        <f>VLOOKUP(G8,Master!$I:$M,2,)</f>
        <v>Category 1</v>
      </c>
      <c r="D8" s="26" t="str">
        <f>VLOOKUP($G8,Master!$I:$M,3,)</f>
        <v>SD</v>
      </c>
      <c r="E8" s="26" t="str">
        <f>VLOOKUP($G8,Master!$I:$M,5,)</f>
        <v>ASIN 3</v>
      </c>
      <c r="F8" s="26" t="str">
        <f>VLOOKUP($G8,Master!$I:$M,4,)</f>
        <v>CT</v>
      </c>
      <c r="G8" s="26" t="s">
        <v>132</v>
      </c>
      <c r="H8" t="s">
        <v>44</v>
      </c>
      <c r="I8" t="s">
        <v>45</v>
      </c>
      <c r="K8" s="14">
        <v>44947</v>
      </c>
      <c r="M8">
        <v>1000</v>
      </c>
      <c r="O8" t="s">
        <v>52</v>
      </c>
      <c r="P8">
        <v>180565</v>
      </c>
      <c r="Q8">
        <v>395</v>
      </c>
      <c r="R8">
        <v>2.2000000000000001E-3</v>
      </c>
      <c r="S8">
        <v>14419.85</v>
      </c>
      <c r="T8">
        <v>36.51</v>
      </c>
      <c r="U8">
        <v>205</v>
      </c>
      <c r="V8">
        <v>162698.44</v>
      </c>
      <c r="W8">
        <v>8.8599999999999998E-2</v>
      </c>
      <c r="X8">
        <v>11.282999999999999</v>
      </c>
      <c r="Y8">
        <v>24</v>
      </c>
      <c r="Z8">
        <v>0.1171</v>
      </c>
      <c r="AA8">
        <v>15910.48</v>
      </c>
      <c r="AB8">
        <v>9.7799999999999998E-2</v>
      </c>
      <c r="AC8">
        <v>111338</v>
      </c>
      <c r="AD8">
        <v>129.51</v>
      </c>
      <c r="AE8">
        <v>0</v>
      </c>
      <c r="AF8">
        <v>0</v>
      </c>
      <c r="AG8">
        <v>0</v>
      </c>
      <c r="AH8">
        <v>0</v>
      </c>
      <c r="AI8">
        <v>0</v>
      </c>
    </row>
    <row r="9" spans="1:35" x14ac:dyDescent="0.3">
      <c r="A9" s="26" t="s">
        <v>222</v>
      </c>
      <c r="B9" s="26" t="s">
        <v>43</v>
      </c>
      <c r="C9" s="26" t="str">
        <f>VLOOKUP(G9,Master!$I:$M,2,)</f>
        <v>Category 2</v>
      </c>
      <c r="D9" s="26" t="str">
        <f>VLOOKUP($G9,Master!$I:$M,3,)</f>
        <v>SBV</v>
      </c>
      <c r="E9" s="26" t="str">
        <f>VLOOKUP($G9,Master!$I:$M,5,)</f>
        <v>ASIN 2</v>
      </c>
      <c r="F9" s="26" t="str">
        <f>VLOOKUP($G9,Master!$I:$M,4,)</f>
        <v>KT</v>
      </c>
      <c r="G9" s="26" t="s">
        <v>133</v>
      </c>
      <c r="H9" t="s">
        <v>44</v>
      </c>
      <c r="I9" t="s">
        <v>45</v>
      </c>
      <c r="J9" t="s">
        <v>46</v>
      </c>
      <c r="K9" s="14">
        <v>44578</v>
      </c>
      <c r="M9">
        <v>1000</v>
      </c>
      <c r="N9" t="s">
        <v>49</v>
      </c>
      <c r="O9" t="s">
        <v>21</v>
      </c>
      <c r="P9">
        <v>218911</v>
      </c>
      <c r="Q9">
        <v>1371</v>
      </c>
      <c r="R9">
        <v>6.3E-3</v>
      </c>
      <c r="S9">
        <v>14414.18</v>
      </c>
      <c r="T9">
        <v>10.51</v>
      </c>
      <c r="U9">
        <v>122</v>
      </c>
      <c r="V9">
        <v>55285.66</v>
      </c>
      <c r="W9">
        <v>0.26069999999999999</v>
      </c>
      <c r="X9">
        <v>3.8355000000000001</v>
      </c>
      <c r="Y9">
        <v>69</v>
      </c>
      <c r="Z9">
        <v>0.56559999999999999</v>
      </c>
      <c r="AA9">
        <v>31112.99</v>
      </c>
      <c r="AB9">
        <v>0.56279999999999997</v>
      </c>
      <c r="AC9">
        <v>33695</v>
      </c>
      <c r="AD9">
        <v>427.78</v>
      </c>
      <c r="AE9">
        <v>0</v>
      </c>
      <c r="AF9">
        <v>0</v>
      </c>
      <c r="AG9">
        <v>0</v>
      </c>
      <c r="AH9">
        <v>0</v>
      </c>
      <c r="AI9">
        <v>0</v>
      </c>
    </row>
    <row r="10" spans="1:35" x14ac:dyDescent="0.3">
      <c r="A10" s="26" t="s">
        <v>222</v>
      </c>
      <c r="B10" s="26" t="s">
        <v>43</v>
      </c>
      <c r="C10" s="26" t="str">
        <f>VLOOKUP(G10,Master!$I:$M,2,)</f>
        <v>Category 2</v>
      </c>
      <c r="D10" s="26" t="str">
        <f>VLOOKUP($G10,Master!$I:$M,3,)</f>
        <v>SB</v>
      </c>
      <c r="E10" s="26" t="str">
        <f>VLOOKUP($G10,Master!$I:$M,5,)</f>
        <v>ASIN 2</v>
      </c>
      <c r="F10" s="26" t="str">
        <f>VLOOKUP($G10,Master!$I:$M,4,)</f>
        <v>KT</v>
      </c>
      <c r="G10" s="26" t="s">
        <v>134</v>
      </c>
      <c r="H10" t="s">
        <v>50</v>
      </c>
      <c r="I10" t="s">
        <v>45</v>
      </c>
      <c r="K10" s="14">
        <v>44630</v>
      </c>
      <c r="M10">
        <v>1000</v>
      </c>
      <c r="N10" s="13">
        <v>0.39160284233687198</v>
      </c>
      <c r="O10" t="s">
        <v>21</v>
      </c>
      <c r="P10">
        <v>84958</v>
      </c>
      <c r="Q10">
        <v>569</v>
      </c>
      <c r="R10">
        <v>6.7000000000000002E-3</v>
      </c>
      <c r="S10">
        <v>13588.27</v>
      </c>
      <c r="T10">
        <v>23.88</v>
      </c>
      <c r="U10">
        <v>153</v>
      </c>
      <c r="V10">
        <v>49677.31</v>
      </c>
      <c r="W10">
        <v>0.27350000000000002</v>
      </c>
      <c r="X10">
        <v>3.6558999999999999</v>
      </c>
      <c r="Y10">
        <v>45</v>
      </c>
      <c r="Z10">
        <v>0.29409999999999997</v>
      </c>
      <c r="AA10">
        <v>13347.38</v>
      </c>
      <c r="AB10">
        <v>0.26869999999999999</v>
      </c>
      <c r="AC10">
        <v>0</v>
      </c>
      <c r="AD10">
        <v>0</v>
      </c>
      <c r="AE10">
        <v>0</v>
      </c>
      <c r="AF10">
        <v>0</v>
      </c>
      <c r="AG10">
        <v>0</v>
      </c>
      <c r="AH10">
        <v>0</v>
      </c>
      <c r="AI10">
        <v>0</v>
      </c>
    </row>
    <row r="11" spans="1:35" x14ac:dyDescent="0.3">
      <c r="A11" s="26" t="s">
        <v>222</v>
      </c>
      <c r="B11" s="26" t="s">
        <v>43</v>
      </c>
      <c r="C11" s="26" t="str">
        <f>VLOOKUP(G11,Master!$I:$M,2,)</f>
        <v>Category 1</v>
      </c>
      <c r="D11" s="26" t="str">
        <f>VLOOKUP($G11,Master!$I:$M,3,)</f>
        <v>SD</v>
      </c>
      <c r="E11" s="26" t="str">
        <f>VLOOKUP($G11,Master!$I:$M,5,)</f>
        <v>ASIN 1</v>
      </c>
      <c r="F11" s="26" t="str">
        <f>VLOOKUP($G11,Master!$I:$M,4,)</f>
        <v>CT</v>
      </c>
      <c r="G11" s="26" t="s">
        <v>135</v>
      </c>
      <c r="H11" t="s">
        <v>44</v>
      </c>
      <c r="I11" t="s">
        <v>45</v>
      </c>
      <c r="K11" s="14">
        <v>44947</v>
      </c>
      <c r="M11">
        <v>1000</v>
      </c>
      <c r="O11" t="s">
        <v>52</v>
      </c>
      <c r="P11">
        <v>200724</v>
      </c>
      <c r="Q11">
        <v>427</v>
      </c>
      <c r="R11">
        <v>2.0999999999999999E-3</v>
      </c>
      <c r="S11">
        <v>11682.27</v>
      </c>
      <c r="T11">
        <v>27.36</v>
      </c>
      <c r="U11">
        <v>216</v>
      </c>
      <c r="V11">
        <v>76286.02</v>
      </c>
      <c r="W11">
        <v>0.15310000000000001</v>
      </c>
      <c r="X11">
        <v>6.5301</v>
      </c>
      <c r="Y11">
        <v>81</v>
      </c>
      <c r="Z11">
        <v>0.375</v>
      </c>
      <c r="AA11">
        <v>21688.38</v>
      </c>
      <c r="AB11">
        <v>0.2843</v>
      </c>
      <c r="AC11">
        <v>123495</v>
      </c>
      <c r="AD11">
        <v>94.6</v>
      </c>
      <c r="AE11">
        <v>0</v>
      </c>
      <c r="AF11">
        <v>0</v>
      </c>
      <c r="AG11">
        <v>0</v>
      </c>
      <c r="AH11">
        <v>0</v>
      </c>
      <c r="AI11">
        <v>0</v>
      </c>
    </row>
    <row r="12" spans="1:35" x14ac:dyDescent="0.3">
      <c r="A12" s="26" t="s">
        <v>222</v>
      </c>
      <c r="B12" s="26" t="s">
        <v>43</v>
      </c>
      <c r="C12" s="26" t="str">
        <f>VLOOKUP(G12,Master!$I:$M,2,)</f>
        <v>Category 1</v>
      </c>
      <c r="D12" s="26" t="str">
        <f>VLOOKUP($G12,Master!$I:$M,3,)</f>
        <v>SD</v>
      </c>
      <c r="E12" s="26" t="str">
        <f>VLOOKUP($G12,Master!$I:$M,5,)</f>
        <v>ASIN 4</v>
      </c>
      <c r="F12" s="26" t="str">
        <f>VLOOKUP($G12,Master!$I:$M,4,)</f>
        <v>CT</v>
      </c>
      <c r="G12" s="26" t="s">
        <v>136</v>
      </c>
      <c r="H12" t="s">
        <v>44</v>
      </c>
      <c r="I12" t="s">
        <v>45</v>
      </c>
      <c r="K12" s="14">
        <v>44977</v>
      </c>
      <c r="M12">
        <v>1000</v>
      </c>
      <c r="O12" t="s">
        <v>52</v>
      </c>
      <c r="P12">
        <v>126250</v>
      </c>
      <c r="Q12">
        <v>218</v>
      </c>
      <c r="R12">
        <v>1.6999999999999999E-3</v>
      </c>
      <c r="S12">
        <v>9418.89</v>
      </c>
      <c r="T12">
        <v>43.21</v>
      </c>
      <c r="U12">
        <v>144</v>
      </c>
      <c r="V12">
        <v>66001.490000000005</v>
      </c>
      <c r="W12">
        <v>0.14269999999999999</v>
      </c>
      <c r="X12">
        <v>7.0073999999999996</v>
      </c>
      <c r="Y12">
        <v>13</v>
      </c>
      <c r="Z12">
        <v>9.0300000000000005E-2</v>
      </c>
      <c r="AA12">
        <v>4804.6000000000004</v>
      </c>
      <c r="AB12">
        <v>7.2800000000000004E-2</v>
      </c>
      <c r="AC12">
        <v>75946</v>
      </c>
      <c r="AD12">
        <v>124.02</v>
      </c>
      <c r="AE12">
        <v>0</v>
      </c>
      <c r="AF12">
        <v>0</v>
      </c>
      <c r="AG12">
        <v>0</v>
      </c>
      <c r="AH12">
        <v>0</v>
      </c>
      <c r="AI12">
        <v>0</v>
      </c>
    </row>
    <row r="13" spans="1:35" x14ac:dyDescent="0.3">
      <c r="A13" s="26" t="s">
        <v>222</v>
      </c>
      <c r="B13" s="26" t="s">
        <v>43</v>
      </c>
      <c r="C13" s="26" t="str">
        <f>VLOOKUP(G13,Master!$I:$M,2,)</f>
        <v>Category 1</v>
      </c>
      <c r="D13" s="26" t="str">
        <f>VLOOKUP($G13,Master!$I:$M,3,)</f>
        <v>SP</v>
      </c>
      <c r="E13" s="26" t="str">
        <f>VLOOKUP($G13,Master!$I:$M,5,)</f>
        <v>ASIN 4</v>
      </c>
      <c r="F13" s="26" t="str">
        <f>VLOOKUP($G13,Master!$I:$M,4,)</f>
        <v>KT</v>
      </c>
      <c r="G13" s="26" t="s">
        <v>137</v>
      </c>
      <c r="H13" t="s">
        <v>44</v>
      </c>
      <c r="I13" t="s">
        <v>45</v>
      </c>
      <c r="J13" t="s">
        <v>46</v>
      </c>
      <c r="K13" s="14">
        <v>44118</v>
      </c>
      <c r="M13">
        <v>3000</v>
      </c>
      <c r="N13" t="s">
        <v>49</v>
      </c>
      <c r="O13" t="s">
        <v>21</v>
      </c>
      <c r="P13">
        <v>318947</v>
      </c>
      <c r="Q13">
        <v>455</v>
      </c>
      <c r="R13">
        <v>1.4E-3</v>
      </c>
      <c r="S13">
        <v>9030.64</v>
      </c>
      <c r="T13">
        <v>19.850000000000001</v>
      </c>
      <c r="U13">
        <v>160</v>
      </c>
      <c r="V13">
        <v>69307.149999999994</v>
      </c>
      <c r="W13">
        <v>0.1303</v>
      </c>
      <c r="X13">
        <v>7.6746999999999996</v>
      </c>
      <c r="Y13">
        <v>0</v>
      </c>
      <c r="Z13">
        <v>0</v>
      </c>
      <c r="AA13">
        <v>0</v>
      </c>
      <c r="AB13">
        <v>0</v>
      </c>
      <c r="AC13">
        <v>0</v>
      </c>
      <c r="AD13">
        <v>0</v>
      </c>
      <c r="AE13">
        <v>0</v>
      </c>
      <c r="AF13">
        <v>0</v>
      </c>
      <c r="AG13">
        <v>0</v>
      </c>
      <c r="AH13">
        <v>0</v>
      </c>
      <c r="AI13">
        <v>0</v>
      </c>
    </row>
    <row r="14" spans="1:35" x14ac:dyDescent="0.3">
      <c r="A14" s="26" t="s">
        <v>222</v>
      </c>
      <c r="B14" s="26" t="s">
        <v>43</v>
      </c>
      <c r="C14" s="26" t="str">
        <f>VLOOKUP(G14,Master!$I:$M,2,)</f>
        <v>Category 2</v>
      </c>
      <c r="D14" s="26" t="str">
        <f>VLOOKUP($G14,Master!$I:$M,3,)</f>
        <v>SP</v>
      </c>
      <c r="E14" s="26" t="str">
        <f>VLOOKUP($G14,Master!$I:$M,5,)</f>
        <v>ASIN 2</v>
      </c>
      <c r="F14" s="26" t="str">
        <f>VLOOKUP($G14,Master!$I:$M,4,)</f>
        <v>PT</v>
      </c>
      <c r="G14" s="26" t="s">
        <v>138</v>
      </c>
      <c r="H14" t="s">
        <v>44</v>
      </c>
      <c r="I14" t="s">
        <v>45</v>
      </c>
      <c r="J14" t="s">
        <v>46</v>
      </c>
      <c r="K14" s="14">
        <v>44151</v>
      </c>
      <c r="M14">
        <v>500</v>
      </c>
      <c r="N14" s="13">
        <v>0.92756326555990798</v>
      </c>
      <c r="O14" t="s">
        <v>21</v>
      </c>
      <c r="P14">
        <v>120443</v>
      </c>
      <c r="Q14">
        <v>677</v>
      </c>
      <c r="R14">
        <v>5.5999999999999999E-3</v>
      </c>
      <c r="S14">
        <v>8901.52</v>
      </c>
      <c r="T14">
        <v>13.15</v>
      </c>
      <c r="U14">
        <v>137</v>
      </c>
      <c r="V14">
        <v>56351.06</v>
      </c>
      <c r="W14">
        <v>0.158</v>
      </c>
      <c r="X14">
        <v>6.3304999999999998</v>
      </c>
      <c r="Y14">
        <v>0</v>
      </c>
      <c r="Z14">
        <v>0</v>
      </c>
      <c r="AA14">
        <v>0</v>
      </c>
      <c r="AB14">
        <v>0</v>
      </c>
      <c r="AC14">
        <v>0</v>
      </c>
      <c r="AD14">
        <v>0</v>
      </c>
      <c r="AE14">
        <v>0</v>
      </c>
      <c r="AF14">
        <v>0</v>
      </c>
      <c r="AG14">
        <v>0</v>
      </c>
      <c r="AH14">
        <v>0</v>
      </c>
      <c r="AI14">
        <v>0</v>
      </c>
    </row>
    <row r="15" spans="1:35" x14ac:dyDescent="0.3">
      <c r="A15" s="26" t="s">
        <v>222</v>
      </c>
      <c r="B15" s="26" t="s">
        <v>43</v>
      </c>
      <c r="C15" s="26" t="str">
        <f>VLOOKUP(G15,Master!$I:$M,2,)</f>
        <v>Category 1</v>
      </c>
      <c r="D15" s="26" t="str">
        <f>VLOOKUP($G15,Master!$I:$M,3,)</f>
        <v>SBV</v>
      </c>
      <c r="E15" s="26" t="str">
        <f>VLOOKUP($G15,Master!$I:$M,5,)</f>
        <v>ASIN 3</v>
      </c>
      <c r="F15" s="26" t="str">
        <f>VLOOKUP($G15,Master!$I:$M,4,)</f>
        <v>KT</v>
      </c>
      <c r="G15" s="26" t="s">
        <v>139</v>
      </c>
      <c r="H15" t="s">
        <v>44</v>
      </c>
      <c r="I15" t="s">
        <v>45</v>
      </c>
      <c r="J15" t="s">
        <v>46</v>
      </c>
      <c r="K15" s="14">
        <v>44674</v>
      </c>
      <c r="M15">
        <v>2000</v>
      </c>
      <c r="N15" t="s">
        <v>49</v>
      </c>
      <c r="O15" t="s">
        <v>21</v>
      </c>
      <c r="P15">
        <v>59723</v>
      </c>
      <c r="Q15">
        <v>235</v>
      </c>
      <c r="R15">
        <v>3.8999999999999998E-3</v>
      </c>
      <c r="S15">
        <v>8869.6200000000008</v>
      </c>
      <c r="T15">
        <v>37.74</v>
      </c>
      <c r="U15">
        <v>37</v>
      </c>
      <c r="V15">
        <v>34385.4</v>
      </c>
      <c r="W15">
        <v>0.25790000000000002</v>
      </c>
      <c r="X15">
        <v>3.8767999999999998</v>
      </c>
      <c r="Y15">
        <v>17</v>
      </c>
      <c r="Z15">
        <v>0.45950000000000002</v>
      </c>
      <c r="AA15">
        <v>12817.02</v>
      </c>
      <c r="AB15">
        <v>0.37269999999999998</v>
      </c>
      <c r="AC15">
        <v>6502</v>
      </c>
      <c r="AD15">
        <v>1364.14</v>
      </c>
      <c r="AE15">
        <v>0</v>
      </c>
      <c r="AF15">
        <v>0</v>
      </c>
      <c r="AG15">
        <v>0</v>
      </c>
      <c r="AH15">
        <v>0</v>
      </c>
      <c r="AI15">
        <v>0</v>
      </c>
    </row>
    <row r="16" spans="1:35" x14ac:dyDescent="0.3">
      <c r="A16" s="26" t="s">
        <v>222</v>
      </c>
      <c r="B16" s="26" t="s">
        <v>43</v>
      </c>
      <c r="C16" s="26" t="str">
        <f>VLOOKUP(G16,Master!$I:$M,2,)</f>
        <v>Category 4</v>
      </c>
      <c r="D16" s="26" t="str">
        <f>VLOOKUP($G16,Master!$I:$M,3,)</f>
        <v>SP</v>
      </c>
      <c r="E16" s="26" t="str">
        <f>VLOOKUP($G16,Master!$I:$M,5,)</f>
        <v>ASIN 5</v>
      </c>
      <c r="F16" s="26" t="str">
        <f>VLOOKUP($G16,Master!$I:$M,4,)</f>
        <v>KT</v>
      </c>
      <c r="G16" s="26" t="s">
        <v>140</v>
      </c>
      <c r="H16" t="s">
        <v>44</v>
      </c>
      <c r="I16" t="s">
        <v>45</v>
      </c>
      <c r="J16" t="s">
        <v>46</v>
      </c>
      <c r="K16" s="14">
        <v>44433</v>
      </c>
      <c r="M16">
        <v>500</v>
      </c>
      <c r="N16" s="13">
        <v>8.1939125176375693E-2</v>
      </c>
      <c r="O16" t="s">
        <v>21</v>
      </c>
      <c r="P16">
        <v>57040</v>
      </c>
      <c r="Q16">
        <v>259</v>
      </c>
      <c r="R16">
        <v>4.4999999999999997E-3</v>
      </c>
      <c r="S16">
        <v>5663.87</v>
      </c>
      <c r="T16">
        <v>21.87</v>
      </c>
      <c r="U16">
        <v>67</v>
      </c>
      <c r="V16">
        <v>33266.82</v>
      </c>
      <c r="W16">
        <v>0.17030000000000001</v>
      </c>
      <c r="X16">
        <v>5.8734999999999999</v>
      </c>
      <c r="Y16">
        <v>0</v>
      </c>
      <c r="Z16">
        <v>0</v>
      </c>
      <c r="AA16">
        <v>0</v>
      </c>
      <c r="AB16">
        <v>0</v>
      </c>
      <c r="AC16">
        <v>0</v>
      </c>
      <c r="AD16">
        <v>0</v>
      </c>
      <c r="AE16">
        <v>0</v>
      </c>
      <c r="AF16">
        <v>0</v>
      </c>
      <c r="AG16">
        <v>0</v>
      </c>
      <c r="AH16">
        <v>0</v>
      </c>
      <c r="AI16">
        <v>0</v>
      </c>
    </row>
    <row r="17" spans="1:35" x14ac:dyDescent="0.3">
      <c r="A17" s="26" t="s">
        <v>222</v>
      </c>
      <c r="B17" s="26" t="s">
        <v>43</v>
      </c>
      <c r="C17" s="26" t="str">
        <f>VLOOKUP(G17,Master!$I:$M,2,)</f>
        <v>Category 1</v>
      </c>
      <c r="D17" s="26" t="str">
        <f>VLOOKUP($G17,Master!$I:$M,3,)</f>
        <v>SD</v>
      </c>
      <c r="E17" s="26" t="str">
        <f>VLOOKUP($G17,Master!$I:$M,5,)</f>
        <v>ASIN 12</v>
      </c>
      <c r="F17" s="26" t="str">
        <f>VLOOKUP($G17,Master!$I:$M,4,)</f>
        <v>CT</v>
      </c>
      <c r="G17" s="26" t="s">
        <v>141</v>
      </c>
      <c r="H17" t="s">
        <v>44</v>
      </c>
      <c r="I17" t="s">
        <v>45</v>
      </c>
      <c r="K17" s="14">
        <v>44973</v>
      </c>
      <c r="M17">
        <v>1000</v>
      </c>
      <c r="O17" t="s">
        <v>52</v>
      </c>
      <c r="P17">
        <v>71255</v>
      </c>
      <c r="Q17">
        <v>131</v>
      </c>
      <c r="R17">
        <v>1.8E-3</v>
      </c>
      <c r="S17">
        <v>5408.3</v>
      </c>
      <c r="T17">
        <v>41.28</v>
      </c>
      <c r="U17">
        <v>82</v>
      </c>
      <c r="V17">
        <v>34003.879999999997</v>
      </c>
      <c r="W17">
        <v>0.159</v>
      </c>
      <c r="X17">
        <v>6.2873999999999999</v>
      </c>
      <c r="Y17">
        <v>8</v>
      </c>
      <c r="Z17">
        <v>9.7600000000000006E-2</v>
      </c>
      <c r="AA17">
        <v>2734.76</v>
      </c>
      <c r="AB17">
        <v>8.0399999999999999E-2</v>
      </c>
      <c r="AC17">
        <v>44459</v>
      </c>
      <c r="AD17">
        <v>121.65</v>
      </c>
      <c r="AE17">
        <v>0</v>
      </c>
      <c r="AF17">
        <v>0</v>
      </c>
      <c r="AG17">
        <v>0</v>
      </c>
      <c r="AH17">
        <v>0</v>
      </c>
      <c r="AI17">
        <v>0</v>
      </c>
    </row>
    <row r="18" spans="1:35" x14ac:dyDescent="0.3">
      <c r="A18" s="26" t="s">
        <v>222</v>
      </c>
      <c r="B18" s="26" t="s">
        <v>43</v>
      </c>
      <c r="C18" s="26" t="str">
        <f>VLOOKUP(G18,Master!$I:$M,2,)</f>
        <v>Category 1</v>
      </c>
      <c r="D18" s="26" t="str">
        <f>VLOOKUP($G18,Master!$I:$M,3,)</f>
        <v>SP</v>
      </c>
      <c r="E18" s="26" t="str">
        <f>VLOOKUP($G18,Master!$I:$M,5,)</f>
        <v>ASIN 4</v>
      </c>
      <c r="F18" s="26" t="str">
        <f>VLOOKUP($G18,Master!$I:$M,4,)</f>
        <v>CT</v>
      </c>
      <c r="G18" s="26" t="s">
        <v>142</v>
      </c>
      <c r="H18" t="s">
        <v>44</v>
      </c>
      <c r="I18" t="s">
        <v>48</v>
      </c>
      <c r="J18" t="s">
        <v>46</v>
      </c>
      <c r="K18" s="14">
        <v>44118</v>
      </c>
      <c r="M18">
        <v>1200</v>
      </c>
      <c r="N18" t="s">
        <v>49</v>
      </c>
      <c r="O18" t="s">
        <v>21</v>
      </c>
      <c r="P18">
        <v>500028</v>
      </c>
      <c r="Q18">
        <v>522</v>
      </c>
      <c r="R18">
        <v>1E-3</v>
      </c>
      <c r="S18">
        <v>5290.48</v>
      </c>
      <c r="T18">
        <v>10.14</v>
      </c>
      <c r="U18">
        <v>137</v>
      </c>
      <c r="V18">
        <v>54531.41</v>
      </c>
      <c r="W18">
        <v>9.7000000000000003E-2</v>
      </c>
      <c r="X18">
        <v>10.307499999999999</v>
      </c>
      <c r="Y18">
        <v>0</v>
      </c>
      <c r="Z18">
        <v>0</v>
      </c>
      <c r="AA18">
        <v>0</v>
      </c>
      <c r="AB18">
        <v>0</v>
      </c>
      <c r="AC18">
        <v>0</v>
      </c>
      <c r="AD18">
        <v>0</v>
      </c>
      <c r="AE18">
        <v>0</v>
      </c>
      <c r="AF18">
        <v>0</v>
      </c>
      <c r="AG18">
        <v>0</v>
      </c>
      <c r="AH18">
        <v>0</v>
      </c>
      <c r="AI18">
        <v>0</v>
      </c>
    </row>
    <row r="19" spans="1:35" x14ac:dyDescent="0.3">
      <c r="A19" s="26" t="s">
        <v>222</v>
      </c>
      <c r="B19" s="26" t="s">
        <v>43</v>
      </c>
      <c r="C19" s="26" t="str">
        <f>VLOOKUP(G19,Master!$I:$M,2,)</f>
        <v>Category 4</v>
      </c>
      <c r="D19" s="26" t="str">
        <f>VLOOKUP($G19,Master!$I:$M,3,)</f>
        <v>SBV</v>
      </c>
      <c r="E19" s="26" t="str">
        <f>VLOOKUP($G19,Master!$I:$M,5,)</f>
        <v>ASIN 5</v>
      </c>
      <c r="F19" s="26" t="str">
        <f>VLOOKUP($G19,Master!$I:$M,4,)</f>
        <v>KT</v>
      </c>
      <c r="G19" s="26" t="s">
        <v>143</v>
      </c>
      <c r="H19" t="s">
        <v>44</v>
      </c>
      <c r="I19" t="s">
        <v>45</v>
      </c>
      <c r="J19" t="s">
        <v>46</v>
      </c>
      <c r="K19" s="14">
        <v>44574</v>
      </c>
      <c r="M19">
        <v>350</v>
      </c>
      <c r="N19" t="s">
        <v>49</v>
      </c>
      <c r="O19" t="s">
        <v>21</v>
      </c>
      <c r="P19">
        <v>83344</v>
      </c>
      <c r="Q19">
        <v>601</v>
      </c>
      <c r="R19">
        <v>7.1999999999999998E-3</v>
      </c>
      <c r="S19">
        <v>4636.63</v>
      </c>
      <c r="T19">
        <v>7.71</v>
      </c>
      <c r="U19">
        <v>30</v>
      </c>
      <c r="V19">
        <v>14323.22</v>
      </c>
      <c r="W19">
        <v>0.32369999999999999</v>
      </c>
      <c r="X19">
        <v>3.0891000000000002</v>
      </c>
      <c r="Y19">
        <v>17</v>
      </c>
      <c r="Z19">
        <v>0.56669999999999998</v>
      </c>
      <c r="AA19">
        <v>8011.29</v>
      </c>
      <c r="AB19">
        <v>0.55930000000000002</v>
      </c>
      <c r="AC19">
        <v>16546</v>
      </c>
      <c r="AD19">
        <v>280.23</v>
      </c>
      <c r="AE19">
        <v>0</v>
      </c>
      <c r="AF19">
        <v>0</v>
      </c>
      <c r="AG19">
        <v>0</v>
      </c>
      <c r="AH19">
        <v>0</v>
      </c>
      <c r="AI19">
        <v>0</v>
      </c>
    </row>
    <row r="20" spans="1:35" x14ac:dyDescent="0.3">
      <c r="A20" s="26" t="s">
        <v>222</v>
      </c>
      <c r="B20" s="26" t="s">
        <v>43</v>
      </c>
      <c r="C20" s="26" t="str">
        <f>VLOOKUP(G20,Master!$I:$M,2,)</f>
        <v>Category 2</v>
      </c>
      <c r="D20" s="26" t="str">
        <f>VLOOKUP($G20,Master!$I:$M,3,)</f>
        <v>SP</v>
      </c>
      <c r="E20" s="26" t="str">
        <f>VLOOKUP($G20,Master!$I:$M,5,)</f>
        <v>ASIN 2</v>
      </c>
      <c r="F20" s="26" t="str">
        <f>VLOOKUP($G20,Master!$I:$M,4,)</f>
        <v>PT</v>
      </c>
      <c r="G20" s="26" t="s">
        <v>138</v>
      </c>
      <c r="H20" t="s">
        <v>44</v>
      </c>
      <c r="I20" t="s">
        <v>45</v>
      </c>
      <c r="J20" t="s">
        <v>46</v>
      </c>
      <c r="K20" s="14">
        <v>44863</v>
      </c>
      <c r="M20">
        <v>550</v>
      </c>
      <c r="N20" s="13">
        <v>0.46284770035802802</v>
      </c>
      <c r="O20" t="s">
        <v>21</v>
      </c>
      <c r="P20">
        <v>61256</v>
      </c>
      <c r="Q20">
        <v>360</v>
      </c>
      <c r="R20">
        <v>5.8999999999999999E-3</v>
      </c>
      <c r="S20">
        <v>4601.37</v>
      </c>
      <c r="T20">
        <v>12.78</v>
      </c>
      <c r="U20">
        <v>77</v>
      </c>
      <c r="V20">
        <v>37930.14</v>
      </c>
      <c r="W20">
        <v>0.12130000000000001</v>
      </c>
      <c r="X20">
        <v>8.2431999999999999</v>
      </c>
      <c r="Y20">
        <v>0</v>
      </c>
      <c r="Z20">
        <v>0</v>
      </c>
      <c r="AA20">
        <v>0</v>
      </c>
      <c r="AB20">
        <v>0</v>
      </c>
      <c r="AC20">
        <v>0</v>
      </c>
      <c r="AD20">
        <v>0</v>
      </c>
      <c r="AE20">
        <v>0</v>
      </c>
      <c r="AF20">
        <v>0</v>
      </c>
      <c r="AG20">
        <v>0</v>
      </c>
      <c r="AH20">
        <v>0</v>
      </c>
      <c r="AI20">
        <v>0</v>
      </c>
    </row>
    <row r="21" spans="1:35" x14ac:dyDescent="0.3">
      <c r="A21" s="26" t="s">
        <v>222</v>
      </c>
      <c r="B21" s="26" t="s">
        <v>43</v>
      </c>
      <c r="C21" s="26" t="str">
        <f>VLOOKUP(G21,Master!$I:$M,2,)</f>
        <v>Category 3</v>
      </c>
      <c r="D21" s="26" t="str">
        <f>VLOOKUP($G21,Master!$I:$M,3,)</f>
        <v>SP</v>
      </c>
      <c r="E21" s="26" t="str">
        <f>VLOOKUP($G21,Master!$I:$M,5,)</f>
        <v>ASIN 16</v>
      </c>
      <c r="F21" s="26" t="str">
        <f>VLOOKUP($G21,Master!$I:$M,4,)</f>
        <v>KT</v>
      </c>
      <c r="G21" s="26" t="s">
        <v>144</v>
      </c>
      <c r="H21" t="s">
        <v>44</v>
      </c>
      <c r="I21" t="s">
        <v>45</v>
      </c>
      <c r="J21" t="s">
        <v>51</v>
      </c>
      <c r="K21" s="14">
        <v>44972</v>
      </c>
      <c r="M21">
        <v>950</v>
      </c>
      <c r="N21" t="s">
        <v>49</v>
      </c>
      <c r="O21" t="s">
        <v>21</v>
      </c>
      <c r="P21">
        <v>89908</v>
      </c>
      <c r="Q21">
        <v>121</v>
      </c>
      <c r="R21">
        <v>1.2999999999999999E-3</v>
      </c>
      <c r="S21">
        <v>4504.34</v>
      </c>
      <c r="T21">
        <v>37.229999999999997</v>
      </c>
      <c r="U21">
        <v>14</v>
      </c>
      <c r="V21">
        <v>9670.31</v>
      </c>
      <c r="W21">
        <v>0.46579999999999999</v>
      </c>
      <c r="X21">
        <v>2.1469</v>
      </c>
      <c r="Y21">
        <v>0</v>
      </c>
      <c r="Z21">
        <v>0</v>
      </c>
      <c r="AA21">
        <v>0</v>
      </c>
      <c r="AB21">
        <v>0</v>
      </c>
      <c r="AC21">
        <v>0</v>
      </c>
      <c r="AD21">
        <v>0</v>
      </c>
      <c r="AE21">
        <v>0</v>
      </c>
      <c r="AF21">
        <v>0</v>
      </c>
      <c r="AG21">
        <v>0</v>
      </c>
      <c r="AH21">
        <v>0</v>
      </c>
      <c r="AI21">
        <v>0</v>
      </c>
    </row>
    <row r="22" spans="1:35" x14ac:dyDescent="0.3">
      <c r="A22" s="26" t="s">
        <v>222</v>
      </c>
      <c r="B22" s="26" t="s">
        <v>43</v>
      </c>
      <c r="C22" s="26" t="str">
        <f>VLOOKUP(G22,Master!$I:$M,2,)</f>
        <v>Category 1</v>
      </c>
      <c r="D22" s="26" t="str">
        <f>VLOOKUP($G22,Master!$I:$M,3,)</f>
        <v>SB</v>
      </c>
      <c r="E22" s="26" t="str">
        <f>VLOOKUP($G22,Master!$I:$M,5,)</f>
        <v>ASIN 3</v>
      </c>
      <c r="F22" s="26" t="str">
        <f>VLOOKUP($G22,Master!$I:$M,4,)</f>
        <v>KT</v>
      </c>
      <c r="G22" s="26" t="s">
        <v>145</v>
      </c>
      <c r="H22" t="s">
        <v>44</v>
      </c>
      <c r="I22" t="s">
        <v>45</v>
      </c>
      <c r="K22" s="14">
        <v>44943</v>
      </c>
      <c r="M22">
        <v>550</v>
      </c>
      <c r="N22" s="13">
        <v>8.9110191412312398E-2</v>
      </c>
      <c r="O22" t="s">
        <v>21</v>
      </c>
      <c r="P22">
        <v>145473</v>
      </c>
      <c r="Q22">
        <v>186</v>
      </c>
      <c r="R22">
        <v>1.2999999999999999E-3</v>
      </c>
      <c r="S22">
        <v>4406.51</v>
      </c>
      <c r="T22">
        <v>23.69</v>
      </c>
      <c r="U22">
        <v>34</v>
      </c>
      <c r="V22">
        <v>15216.7</v>
      </c>
      <c r="W22">
        <v>0.28960000000000002</v>
      </c>
      <c r="X22">
        <v>3.4531999999999998</v>
      </c>
      <c r="Y22">
        <v>7</v>
      </c>
      <c r="Z22">
        <v>0.2059</v>
      </c>
      <c r="AA22">
        <v>3571.51</v>
      </c>
      <c r="AB22">
        <v>0.23469999999999999</v>
      </c>
      <c r="AC22">
        <v>0</v>
      </c>
      <c r="AD22">
        <v>0</v>
      </c>
      <c r="AE22">
        <v>0</v>
      </c>
      <c r="AF22">
        <v>0</v>
      </c>
      <c r="AG22">
        <v>0</v>
      </c>
      <c r="AH22">
        <v>0</v>
      </c>
      <c r="AI22">
        <v>0</v>
      </c>
    </row>
    <row r="23" spans="1:35" x14ac:dyDescent="0.3">
      <c r="A23" s="26" t="s">
        <v>222</v>
      </c>
      <c r="B23" s="26" t="s">
        <v>43</v>
      </c>
      <c r="C23" s="26" t="str">
        <f>VLOOKUP(G23,Master!$I:$M,2,)</f>
        <v>Category 1</v>
      </c>
      <c r="D23" s="26" t="str">
        <f>VLOOKUP($G23,Master!$I:$M,3,)</f>
        <v>SP</v>
      </c>
      <c r="E23" s="26" t="str">
        <f>VLOOKUP($G23,Master!$I:$M,5,)</f>
        <v>ASIN 3</v>
      </c>
      <c r="F23" s="26" t="str">
        <f>VLOOKUP($G23,Master!$I:$M,4,)</f>
        <v>PT</v>
      </c>
      <c r="G23" s="26" t="s">
        <v>146</v>
      </c>
      <c r="H23" t="s">
        <v>44</v>
      </c>
      <c r="I23" t="s">
        <v>45</v>
      </c>
      <c r="J23" t="s">
        <v>46</v>
      </c>
      <c r="K23" s="14">
        <v>44961</v>
      </c>
      <c r="M23">
        <v>550</v>
      </c>
      <c r="N23" s="13">
        <v>0.33623384743643098</v>
      </c>
      <c r="O23" t="s">
        <v>21</v>
      </c>
      <c r="P23">
        <v>38865</v>
      </c>
      <c r="Q23">
        <v>176</v>
      </c>
      <c r="R23">
        <v>4.4999999999999997E-3</v>
      </c>
      <c r="S23">
        <v>4304.24</v>
      </c>
      <c r="T23">
        <v>24.46</v>
      </c>
      <c r="U23">
        <v>56</v>
      </c>
      <c r="V23">
        <v>43628.86</v>
      </c>
      <c r="W23">
        <v>9.8699999999999996E-2</v>
      </c>
      <c r="X23">
        <v>10.1363</v>
      </c>
      <c r="Y23">
        <v>0</v>
      </c>
      <c r="Z23">
        <v>0</v>
      </c>
      <c r="AA23">
        <v>0</v>
      </c>
      <c r="AB23">
        <v>0</v>
      </c>
      <c r="AC23">
        <v>0</v>
      </c>
      <c r="AD23">
        <v>0</v>
      </c>
      <c r="AE23">
        <v>0</v>
      </c>
      <c r="AF23">
        <v>0</v>
      </c>
      <c r="AG23">
        <v>0</v>
      </c>
      <c r="AH23">
        <v>0</v>
      </c>
      <c r="AI23">
        <v>0</v>
      </c>
    </row>
    <row r="24" spans="1:35" x14ac:dyDescent="0.3">
      <c r="A24" s="26" t="s">
        <v>222</v>
      </c>
      <c r="B24" s="26" t="s">
        <v>43</v>
      </c>
      <c r="C24" s="26" t="str">
        <f>VLOOKUP(G24,Master!$I:$M,2,)</f>
        <v>Category 1</v>
      </c>
      <c r="D24" s="26" t="str">
        <f>VLOOKUP($G24,Master!$I:$M,3,)</f>
        <v>SB</v>
      </c>
      <c r="E24" s="26" t="str">
        <f>VLOOKUP($G24,Master!$I:$M,5,)</f>
        <v>ASIN 3</v>
      </c>
      <c r="F24" s="26" t="str">
        <f>VLOOKUP($G24,Master!$I:$M,4,)</f>
        <v>KT</v>
      </c>
      <c r="G24" s="26" t="s">
        <v>145</v>
      </c>
      <c r="H24" t="s">
        <v>44</v>
      </c>
      <c r="I24" t="s">
        <v>45</v>
      </c>
      <c r="K24" s="14">
        <v>44950</v>
      </c>
      <c r="M24">
        <v>550</v>
      </c>
      <c r="N24" s="13">
        <v>0.49204730831973897</v>
      </c>
      <c r="O24" t="s">
        <v>21</v>
      </c>
      <c r="P24">
        <v>144477</v>
      </c>
      <c r="Q24">
        <v>171</v>
      </c>
      <c r="R24">
        <v>1.1999999999999999E-3</v>
      </c>
      <c r="S24">
        <v>3383.31</v>
      </c>
      <c r="T24">
        <v>19.79</v>
      </c>
      <c r="U24">
        <v>24</v>
      </c>
      <c r="V24">
        <v>10666.48</v>
      </c>
      <c r="W24">
        <v>0.31719999999999998</v>
      </c>
      <c r="X24">
        <v>3.1526999999999998</v>
      </c>
      <c r="Y24">
        <v>6</v>
      </c>
      <c r="Z24">
        <v>0.25</v>
      </c>
      <c r="AA24">
        <v>1978.45</v>
      </c>
      <c r="AB24">
        <v>0.1855</v>
      </c>
      <c r="AC24">
        <v>0</v>
      </c>
      <c r="AD24">
        <v>0</v>
      </c>
      <c r="AE24">
        <v>0</v>
      </c>
      <c r="AF24">
        <v>0</v>
      </c>
      <c r="AG24">
        <v>0</v>
      </c>
      <c r="AH24">
        <v>0</v>
      </c>
      <c r="AI24">
        <v>0</v>
      </c>
    </row>
    <row r="25" spans="1:35" x14ac:dyDescent="0.3">
      <c r="A25" s="26" t="s">
        <v>222</v>
      </c>
      <c r="B25" s="26" t="s">
        <v>43</v>
      </c>
      <c r="C25" s="26" t="str">
        <f>VLOOKUP(G25,Master!$I:$M,2,)</f>
        <v>Category 2</v>
      </c>
      <c r="D25" s="26" t="str">
        <f>VLOOKUP($G25,Master!$I:$M,3,)</f>
        <v>SBV</v>
      </c>
      <c r="E25" s="26" t="str">
        <f>VLOOKUP($G25,Master!$I:$M,5,)</f>
        <v>ASIN 2</v>
      </c>
      <c r="F25" s="26" t="str">
        <f>VLOOKUP($G25,Master!$I:$M,4,)</f>
        <v>PT</v>
      </c>
      <c r="G25" s="26" t="s">
        <v>147</v>
      </c>
      <c r="H25" t="s">
        <v>44</v>
      </c>
      <c r="I25" t="s">
        <v>45</v>
      </c>
      <c r="K25" s="14">
        <v>44949</v>
      </c>
      <c r="M25">
        <v>550</v>
      </c>
      <c r="N25" t="s">
        <v>49</v>
      </c>
      <c r="O25" t="s">
        <v>21</v>
      </c>
      <c r="P25">
        <v>37300</v>
      </c>
      <c r="Q25">
        <v>338</v>
      </c>
      <c r="R25">
        <v>9.1000000000000004E-3</v>
      </c>
      <c r="S25">
        <v>3033.87</v>
      </c>
      <c r="T25">
        <v>8.98</v>
      </c>
      <c r="U25">
        <v>48</v>
      </c>
      <c r="V25">
        <v>20347.09</v>
      </c>
      <c r="W25">
        <v>0.14910000000000001</v>
      </c>
      <c r="X25">
        <v>6.7065999999999999</v>
      </c>
      <c r="Y25">
        <v>24</v>
      </c>
      <c r="Z25">
        <v>0.5</v>
      </c>
      <c r="AA25">
        <v>10468.31</v>
      </c>
      <c r="AB25">
        <v>0.51449999999999996</v>
      </c>
      <c r="AC25">
        <v>0</v>
      </c>
      <c r="AD25">
        <v>0</v>
      </c>
      <c r="AE25">
        <v>0</v>
      </c>
      <c r="AF25">
        <v>0</v>
      </c>
      <c r="AG25">
        <v>0</v>
      </c>
      <c r="AH25">
        <v>0</v>
      </c>
      <c r="AI25">
        <v>0</v>
      </c>
    </row>
    <row r="26" spans="1:35" x14ac:dyDescent="0.3">
      <c r="A26" s="26" t="s">
        <v>222</v>
      </c>
      <c r="B26" s="26" t="s">
        <v>43</v>
      </c>
      <c r="C26" s="26" t="str">
        <f>VLOOKUP(G26,Master!$I:$M,2,)</f>
        <v>Category 4</v>
      </c>
      <c r="D26" s="26" t="str">
        <f>VLOOKUP($G26,Master!$I:$M,3,)</f>
        <v>SD</v>
      </c>
      <c r="E26" s="26" t="str">
        <f>VLOOKUP($G26,Master!$I:$M,5,)</f>
        <v>ASIN 5</v>
      </c>
      <c r="F26" s="26" t="str">
        <f>VLOOKUP($G26,Master!$I:$M,4,)</f>
        <v>CT</v>
      </c>
      <c r="G26" s="26" t="s">
        <v>148</v>
      </c>
      <c r="H26" t="s">
        <v>44</v>
      </c>
      <c r="I26" t="s">
        <v>45</v>
      </c>
      <c r="K26" s="14">
        <v>44900</v>
      </c>
      <c r="M26">
        <v>550</v>
      </c>
      <c r="O26" t="s">
        <v>52</v>
      </c>
      <c r="P26">
        <v>56724</v>
      </c>
      <c r="Q26">
        <v>112</v>
      </c>
      <c r="R26">
        <v>2E-3</v>
      </c>
      <c r="S26">
        <v>2889.27</v>
      </c>
      <c r="T26">
        <v>25.8</v>
      </c>
      <c r="U26">
        <v>35</v>
      </c>
      <c r="V26">
        <v>16663.23</v>
      </c>
      <c r="W26">
        <v>0.1734</v>
      </c>
      <c r="X26">
        <v>5.7672999999999996</v>
      </c>
      <c r="Y26">
        <v>9</v>
      </c>
      <c r="Z26">
        <v>0.2571</v>
      </c>
      <c r="AA26">
        <v>4452.6499999999996</v>
      </c>
      <c r="AB26">
        <v>0.26719999999999999</v>
      </c>
      <c r="AC26">
        <v>36411</v>
      </c>
      <c r="AD26">
        <v>79.349999999999994</v>
      </c>
      <c r="AE26">
        <v>0</v>
      </c>
      <c r="AF26">
        <v>0</v>
      </c>
      <c r="AG26">
        <v>0</v>
      </c>
      <c r="AH26">
        <v>0</v>
      </c>
      <c r="AI26">
        <v>0</v>
      </c>
    </row>
    <row r="27" spans="1:35" x14ac:dyDescent="0.3">
      <c r="A27" s="26" t="s">
        <v>222</v>
      </c>
      <c r="B27" s="26" t="s">
        <v>43</v>
      </c>
      <c r="C27" s="26" t="str">
        <f>VLOOKUP(G27,Master!$I:$M,2,)</f>
        <v>Category 3</v>
      </c>
      <c r="D27" s="26" t="str">
        <f>VLOOKUP($G27,Master!$I:$M,3,)</f>
        <v>SP</v>
      </c>
      <c r="E27" s="26" t="str">
        <f>VLOOKUP($G27,Master!$I:$M,5,)</f>
        <v>ASIN 14</v>
      </c>
      <c r="F27" s="26" t="str">
        <f>VLOOKUP($G27,Master!$I:$M,4,)</f>
        <v>KT</v>
      </c>
      <c r="G27" s="26" t="s">
        <v>129</v>
      </c>
      <c r="H27" t="s">
        <v>44</v>
      </c>
      <c r="I27" t="s">
        <v>45</v>
      </c>
      <c r="J27" t="s">
        <v>46</v>
      </c>
      <c r="K27" s="14">
        <v>44972</v>
      </c>
      <c r="M27">
        <v>550</v>
      </c>
      <c r="N27" s="13">
        <v>0.16226034308779</v>
      </c>
      <c r="O27" t="s">
        <v>21</v>
      </c>
      <c r="P27">
        <v>4384</v>
      </c>
      <c r="Q27">
        <v>72</v>
      </c>
      <c r="R27">
        <v>1.6400000000000001E-2</v>
      </c>
      <c r="S27">
        <v>2746.68</v>
      </c>
      <c r="T27">
        <v>38.15</v>
      </c>
      <c r="U27">
        <v>33</v>
      </c>
      <c r="V27">
        <v>10312.68</v>
      </c>
      <c r="W27">
        <v>0.26629999999999998</v>
      </c>
      <c r="X27">
        <v>3.7545999999999999</v>
      </c>
      <c r="Y27">
        <v>0</v>
      </c>
      <c r="Z27">
        <v>0</v>
      </c>
      <c r="AA27">
        <v>0</v>
      </c>
      <c r="AB27">
        <v>0</v>
      </c>
      <c r="AC27">
        <v>0</v>
      </c>
      <c r="AD27">
        <v>0</v>
      </c>
      <c r="AE27">
        <v>0</v>
      </c>
      <c r="AF27">
        <v>0</v>
      </c>
      <c r="AG27">
        <v>0</v>
      </c>
      <c r="AH27">
        <v>0</v>
      </c>
      <c r="AI27">
        <v>0</v>
      </c>
    </row>
    <row r="28" spans="1:35" x14ac:dyDescent="0.3">
      <c r="A28" s="26" t="s">
        <v>222</v>
      </c>
      <c r="B28" s="26" t="s">
        <v>43</v>
      </c>
      <c r="C28" s="26" t="str">
        <f>VLOOKUP(G28,Master!$I:$M,2,)</f>
        <v>Category 5</v>
      </c>
      <c r="D28" s="26" t="str">
        <f>VLOOKUP($G28,Master!$I:$M,3,)</f>
        <v>SD</v>
      </c>
      <c r="E28" s="26" t="str">
        <f>VLOOKUP($G28,Master!$I:$M,5,)</f>
        <v>ASIN 9</v>
      </c>
      <c r="F28" s="26" t="str">
        <f>VLOOKUP($G28,Master!$I:$M,4,)</f>
        <v>CT</v>
      </c>
      <c r="G28" s="26" t="s">
        <v>149</v>
      </c>
      <c r="H28" t="s">
        <v>44</v>
      </c>
      <c r="I28" t="s">
        <v>45</v>
      </c>
      <c r="K28" s="14">
        <v>44977</v>
      </c>
      <c r="M28">
        <v>1000</v>
      </c>
      <c r="O28" t="s">
        <v>52</v>
      </c>
      <c r="P28">
        <v>31587</v>
      </c>
      <c r="Q28">
        <v>66</v>
      </c>
      <c r="R28">
        <v>2.0999999999999999E-3</v>
      </c>
      <c r="S28">
        <v>2736.57</v>
      </c>
      <c r="T28">
        <v>41.46</v>
      </c>
      <c r="U28">
        <v>44</v>
      </c>
      <c r="V28">
        <v>21842.51</v>
      </c>
      <c r="W28">
        <v>0.12529999999999999</v>
      </c>
      <c r="X28">
        <v>7.9817</v>
      </c>
      <c r="Y28">
        <v>4</v>
      </c>
      <c r="Z28">
        <v>9.0899999999999995E-2</v>
      </c>
      <c r="AA28">
        <v>1286.1300000000001</v>
      </c>
      <c r="AB28">
        <v>5.8900000000000001E-2</v>
      </c>
      <c r="AC28">
        <v>18368</v>
      </c>
      <c r="AD28">
        <v>148.99</v>
      </c>
      <c r="AE28">
        <v>0</v>
      </c>
      <c r="AF28">
        <v>0</v>
      </c>
      <c r="AG28">
        <v>0</v>
      </c>
      <c r="AH28">
        <v>0</v>
      </c>
      <c r="AI28">
        <v>0</v>
      </c>
    </row>
    <row r="29" spans="1:35" x14ac:dyDescent="0.3">
      <c r="A29" s="26" t="s">
        <v>222</v>
      </c>
      <c r="B29" s="26" t="s">
        <v>43</v>
      </c>
      <c r="C29" s="26" t="str">
        <f>VLOOKUP(G29,Master!$I:$M,2,)</f>
        <v>Category 1</v>
      </c>
      <c r="D29" s="26" t="str">
        <f>VLOOKUP($G29,Master!$I:$M,3,)</f>
        <v>SD</v>
      </c>
      <c r="E29" s="26" t="str">
        <f>VLOOKUP($G29,Master!$I:$M,5,)</f>
        <v>ASIN 3</v>
      </c>
      <c r="F29" s="26" t="str">
        <f>VLOOKUP($G29,Master!$I:$M,4,)</f>
        <v>PT</v>
      </c>
      <c r="G29" s="26" t="s">
        <v>150</v>
      </c>
      <c r="H29" t="s">
        <v>44</v>
      </c>
      <c r="I29" t="s">
        <v>45</v>
      </c>
      <c r="K29" s="14">
        <v>44630</v>
      </c>
      <c r="M29">
        <v>300</v>
      </c>
      <c r="O29" t="s">
        <v>21</v>
      </c>
      <c r="P29">
        <v>26028</v>
      </c>
      <c r="Q29">
        <v>98</v>
      </c>
      <c r="R29">
        <v>3.8E-3</v>
      </c>
      <c r="S29">
        <v>2649.94</v>
      </c>
      <c r="T29">
        <v>27.04</v>
      </c>
      <c r="U29">
        <v>34</v>
      </c>
      <c r="V29">
        <v>21110.52</v>
      </c>
      <c r="W29">
        <v>0.1255</v>
      </c>
      <c r="X29">
        <v>7.9664000000000001</v>
      </c>
      <c r="Y29">
        <v>14</v>
      </c>
      <c r="Z29">
        <v>0.4118</v>
      </c>
      <c r="AA29">
        <v>8914.43</v>
      </c>
      <c r="AB29">
        <v>0.42230000000000001</v>
      </c>
      <c r="AC29">
        <v>0</v>
      </c>
      <c r="AD29">
        <v>0</v>
      </c>
      <c r="AE29">
        <v>0</v>
      </c>
      <c r="AF29">
        <v>0</v>
      </c>
      <c r="AG29">
        <v>0</v>
      </c>
      <c r="AH29">
        <v>0</v>
      </c>
      <c r="AI29">
        <v>0</v>
      </c>
    </row>
    <row r="30" spans="1:35" x14ac:dyDescent="0.3">
      <c r="A30" s="26" t="s">
        <v>222</v>
      </c>
      <c r="B30" s="26" t="s">
        <v>43</v>
      </c>
      <c r="C30" s="26" t="str">
        <f>VLOOKUP(G30,Master!$I:$M,2,)</f>
        <v>Category 1</v>
      </c>
      <c r="D30" s="26" t="str">
        <f>VLOOKUP($G30,Master!$I:$M,3,)</f>
        <v>SD</v>
      </c>
      <c r="E30" s="26" t="str">
        <f>VLOOKUP($G30,Master!$I:$M,5,)</f>
        <v>ASIN 6</v>
      </c>
      <c r="F30" s="26" t="str">
        <f>VLOOKUP($G30,Master!$I:$M,4,)</f>
        <v>CT</v>
      </c>
      <c r="G30" s="26" t="s">
        <v>151</v>
      </c>
      <c r="H30" t="s">
        <v>44</v>
      </c>
      <c r="I30" t="s">
        <v>45</v>
      </c>
      <c r="K30" s="14">
        <v>44977</v>
      </c>
      <c r="M30">
        <v>1000</v>
      </c>
      <c r="O30" t="s">
        <v>52</v>
      </c>
      <c r="P30">
        <v>37231</v>
      </c>
      <c r="Q30">
        <v>50</v>
      </c>
      <c r="R30">
        <v>1.2999999999999999E-3</v>
      </c>
      <c r="S30">
        <v>2546.66</v>
      </c>
      <c r="T30">
        <v>50.93</v>
      </c>
      <c r="U30">
        <v>79</v>
      </c>
      <c r="V30">
        <v>28625.55</v>
      </c>
      <c r="W30">
        <v>8.8999999999999996E-2</v>
      </c>
      <c r="X30">
        <v>11.240399999999999</v>
      </c>
      <c r="Y30">
        <v>8</v>
      </c>
      <c r="Z30">
        <v>0.1013</v>
      </c>
      <c r="AA30">
        <v>1605.57</v>
      </c>
      <c r="AB30">
        <v>5.6099999999999997E-2</v>
      </c>
      <c r="AC30">
        <v>22587</v>
      </c>
      <c r="AD30">
        <v>112.75</v>
      </c>
      <c r="AE30">
        <v>0</v>
      </c>
      <c r="AF30">
        <v>0</v>
      </c>
      <c r="AG30">
        <v>0</v>
      </c>
      <c r="AH30">
        <v>0</v>
      </c>
      <c r="AI30">
        <v>0</v>
      </c>
    </row>
    <row r="31" spans="1:35" x14ac:dyDescent="0.3">
      <c r="A31" s="26" t="s">
        <v>222</v>
      </c>
      <c r="B31" s="26" t="s">
        <v>43</v>
      </c>
      <c r="C31" s="26" t="str">
        <f>VLOOKUP(G31,Master!$I:$M,2,)</f>
        <v>Category 6</v>
      </c>
      <c r="D31" s="26" t="str">
        <f>VLOOKUP($G31,Master!$I:$M,3,)</f>
        <v>SP</v>
      </c>
      <c r="E31" s="26" t="str">
        <f>VLOOKUP($G31,Master!$I:$M,5,)</f>
        <v>ASIN 8</v>
      </c>
      <c r="F31" s="26" t="str">
        <f>VLOOKUP($G31,Master!$I:$M,4,)</f>
        <v>KT</v>
      </c>
      <c r="G31" s="26" t="s">
        <v>152</v>
      </c>
      <c r="H31" t="s">
        <v>44</v>
      </c>
      <c r="I31" t="s">
        <v>45</v>
      </c>
      <c r="J31" t="s">
        <v>46</v>
      </c>
      <c r="K31" s="14">
        <v>44433</v>
      </c>
      <c r="M31">
        <v>300</v>
      </c>
      <c r="N31" t="s">
        <v>49</v>
      </c>
      <c r="O31" t="s">
        <v>21</v>
      </c>
      <c r="P31">
        <v>96926</v>
      </c>
      <c r="Q31">
        <v>175</v>
      </c>
      <c r="R31">
        <v>1.8E-3</v>
      </c>
      <c r="S31">
        <v>2357.19</v>
      </c>
      <c r="T31">
        <v>13.47</v>
      </c>
      <c r="U31">
        <v>57</v>
      </c>
      <c r="V31">
        <v>14378.51</v>
      </c>
      <c r="W31">
        <v>0.16389999999999999</v>
      </c>
      <c r="X31">
        <v>6.0998999999999999</v>
      </c>
      <c r="Y31">
        <v>0</v>
      </c>
      <c r="Z31">
        <v>0</v>
      </c>
      <c r="AA31">
        <v>0</v>
      </c>
      <c r="AB31">
        <v>0</v>
      </c>
      <c r="AC31">
        <v>0</v>
      </c>
      <c r="AD31">
        <v>0</v>
      </c>
      <c r="AE31">
        <v>0</v>
      </c>
      <c r="AF31">
        <v>0</v>
      </c>
      <c r="AG31">
        <v>0</v>
      </c>
      <c r="AH31">
        <v>0</v>
      </c>
      <c r="AI31">
        <v>0</v>
      </c>
    </row>
    <row r="32" spans="1:35" x14ac:dyDescent="0.3">
      <c r="A32" s="26" t="s">
        <v>222</v>
      </c>
      <c r="B32" s="26" t="s">
        <v>43</v>
      </c>
      <c r="C32" s="26" t="str">
        <f>VLOOKUP(G32,Master!$I:$M,2,)</f>
        <v>Category 1</v>
      </c>
      <c r="D32" s="26" t="str">
        <f>VLOOKUP($G32,Master!$I:$M,3,)</f>
        <v>SP</v>
      </c>
      <c r="E32" s="26" t="str">
        <f>VLOOKUP($G32,Master!$I:$M,5,)</f>
        <v>ASIN 1</v>
      </c>
      <c r="F32" s="26" t="str">
        <f>VLOOKUP($G32,Master!$I:$M,4,)</f>
        <v>CT</v>
      </c>
      <c r="G32" s="26" t="s">
        <v>153</v>
      </c>
      <c r="H32" t="s">
        <v>44</v>
      </c>
      <c r="I32" t="s">
        <v>45</v>
      </c>
      <c r="J32" t="s">
        <v>46</v>
      </c>
      <c r="K32" s="14">
        <v>44866</v>
      </c>
      <c r="M32">
        <v>550</v>
      </c>
      <c r="N32" s="13">
        <v>0.110447203809168</v>
      </c>
      <c r="O32" t="s">
        <v>21</v>
      </c>
      <c r="P32">
        <v>95956</v>
      </c>
      <c r="Q32">
        <v>239</v>
      </c>
      <c r="R32">
        <v>2.5000000000000001E-3</v>
      </c>
      <c r="S32">
        <v>2303.5700000000002</v>
      </c>
      <c r="T32">
        <v>9.64</v>
      </c>
      <c r="U32">
        <v>47</v>
      </c>
      <c r="V32">
        <v>14772.39</v>
      </c>
      <c r="W32">
        <v>0.15590000000000001</v>
      </c>
      <c r="X32">
        <v>6.4127999999999998</v>
      </c>
      <c r="Y32">
        <v>0</v>
      </c>
      <c r="Z32">
        <v>0</v>
      </c>
      <c r="AA32">
        <v>0</v>
      </c>
      <c r="AB32">
        <v>0</v>
      </c>
      <c r="AC32">
        <v>0</v>
      </c>
      <c r="AD32">
        <v>0</v>
      </c>
      <c r="AE32">
        <v>0</v>
      </c>
      <c r="AF32">
        <v>0</v>
      </c>
      <c r="AG32">
        <v>0</v>
      </c>
      <c r="AH32">
        <v>0</v>
      </c>
      <c r="AI32">
        <v>0</v>
      </c>
    </row>
    <row r="33" spans="1:35" x14ac:dyDescent="0.3">
      <c r="A33" s="26" t="s">
        <v>222</v>
      </c>
      <c r="B33" s="26" t="s">
        <v>43</v>
      </c>
      <c r="C33" s="26" t="str">
        <f>VLOOKUP(G33,Master!$I:$M,2,)</f>
        <v>Category 1</v>
      </c>
      <c r="D33" s="26" t="str">
        <f>VLOOKUP($G33,Master!$I:$M,3,)</f>
        <v>SD</v>
      </c>
      <c r="E33" s="26" t="str">
        <f>VLOOKUP($G33,Master!$I:$M,5,)</f>
        <v>ASIN 7</v>
      </c>
      <c r="F33" s="26" t="str">
        <f>VLOOKUP($G33,Master!$I:$M,4,)</f>
        <v>CT</v>
      </c>
      <c r="G33" s="26" t="s">
        <v>154</v>
      </c>
      <c r="H33" t="s">
        <v>44</v>
      </c>
      <c r="I33" t="s">
        <v>45</v>
      </c>
      <c r="K33" s="14">
        <v>44977</v>
      </c>
      <c r="M33">
        <v>1000</v>
      </c>
      <c r="O33" t="s">
        <v>52</v>
      </c>
      <c r="P33">
        <v>30877</v>
      </c>
      <c r="Q33">
        <v>60</v>
      </c>
      <c r="R33">
        <v>1.9E-3</v>
      </c>
      <c r="S33">
        <v>2178.66</v>
      </c>
      <c r="T33">
        <v>36.31</v>
      </c>
      <c r="U33">
        <v>49</v>
      </c>
      <c r="V33">
        <v>17640.900000000001</v>
      </c>
      <c r="W33">
        <v>0.1235</v>
      </c>
      <c r="X33">
        <v>8.0970999999999993</v>
      </c>
      <c r="Y33">
        <v>10</v>
      </c>
      <c r="Z33">
        <v>0.2041</v>
      </c>
      <c r="AA33">
        <v>3006.6</v>
      </c>
      <c r="AB33">
        <v>0.1704</v>
      </c>
      <c r="AC33">
        <v>19000</v>
      </c>
      <c r="AD33">
        <v>114.67</v>
      </c>
      <c r="AE33">
        <v>0</v>
      </c>
      <c r="AF33">
        <v>0</v>
      </c>
      <c r="AG33">
        <v>0</v>
      </c>
      <c r="AH33">
        <v>0</v>
      </c>
      <c r="AI33">
        <v>0</v>
      </c>
    </row>
    <row r="34" spans="1:35" x14ac:dyDescent="0.3">
      <c r="A34" s="26" t="s">
        <v>222</v>
      </c>
      <c r="B34" s="26" t="s">
        <v>43</v>
      </c>
      <c r="C34" s="26" t="str">
        <f>VLOOKUP(G34,Master!$I:$M,2,)</f>
        <v>Category 2</v>
      </c>
      <c r="D34" s="26" t="str">
        <f>VLOOKUP($G34,Master!$I:$M,3,)</f>
        <v>SBV</v>
      </c>
      <c r="E34" s="26" t="str">
        <f>VLOOKUP($G34,Master!$I:$M,5,)</f>
        <v>ASIN 2</v>
      </c>
      <c r="F34" s="26" t="str">
        <f>VLOOKUP($G34,Master!$I:$M,4,)</f>
        <v>PT</v>
      </c>
      <c r="G34" s="26" t="s">
        <v>147</v>
      </c>
      <c r="H34" t="s">
        <v>44</v>
      </c>
      <c r="I34" t="s">
        <v>45</v>
      </c>
      <c r="K34" s="14">
        <v>44900</v>
      </c>
      <c r="M34">
        <v>550</v>
      </c>
      <c r="N34" t="s">
        <v>49</v>
      </c>
      <c r="O34" t="s">
        <v>21</v>
      </c>
      <c r="P34">
        <v>16205</v>
      </c>
      <c r="Q34">
        <v>201</v>
      </c>
      <c r="R34">
        <v>1.24E-2</v>
      </c>
      <c r="S34">
        <v>2119.9899999999998</v>
      </c>
      <c r="T34">
        <v>10.55</v>
      </c>
      <c r="U34">
        <v>43</v>
      </c>
      <c r="V34">
        <v>19952</v>
      </c>
      <c r="W34">
        <v>0.10630000000000001</v>
      </c>
      <c r="X34">
        <v>9.4114000000000004</v>
      </c>
      <c r="Y34">
        <v>19</v>
      </c>
      <c r="Z34">
        <v>0.44190000000000002</v>
      </c>
      <c r="AA34">
        <v>8437.48</v>
      </c>
      <c r="AB34">
        <v>0.4229</v>
      </c>
      <c r="AC34">
        <v>0</v>
      </c>
      <c r="AD34">
        <v>0</v>
      </c>
      <c r="AE34">
        <v>0</v>
      </c>
      <c r="AF34">
        <v>0</v>
      </c>
      <c r="AG34">
        <v>0</v>
      </c>
      <c r="AH34">
        <v>0</v>
      </c>
      <c r="AI34">
        <v>0</v>
      </c>
    </row>
    <row r="35" spans="1:35" x14ac:dyDescent="0.3">
      <c r="A35" s="26" t="s">
        <v>222</v>
      </c>
      <c r="B35" s="26" t="s">
        <v>43</v>
      </c>
      <c r="C35" s="26" t="str">
        <f>VLOOKUP(G35,Master!$I:$M,2,)</f>
        <v>Category 1</v>
      </c>
      <c r="D35" s="26" t="str">
        <f>VLOOKUP($G35,Master!$I:$M,3,)</f>
        <v>SP</v>
      </c>
      <c r="E35" s="26" t="str">
        <f>VLOOKUP($G35,Master!$I:$M,5,)</f>
        <v>ASIN 7</v>
      </c>
      <c r="F35" s="26" t="str">
        <f>VLOOKUP($G35,Master!$I:$M,4,)</f>
        <v>Auto</v>
      </c>
      <c r="G35" s="26" t="s">
        <v>155</v>
      </c>
      <c r="H35" t="s">
        <v>44</v>
      </c>
      <c r="I35" t="s">
        <v>48</v>
      </c>
      <c r="J35" t="s">
        <v>46</v>
      </c>
      <c r="K35" s="14">
        <v>44151</v>
      </c>
      <c r="M35">
        <v>200</v>
      </c>
      <c r="N35" t="s">
        <v>49</v>
      </c>
      <c r="O35" t="s">
        <v>21</v>
      </c>
      <c r="P35">
        <v>328915</v>
      </c>
      <c r="Q35">
        <v>457</v>
      </c>
      <c r="R35">
        <v>1.4E-3</v>
      </c>
      <c r="S35">
        <v>2034.03</v>
      </c>
      <c r="T35">
        <v>4.45</v>
      </c>
      <c r="U35">
        <v>84</v>
      </c>
      <c r="V35">
        <v>20897.71</v>
      </c>
      <c r="W35">
        <v>9.7299999999999998E-2</v>
      </c>
      <c r="X35">
        <v>10.273999999999999</v>
      </c>
      <c r="Y35">
        <v>0</v>
      </c>
      <c r="Z35">
        <v>0</v>
      </c>
      <c r="AA35">
        <v>0</v>
      </c>
      <c r="AB35">
        <v>0</v>
      </c>
      <c r="AC35">
        <v>0</v>
      </c>
      <c r="AD35">
        <v>0</v>
      </c>
      <c r="AE35">
        <v>0</v>
      </c>
      <c r="AF35">
        <v>0</v>
      </c>
      <c r="AG35">
        <v>0</v>
      </c>
      <c r="AH35">
        <v>0</v>
      </c>
      <c r="AI35">
        <v>0</v>
      </c>
    </row>
    <row r="36" spans="1:35" x14ac:dyDescent="0.3">
      <c r="A36" s="26" t="s">
        <v>222</v>
      </c>
      <c r="B36" s="26" t="s">
        <v>53</v>
      </c>
      <c r="C36" s="26" t="str">
        <f>VLOOKUP(G36,Master!$I:$M,2,)</f>
        <v>Category 3</v>
      </c>
      <c r="D36" s="26" t="str">
        <f>VLOOKUP($G36,Master!$I:$M,3,)</f>
        <v>SD</v>
      </c>
      <c r="E36" s="26" t="str">
        <f>VLOOKUP($G36,Master!$I:$M,5,)</f>
        <v>ASIN 14</v>
      </c>
      <c r="F36" s="26" t="str">
        <f>VLOOKUP($G36,Master!$I:$M,4,)</f>
        <v>CT</v>
      </c>
      <c r="G36" s="26" t="s">
        <v>156</v>
      </c>
      <c r="H36" t="s">
        <v>54</v>
      </c>
      <c r="I36" t="s">
        <v>45</v>
      </c>
      <c r="K36" s="14">
        <v>44985</v>
      </c>
      <c r="M36">
        <v>1000</v>
      </c>
      <c r="O36" t="s">
        <v>52</v>
      </c>
      <c r="P36">
        <v>33522</v>
      </c>
      <c r="Q36">
        <v>66</v>
      </c>
      <c r="R36">
        <v>2E-3</v>
      </c>
      <c r="S36">
        <v>2014.39</v>
      </c>
      <c r="T36">
        <v>30.52</v>
      </c>
      <c r="U36">
        <v>6</v>
      </c>
      <c r="V36">
        <v>1463.56</v>
      </c>
      <c r="W36">
        <v>1.3764000000000001</v>
      </c>
      <c r="X36">
        <v>0.72660000000000002</v>
      </c>
      <c r="Y36">
        <v>2</v>
      </c>
      <c r="Z36">
        <v>0.33329999999999999</v>
      </c>
      <c r="AA36">
        <v>190.68</v>
      </c>
      <c r="AB36">
        <v>0.1303</v>
      </c>
      <c r="AC36">
        <v>18673</v>
      </c>
      <c r="AD36">
        <v>107.88</v>
      </c>
      <c r="AE36">
        <v>0</v>
      </c>
      <c r="AF36">
        <v>0</v>
      </c>
      <c r="AG36">
        <v>0</v>
      </c>
      <c r="AH36">
        <v>0</v>
      </c>
      <c r="AI36">
        <v>0</v>
      </c>
    </row>
    <row r="37" spans="1:35" x14ac:dyDescent="0.3">
      <c r="A37" s="26" t="s">
        <v>222</v>
      </c>
      <c r="B37" s="26" t="s">
        <v>43</v>
      </c>
      <c r="C37" s="26" t="str">
        <f>VLOOKUP(G37,Master!$I:$M,2,)</f>
        <v>Category 1</v>
      </c>
      <c r="D37" s="26" t="str">
        <f>VLOOKUP($G37,Master!$I:$M,3,)</f>
        <v>SD</v>
      </c>
      <c r="E37" s="26" t="str">
        <f>VLOOKUP($G37,Master!$I:$M,5,)</f>
        <v>ASIN 3</v>
      </c>
      <c r="F37" s="26" t="str">
        <f>VLOOKUP($G37,Master!$I:$M,4,)</f>
        <v>CT</v>
      </c>
      <c r="G37" s="26" t="s">
        <v>132</v>
      </c>
      <c r="H37" t="s">
        <v>44</v>
      </c>
      <c r="I37" t="s">
        <v>45</v>
      </c>
      <c r="K37" s="14">
        <v>44863</v>
      </c>
      <c r="M37">
        <v>550</v>
      </c>
      <c r="O37" t="s">
        <v>21</v>
      </c>
      <c r="P37">
        <v>9918</v>
      </c>
      <c r="Q37">
        <v>48</v>
      </c>
      <c r="R37">
        <v>4.7999999999999996E-3</v>
      </c>
      <c r="S37">
        <v>2008.09</v>
      </c>
      <c r="T37">
        <v>41.84</v>
      </c>
      <c r="U37">
        <v>32</v>
      </c>
      <c r="V37">
        <v>29283.16</v>
      </c>
      <c r="W37">
        <v>6.8599999999999994E-2</v>
      </c>
      <c r="X37">
        <v>14.582599999999999</v>
      </c>
      <c r="Y37">
        <v>0</v>
      </c>
      <c r="Z37">
        <v>0</v>
      </c>
      <c r="AA37">
        <v>0</v>
      </c>
      <c r="AB37">
        <v>0</v>
      </c>
      <c r="AC37">
        <v>0</v>
      </c>
      <c r="AD37">
        <v>0</v>
      </c>
      <c r="AE37">
        <v>0</v>
      </c>
      <c r="AF37">
        <v>0</v>
      </c>
      <c r="AG37">
        <v>0</v>
      </c>
      <c r="AH37">
        <v>0</v>
      </c>
      <c r="AI37">
        <v>0</v>
      </c>
    </row>
    <row r="38" spans="1:35" x14ac:dyDescent="0.3">
      <c r="A38" s="26" t="s">
        <v>222</v>
      </c>
      <c r="B38" s="26" t="s">
        <v>43</v>
      </c>
      <c r="C38" s="26" t="str">
        <f>VLOOKUP(G38,Master!$I:$M,2,)</f>
        <v>Category 2</v>
      </c>
      <c r="D38" s="26" t="str">
        <f>VLOOKUP($G38,Master!$I:$M,3,)</f>
        <v>SD</v>
      </c>
      <c r="E38" s="26" t="str">
        <f>VLOOKUP($G38,Master!$I:$M,5,)</f>
        <v>ASIN 2</v>
      </c>
      <c r="F38" s="26" t="str">
        <f>VLOOKUP($G38,Master!$I:$M,4,)</f>
        <v>CT</v>
      </c>
      <c r="G38" s="26" t="s">
        <v>131</v>
      </c>
      <c r="H38" t="s">
        <v>44</v>
      </c>
      <c r="I38" t="s">
        <v>45</v>
      </c>
      <c r="K38" s="14">
        <v>44496</v>
      </c>
      <c r="M38">
        <v>300</v>
      </c>
      <c r="O38" t="s">
        <v>21</v>
      </c>
      <c r="P38">
        <v>35164</v>
      </c>
      <c r="Q38">
        <v>79</v>
      </c>
      <c r="R38">
        <v>2.2000000000000001E-3</v>
      </c>
      <c r="S38">
        <v>1930.27</v>
      </c>
      <c r="T38">
        <v>24.43</v>
      </c>
      <c r="U38">
        <v>32</v>
      </c>
      <c r="V38">
        <v>14990.8</v>
      </c>
      <c r="W38">
        <v>0.1288</v>
      </c>
      <c r="X38">
        <v>7.7662000000000004</v>
      </c>
      <c r="Y38">
        <v>2</v>
      </c>
      <c r="Z38">
        <v>6.25E-2</v>
      </c>
      <c r="AA38">
        <v>968.93</v>
      </c>
      <c r="AB38">
        <v>6.4600000000000005E-2</v>
      </c>
      <c r="AC38">
        <v>0</v>
      </c>
      <c r="AD38">
        <v>0</v>
      </c>
      <c r="AE38">
        <v>0</v>
      </c>
      <c r="AF38">
        <v>0</v>
      </c>
      <c r="AG38">
        <v>0</v>
      </c>
      <c r="AH38">
        <v>0</v>
      </c>
      <c r="AI38">
        <v>0</v>
      </c>
    </row>
    <row r="39" spans="1:35" x14ac:dyDescent="0.3">
      <c r="A39" s="26" t="s">
        <v>222</v>
      </c>
      <c r="B39" s="26" t="s">
        <v>43</v>
      </c>
      <c r="C39" s="26" t="str">
        <f>VLOOKUP(G39,Master!$I:$M,2,)</f>
        <v>Category 3</v>
      </c>
      <c r="D39" s="26" t="str">
        <f>VLOOKUP($G39,Master!$I:$M,3,)</f>
        <v>SP</v>
      </c>
      <c r="E39" s="26" t="str">
        <f>VLOOKUP($G39,Master!$I:$M,5,)</f>
        <v>ASIN 14</v>
      </c>
      <c r="F39" s="26" t="str">
        <f>VLOOKUP($G39,Master!$I:$M,4,)</f>
        <v>Auto</v>
      </c>
      <c r="G39" s="26" t="s">
        <v>157</v>
      </c>
      <c r="H39" t="s">
        <v>44</v>
      </c>
      <c r="I39" t="s">
        <v>48</v>
      </c>
      <c r="J39" t="s">
        <v>46</v>
      </c>
      <c r="K39" s="14">
        <v>44972</v>
      </c>
      <c r="M39">
        <v>550</v>
      </c>
      <c r="N39" s="13">
        <v>0.12228917974897301</v>
      </c>
      <c r="O39" t="s">
        <v>21</v>
      </c>
      <c r="P39">
        <v>150562</v>
      </c>
      <c r="Q39">
        <v>149</v>
      </c>
      <c r="R39">
        <v>1E-3</v>
      </c>
      <c r="S39">
        <v>1899.21</v>
      </c>
      <c r="T39">
        <v>12.75</v>
      </c>
      <c r="U39">
        <v>31</v>
      </c>
      <c r="V39">
        <v>5926.64</v>
      </c>
      <c r="W39">
        <v>0.32050000000000001</v>
      </c>
      <c r="X39">
        <v>3.1206</v>
      </c>
      <c r="Y39">
        <v>0</v>
      </c>
      <c r="Z39">
        <v>0</v>
      </c>
      <c r="AA39">
        <v>0</v>
      </c>
      <c r="AB39">
        <v>0</v>
      </c>
      <c r="AC39">
        <v>0</v>
      </c>
      <c r="AD39">
        <v>0</v>
      </c>
      <c r="AE39">
        <v>0</v>
      </c>
      <c r="AF39">
        <v>0</v>
      </c>
      <c r="AG39">
        <v>0</v>
      </c>
      <c r="AH39">
        <v>0</v>
      </c>
      <c r="AI39">
        <v>0</v>
      </c>
    </row>
    <row r="40" spans="1:35" x14ac:dyDescent="0.3">
      <c r="A40" s="26" t="s">
        <v>222</v>
      </c>
      <c r="B40" s="26" t="s">
        <v>43</v>
      </c>
      <c r="C40" s="26" t="str">
        <f>VLOOKUP(G40,Master!$I:$M,2,)</f>
        <v>Category 1</v>
      </c>
      <c r="D40" s="26" t="str">
        <f>VLOOKUP($G40,Master!$I:$M,3,)</f>
        <v>SP</v>
      </c>
      <c r="E40" s="26" t="str">
        <f>VLOOKUP($G40,Master!$I:$M,5,)</f>
        <v>ASIN 1</v>
      </c>
      <c r="F40" s="26" t="str">
        <f>VLOOKUP($G40,Master!$I:$M,4,)</f>
        <v>Auto</v>
      </c>
      <c r="G40" s="26" t="s">
        <v>158</v>
      </c>
      <c r="H40" t="s">
        <v>44</v>
      </c>
      <c r="I40" t="s">
        <v>48</v>
      </c>
      <c r="J40" t="s">
        <v>46</v>
      </c>
      <c r="K40" s="14">
        <v>44859</v>
      </c>
      <c r="M40">
        <v>200</v>
      </c>
      <c r="N40" t="s">
        <v>49</v>
      </c>
      <c r="O40" t="s">
        <v>21</v>
      </c>
      <c r="P40">
        <v>714693</v>
      </c>
      <c r="Q40">
        <v>641</v>
      </c>
      <c r="R40">
        <v>8.9999999999999998E-4</v>
      </c>
      <c r="S40">
        <v>1867.64</v>
      </c>
      <c r="T40">
        <v>2.91</v>
      </c>
      <c r="U40">
        <v>63</v>
      </c>
      <c r="V40">
        <v>15551.77</v>
      </c>
      <c r="W40">
        <v>0.1201</v>
      </c>
      <c r="X40">
        <v>8.327</v>
      </c>
      <c r="Y40">
        <v>0</v>
      </c>
      <c r="Z40">
        <v>0</v>
      </c>
      <c r="AA40">
        <v>0</v>
      </c>
      <c r="AB40">
        <v>0</v>
      </c>
      <c r="AC40">
        <v>0</v>
      </c>
      <c r="AD40">
        <v>0</v>
      </c>
      <c r="AE40">
        <v>0</v>
      </c>
      <c r="AF40">
        <v>0</v>
      </c>
      <c r="AG40">
        <v>0</v>
      </c>
      <c r="AH40">
        <v>0</v>
      </c>
      <c r="AI40">
        <v>0</v>
      </c>
    </row>
    <row r="41" spans="1:35" x14ac:dyDescent="0.3">
      <c r="A41" s="26" t="s">
        <v>222</v>
      </c>
      <c r="B41" s="26" t="s">
        <v>43</v>
      </c>
      <c r="C41" s="26" t="str">
        <f>VLOOKUP(G41,Master!$I:$M,2,)</f>
        <v>Category 1</v>
      </c>
      <c r="D41" s="26" t="str">
        <f>VLOOKUP($G41,Master!$I:$M,3,)</f>
        <v>SBV</v>
      </c>
      <c r="E41" s="26" t="str">
        <f>VLOOKUP($G41,Master!$I:$M,5,)</f>
        <v>ASIN 1</v>
      </c>
      <c r="F41" s="26" t="str">
        <f>VLOOKUP($G41,Master!$I:$M,4,)</f>
        <v>PT</v>
      </c>
      <c r="G41" s="26" t="s">
        <v>159</v>
      </c>
      <c r="H41" t="s">
        <v>44</v>
      </c>
      <c r="I41" t="s">
        <v>45</v>
      </c>
      <c r="K41" s="14">
        <v>44900</v>
      </c>
      <c r="M41">
        <v>550</v>
      </c>
      <c r="N41" t="s">
        <v>49</v>
      </c>
      <c r="O41" t="s">
        <v>21</v>
      </c>
      <c r="P41">
        <v>48088</v>
      </c>
      <c r="Q41">
        <v>159</v>
      </c>
      <c r="R41">
        <v>3.3E-3</v>
      </c>
      <c r="S41">
        <v>1747.4</v>
      </c>
      <c r="T41">
        <v>10.99</v>
      </c>
      <c r="U41">
        <v>9</v>
      </c>
      <c r="V41">
        <v>3775.45</v>
      </c>
      <c r="W41">
        <v>0.46279999999999999</v>
      </c>
      <c r="X41">
        <v>2.1606000000000001</v>
      </c>
      <c r="Y41">
        <v>7</v>
      </c>
      <c r="Z41">
        <v>0.77780000000000005</v>
      </c>
      <c r="AA41">
        <v>3114.43</v>
      </c>
      <c r="AB41">
        <v>0.82489999999999997</v>
      </c>
      <c r="AC41">
        <v>0</v>
      </c>
      <c r="AD41">
        <v>0</v>
      </c>
      <c r="AE41">
        <v>0</v>
      </c>
      <c r="AF41">
        <v>0</v>
      </c>
      <c r="AG41">
        <v>0</v>
      </c>
      <c r="AH41">
        <v>0</v>
      </c>
      <c r="AI41">
        <v>0</v>
      </c>
    </row>
    <row r="42" spans="1:35" x14ac:dyDescent="0.3">
      <c r="A42" s="26" t="s">
        <v>222</v>
      </c>
      <c r="B42" s="26" t="s">
        <v>43</v>
      </c>
      <c r="C42" s="26" t="str">
        <f>VLOOKUP(G42,Master!$I:$M,2,)</f>
        <v>Category 1</v>
      </c>
      <c r="D42" s="26" t="str">
        <f>VLOOKUP($G42,Master!$I:$M,3,)</f>
        <v>SP</v>
      </c>
      <c r="E42" s="26" t="str">
        <f>VLOOKUP($G42,Master!$I:$M,5,)</f>
        <v>ASIN 6</v>
      </c>
      <c r="F42" s="26" t="str">
        <f>VLOOKUP($G42,Master!$I:$M,4,)</f>
        <v>PT</v>
      </c>
      <c r="G42" s="26" t="s">
        <v>160</v>
      </c>
      <c r="H42" t="s">
        <v>44</v>
      </c>
      <c r="I42" t="s">
        <v>45</v>
      </c>
      <c r="J42" t="s">
        <v>46</v>
      </c>
      <c r="K42" s="14">
        <v>44821</v>
      </c>
      <c r="M42">
        <v>200</v>
      </c>
      <c r="N42" s="13">
        <v>7.5573770491803194E-2</v>
      </c>
      <c r="O42" t="s">
        <v>21</v>
      </c>
      <c r="P42">
        <v>48406</v>
      </c>
      <c r="Q42">
        <v>105</v>
      </c>
      <c r="R42">
        <v>2.2000000000000001E-3</v>
      </c>
      <c r="S42">
        <v>1628.27</v>
      </c>
      <c r="T42">
        <v>15.51</v>
      </c>
      <c r="U42">
        <v>25</v>
      </c>
      <c r="V42">
        <v>7936.2</v>
      </c>
      <c r="W42">
        <v>0.20519999999999999</v>
      </c>
      <c r="X42">
        <v>4.8739999999999997</v>
      </c>
      <c r="Y42">
        <v>0</v>
      </c>
      <c r="Z42">
        <v>0</v>
      </c>
      <c r="AA42">
        <v>0</v>
      </c>
      <c r="AB42">
        <v>0</v>
      </c>
      <c r="AC42">
        <v>0</v>
      </c>
      <c r="AD42">
        <v>0</v>
      </c>
      <c r="AE42">
        <v>0</v>
      </c>
      <c r="AF42">
        <v>0</v>
      </c>
      <c r="AG42">
        <v>0</v>
      </c>
      <c r="AH42">
        <v>0</v>
      </c>
      <c r="AI42">
        <v>0</v>
      </c>
    </row>
    <row r="43" spans="1:35" x14ac:dyDescent="0.3">
      <c r="A43" s="26" t="s">
        <v>222</v>
      </c>
      <c r="B43" s="26" t="s">
        <v>43</v>
      </c>
      <c r="C43" s="26" t="str">
        <f>VLOOKUP(G43,Master!$I:$M,2,)</f>
        <v>Category 5</v>
      </c>
      <c r="D43" s="26" t="str">
        <f>VLOOKUP($G43,Master!$I:$M,3,)</f>
        <v>SP</v>
      </c>
      <c r="E43" s="26" t="str">
        <f>VLOOKUP($G43,Master!$I:$M,5,)</f>
        <v>ASIN 9</v>
      </c>
      <c r="F43" s="26" t="str">
        <f>VLOOKUP($G43,Master!$I:$M,4,)</f>
        <v>KT</v>
      </c>
      <c r="G43" s="26" t="s">
        <v>161</v>
      </c>
      <c r="H43" t="s">
        <v>44</v>
      </c>
      <c r="I43" t="s">
        <v>45</v>
      </c>
      <c r="J43" t="s">
        <v>46</v>
      </c>
      <c r="K43" s="14">
        <v>44433</v>
      </c>
      <c r="M43">
        <v>600</v>
      </c>
      <c r="N43" t="s">
        <v>49</v>
      </c>
      <c r="O43" t="s">
        <v>21</v>
      </c>
      <c r="P43">
        <v>9023</v>
      </c>
      <c r="Q43">
        <v>63</v>
      </c>
      <c r="R43">
        <v>7.0000000000000001E-3</v>
      </c>
      <c r="S43">
        <v>1549.14</v>
      </c>
      <c r="T43">
        <v>24.59</v>
      </c>
      <c r="U43">
        <v>26</v>
      </c>
      <c r="V43">
        <v>10170.89</v>
      </c>
      <c r="W43">
        <v>0.15229999999999999</v>
      </c>
      <c r="X43">
        <v>6.5655000000000001</v>
      </c>
      <c r="Y43">
        <v>0</v>
      </c>
      <c r="Z43">
        <v>0</v>
      </c>
      <c r="AA43">
        <v>0</v>
      </c>
      <c r="AB43">
        <v>0</v>
      </c>
      <c r="AC43">
        <v>0</v>
      </c>
      <c r="AD43">
        <v>0</v>
      </c>
      <c r="AE43">
        <v>0</v>
      </c>
      <c r="AF43">
        <v>0</v>
      </c>
      <c r="AG43">
        <v>0</v>
      </c>
      <c r="AH43">
        <v>0</v>
      </c>
      <c r="AI43">
        <v>0</v>
      </c>
    </row>
    <row r="44" spans="1:35" x14ac:dyDescent="0.3">
      <c r="A44" s="26" t="s">
        <v>222</v>
      </c>
      <c r="B44" s="26" t="s">
        <v>43</v>
      </c>
      <c r="C44" s="26" t="str">
        <f>VLOOKUP(G44,Master!$I:$M,2,)</f>
        <v>Category 1</v>
      </c>
      <c r="D44" s="26" t="str">
        <f>VLOOKUP($G44,Master!$I:$M,3,)</f>
        <v>SD</v>
      </c>
      <c r="E44" s="26" t="str">
        <f>VLOOKUP($G44,Master!$I:$M,5,)</f>
        <v>ASIN 11</v>
      </c>
      <c r="F44" s="26" t="str">
        <f>VLOOKUP($G44,Master!$I:$M,4,)</f>
        <v>CT</v>
      </c>
      <c r="G44" s="26" t="s">
        <v>162</v>
      </c>
      <c r="H44" t="s">
        <v>44</v>
      </c>
      <c r="I44" t="s">
        <v>45</v>
      </c>
      <c r="K44" s="14">
        <v>44947</v>
      </c>
      <c r="M44">
        <v>1000</v>
      </c>
      <c r="O44" t="s">
        <v>52</v>
      </c>
      <c r="P44">
        <v>16628</v>
      </c>
      <c r="Q44">
        <v>29</v>
      </c>
      <c r="R44">
        <v>1.6999999999999999E-3</v>
      </c>
      <c r="S44">
        <v>1497.61</v>
      </c>
      <c r="T44">
        <v>51.64</v>
      </c>
      <c r="U44">
        <v>38</v>
      </c>
      <c r="V44">
        <v>25736.58</v>
      </c>
      <c r="W44">
        <v>5.8200000000000002E-2</v>
      </c>
      <c r="X44">
        <v>17.185099999999998</v>
      </c>
      <c r="Y44">
        <v>4</v>
      </c>
      <c r="Z44">
        <v>0.1053</v>
      </c>
      <c r="AA44">
        <v>1096.5899999999999</v>
      </c>
      <c r="AB44">
        <v>4.2599999999999999E-2</v>
      </c>
      <c r="AC44">
        <v>9384</v>
      </c>
      <c r="AD44">
        <v>159.59</v>
      </c>
      <c r="AE44">
        <v>0</v>
      </c>
      <c r="AF44">
        <v>0</v>
      </c>
      <c r="AG44">
        <v>0</v>
      </c>
      <c r="AH44">
        <v>0</v>
      </c>
      <c r="AI44">
        <v>0</v>
      </c>
    </row>
    <row r="45" spans="1:35" x14ac:dyDescent="0.3">
      <c r="A45" s="26" t="s">
        <v>222</v>
      </c>
      <c r="B45" s="26" t="s">
        <v>43</v>
      </c>
      <c r="C45" s="26" t="str">
        <f>VLOOKUP(G45,Master!$I:$M,2,)</f>
        <v>Category 7</v>
      </c>
      <c r="D45" s="26" t="str">
        <f>VLOOKUP($G45,Master!$I:$M,3,)</f>
        <v>SP</v>
      </c>
      <c r="E45" s="26" t="str">
        <f>VLOOKUP($G45,Master!$I:$M,5,)</f>
        <v>ASIN 15</v>
      </c>
      <c r="F45" s="26" t="str">
        <f>VLOOKUP($G45,Master!$I:$M,4,)</f>
        <v>KT</v>
      </c>
      <c r="G45" s="26" t="s">
        <v>207</v>
      </c>
      <c r="H45" t="s">
        <v>44</v>
      </c>
      <c r="I45" t="s">
        <v>45</v>
      </c>
      <c r="J45" t="s">
        <v>51</v>
      </c>
      <c r="K45" s="14">
        <v>45044</v>
      </c>
      <c r="M45">
        <v>2000</v>
      </c>
      <c r="N45" t="s">
        <v>49</v>
      </c>
      <c r="O45" t="s">
        <v>21</v>
      </c>
      <c r="P45">
        <v>41273</v>
      </c>
      <c r="Q45">
        <v>72</v>
      </c>
      <c r="R45">
        <v>1.6999999999999999E-3</v>
      </c>
      <c r="S45">
        <v>1430.24</v>
      </c>
      <c r="T45">
        <v>19.86</v>
      </c>
      <c r="U45">
        <v>16</v>
      </c>
      <c r="V45">
        <v>3375</v>
      </c>
      <c r="W45">
        <v>0.42380000000000001</v>
      </c>
      <c r="X45">
        <v>2.3597000000000001</v>
      </c>
      <c r="Y45">
        <v>0</v>
      </c>
      <c r="Z45">
        <v>0</v>
      </c>
      <c r="AA45">
        <v>0</v>
      </c>
      <c r="AB45">
        <v>0</v>
      </c>
      <c r="AC45">
        <v>0</v>
      </c>
      <c r="AD45">
        <v>0</v>
      </c>
      <c r="AE45">
        <v>0</v>
      </c>
      <c r="AF45">
        <v>0</v>
      </c>
      <c r="AG45">
        <v>0</v>
      </c>
      <c r="AH45">
        <v>0</v>
      </c>
      <c r="AI45">
        <v>0</v>
      </c>
    </row>
    <row r="46" spans="1:35" x14ac:dyDescent="0.3">
      <c r="A46" s="26" t="s">
        <v>222</v>
      </c>
      <c r="B46" s="26" t="s">
        <v>43</v>
      </c>
      <c r="C46" s="26" t="str">
        <f>VLOOKUP(G46,Master!$I:$M,2,)</f>
        <v>Category 4</v>
      </c>
      <c r="D46" s="26" t="str">
        <f>VLOOKUP($G46,Master!$I:$M,3,)</f>
        <v>SP</v>
      </c>
      <c r="E46" s="26" t="str">
        <f>VLOOKUP($G46,Master!$I:$M,5,)</f>
        <v>ASIN 5</v>
      </c>
      <c r="F46" s="26" t="str">
        <f>VLOOKUP($G46,Master!$I:$M,4,)</f>
        <v>PT</v>
      </c>
      <c r="G46" s="26" t="s">
        <v>163</v>
      </c>
      <c r="H46" t="s">
        <v>44</v>
      </c>
      <c r="I46" t="s">
        <v>45</v>
      </c>
      <c r="J46" t="s">
        <v>46</v>
      </c>
      <c r="K46" s="14">
        <v>44433</v>
      </c>
      <c r="M46">
        <v>600</v>
      </c>
      <c r="N46" t="s">
        <v>49</v>
      </c>
      <c r="O46" t="s">
        <v>21</v>
      </c>
      <c r="P46">
        <v>28013</v>
      </c>
      <c r="Q46">
        <v>75</v>
      </c>
      <c r="R46">
        <v>2.7000000000000001E-3</v>
      </c>
      <c r="S46">
        <v>1419.39</v>
      </c>
      <c r="T46">
        <v>18.93</v>
      </c>
      <c r="U46">
        <v>21</v>
      </c>
      <c r="V46">
        <v>8505.4699999999993</v>
      </c>
      <c r="W46">
        <v>0.16689999999999999</v>
      </c>
      <c r="X46">
        <v>5.9923000000000002</v>
      </c>
      <c r="Y46">
        <v>0</v>
      </c>
      <c r="Z46">
        <v>0</v>
      </c>
      <c r="AA46">
        <v>0</v>
      </c>
      <c r="AB46">
        <v>0</v>
      </c>
      <c r="AC46">
        <v>0</v>
      </c>
      <c r="AD46">
        <v>0</v>
      </c>
      <c r="AE46">
        <v>0</v>
      </c>
      <c r="AF46">
        <v>0</v>
      </c>
      <c r="AG46">
        <v>0</v>
      </c>
      <c r="AH46">
        <v>0</v>
      </c>
      <c r="AI46">
        <v>0</v>
      </c>
    </row>
    <row r="47" spans="1:35" x14ac:dyDescent="0.3">
      <c r="A47" s="26" t="s">
        <v>222</v>
      </c>
      <c r="B47" s="26" t="s">
        <v>43</v>
      </c>
      <c r="C47" s="26" t="str">
        <f>VLOOKUP(G47,Master!$I:$M,2,)</f>
        <v>Category 1</v>
      </c>
      <c r="D47" s="26" t="str">
        <f>VLOOKUP($G47,Master!$I:$M,3,)</f>
        <v>SP</v>
      </c>
      <c r="E47" s="26" t="str">
        <f>VLOOKUP($G47,Master!$I:$M,5,)</f>
        <v>ASIN 7</v>
      </c>
      <c r="F47" s="26" t="str">
        <f>VLOOKUP($G47,Master!$I:$M,4,)</f>
        <v>PT</v>
      </c>
      <c r="G47" s="26" t="s">
        <v>164</v>
      </c>
      <c r="H47" t="s">
        <v>44</v>
      </c>
      <c r="I47" t="s">
        <v>45</v>
      </c>
      <c r="J47" t="s">
        <v>46</v>
      </c>
      <c r="K47" s="14">
        <v>44863</v>
      </c>
      <c r="M47">
        <v>550</v>
      </c>
      <c r="N47" t="s">
        <v>49</v>
      </c>
      <c r="O47" t="s">
        <v>21</v>
      </c>
      <c r="P47">
        <v>45822</v>
      </c>
      <c r="Q47">
        <v>128</v>
      </c>
      <c r="R47">
        <v>2.8E-3</v>
      </c>
      <c r="S47">
        <v>1367.77</v>
      </c>
      <c r="T47">
        <v>10.69</v>
      </c>
      <c r="U47">
        <v>28</v>
      </c>
      <c r="V47">
        <v>7635.24</v>
      </c>
      <c r="W47">
        <v>0.17910000000000001</v>
      </c>
      <c r="X47">
        <v>5.5823</v>
      </c>
      <c r="Y47">
        <v>0</v>
      </c>
      <c r="Z47">
        <v>0</v>
      </c>
      <c r="AA47">
        <v>0</v>
      </c>
      <c r="AB47">
        <v>0</v>
      </c>
      <c r="AC47">
        <v>0</v>
      </c>
      <c r="AD47">
        <v>0</v>
      </c>
      <c r="AE47">
        <v>0</v>
      </c>
      <c r="AF47">
        <v>0</v>
      </c>
      <c r="AG47">
        <v>0</v>
      </c>
      <c r="AH47">
        <v>0</v>
      </c>
      <c r="AI47">
        <v>0</v>
      </c>
    </row>
    <row r="48" spans="1:35" x14ac:dyDescent="0.3">
      <c r="A48" s="26" t="s">
        <v>222</v>
      </c>
      <c r="B48" s="26" t="s">
        <v>43</v>
      </c>
      <c r="C48" s="26" t="str">
        <f>VLOOKUP(G48,Master!$I:$M,2,)</f>
        <v>Category 2</v>
      </c>
      <c r="D48" s="26" t="str">
        <f>VLOOKUP($G48,Master!$I:$M,3,)</f>
        <v>SBV</v>
      </c>
      <c r="E48" s="26" t="str">
        <f>VLOOKUP($G48,Master!$I:$M,5,)</f>
        <v>ASIN 2</v>
      </c>
      <c r="F48" s="26" t="str">
        <f>VLOOKUP($G48,Master!$I:$M,4,)</f>
        <v>KT</v>
      </c>
      <c r="G48" s="26" t="s">
        <v>133</v>
      </c>
      <c r="H48" t="s">
        <v>44</v>
      </c>
      <c r="I48" t="s">
        <v>45</v>
      </c>
      <c r="K48" s="14">
        <v>44943</v>
      </c>
      <c r="M48">
        <v>1000</v>
      </c>
      <c r="N48" s="13">
        <v>0.166759403516581</v>
      </c>
      <c r="O48" t="s">
        <v>21</v>
      </c>
      <c r="P48">
        <v>6072</v>
      </c>
      <c r="Q48">
        <v>42</v>
      </c>
      <c r="R48">
        <v>6.8999999999999999E-3</v>
      </c>
      <c r="S48">
        <v>1344.9</v>
      </c>
      <c r="T48">
        <v>32.020000000000003</v>
      </c>
      <c r="U48">
        <v>7</v>
      </c>
      <c r="V48">
        <v>2327.16</v>
      </c>
      <c r="W48">
        <v>0.57789999999999997</v>
      </c>
      <c r="X48">
        <v>1.7303999999999999</v>
      </c>
      <c r="Y48">
        <v>7</v>
      </c>
      <c r="Z48">
        <v>1</v>
      </c>
      <c r="AA48">
        <v>2327.16</v>
      </c>
      <c r="AB48">
        <v>1</v>
      </c>
      <c r="AC48">
        <v>0</v>
      </c>
      <c r="AD48">
        <v>0</v>
      </c>
      <c r="AE48">
        <v>0</v>
      </c>
      <c r="AF48">
        <v>0</v>
      </c>
      <c r="AG48">
        <v>0</v>
      </c>
      <c r="AH48">
        <v>0</v>
      </c>
      <c r="AI48">
        <v>0</v>
      </c>
    </row>
    <row r="49" spans="1:35" x14ac:dyDescent="0.3">
      <c r="A49" s="26" t="s">
        <v>222</v>
      </c>
      <c r="B49" s="26" t="s">
        <v>43</v>
      </c>
      <c r="C49" s="26" t="str">
        <f>VLOOKUP(G49,Master!$I:$M,2,)</f>
        <v>Category 6</v>
      </c>
      <c r="D49" s="26" t="str">
        <f>VLOOKUP($G49,Master!$I:$M,3,)</f>
        <v>SP</v>
      </c>
      <c r="E49" s="26" t="str">
        <f>VLOOKUP($G49,Master!$I:$M,5,)</f>
        <v>ASIN 8</v>
      </c>
      <c r="F49" s="26" t="str">
        <f>VLOOKUP($G49,Master!$I:$M,4,)</f>
        <v>PT</v>
      </c>
      <c r="G49" s="26" t="s">
        <v>165</v>
      </c>
      <c r="H49" t="s">
        <v>44</v>
      </c>
      <c r="I49" t="s">
        <v>45</v>
      </c>
      <c r="J49" t="s">
        <v>46</v>
      </c>
      <c r="K49" s="14">
        <v>44863</v>
      </c>
      <c r="M49">
        <v>550</v>
      </c>
      <c r="N49" t="s">
        <v>49</v>
      </c>
      <c r="O49" t="s">
        <v>21</v>
      </c>
      <c r="P49">
        <v>16340</v>
      </c>
      <c r="Q49">
        <v>95</v>
      </c>
      <c r="R49">
        <v>5.7999999999999996E-3</v>
      </c>
      <c r="S49">
        <v>1281.0899999999999</v>
      </c>
      <c r="T49">
        <v>13.49</v>
      </c>
      <c r="U49">
        <v>23</v>
      </c>
      <c r="V49">
        <v>5460.68</v>
      </c>
      <c r="W49">
        <v>0.2346</v>
      </c>
      <c r="X49">
        <v>4.2625000000000002</v>
      </c>
      <c r="Y49">
        <v>0</v>
      </c>
      <c r="Z49">
        <v>0</v>
      </c>
      <c r="AA49">
        <v>0</v>
      </c>
      <c r="AB49">
        <v>0</v>
      </c>
      <c r="AC49">
        <v>0</v>
      </c>
      <c r="AD49">
        <v>0</v>
      </c>
      <c r="AE49">
        <v>0</v>
      </c>
      <c r="AF49">
        <v>0</v>
      </c>
      <c r="AG49">
        <v>0</v>
      </c>
      <c r="AH49">
        <v>0</v>
      </c>
      <c r="AI49">
        <v>0</v>
      </c>
    </row>
    <row r="50" spans="1:35" x14ac:dyDescent="0.3">
      <c r="A50" s="26" t="s">
        <v>222</v>
      </c>
      <c r="B50" s="26" t="s">
        <v>43</v>
      </c>
      <c r="C50" s="26" t="str">
        <f>VLOOKUP(G50,Master!$I:$M,2,)</f>
        <v>Category 3</v>
      </c>
      <c r="D50" s="26" t="str">
        <f>VLOOKUP($G50,Master!$I:$M,3,)</f>
        <v>SP</v>
      </c>
      <c r="E50" s="26" t="str">
        <f>VLOOKUP($G50,Master!$I:$M,5,)</f>
        <v>ASIN 16</v>
      </c>
      <c r="F50" s="26" t="str">
        <f>VLOOKUP($G50,Master!$I:$M,4,)</f>
        <v>KT</v>
      </c>
      <c r="G50" s="26" t="s">
        <v>144</v>
      </c>
      <c r="H50" t="s">
        <v>44</v>
      </c>
      <c r="I50" t="s">
        <v>45</v>
      </c>
      <c r="J50" t="s">
        <v>46</v>
      </c>
      <c r="K50" s="14">
        <v>44972</v>
      </c>
      <c r="M50">
        <v>550</v>
      </c>
      <c r="N50" s="13">
        <v>0.189471070275639</v>
      </c>
      <c r="O50" t="s">
        <v>21</v>
      </c>
      <c r="P50">
        <v>5375</v>
      </c>
      <c r="Q50">
        <v>39</v>
      </c>
      <c r="R50">
        <v>7.3000000000000001E-3</v>
      </c>
      <c r="S50">
        <v>1140.23</v>
      </c>
      <c r="T50">
        <v>29.24</v>
      </c>
      <c r="U50">
        <v>6</v>
      </c>
      <c r="V50">
        <v>5300.85</v>
      </c>
      <c r="W50">
        <v>0.21510000000000001</v>
      </c>
      <c r="X50">
        <v>4.6489000000000003</v>
      </c>
      <c r="Y50">
        <v>0</v>
      </c>
      <c r="Z50">
        <v>0</v>
      </c>
      <c r="AA50">
        <v>0</v>
      </c>
      <c r="AB50">
        <v>0</v>
      </c>
      <c r="AC50">
        <v>0</v>
      </c>
      <c r="AD50">
        <v>0</v>
      </c>
      <c r="AE50">
        <v>0</v>
      </c>
      <c r="AF50">
        <v>0</v>
      </c>
      <c r="AG50">
        <v>0</v>
      </c>
      <c r="AH50">
        <v>0</v>
      </c>
      <c r="AI50">
        <v>0</v>
      </c>
    </row>
    <row r="51" spans="1:35" x14ac:dyDescent="0.3">
      <c r="A51" s="26" t="s">
        <v>222</v>
      </c>
      <c r="B51" s="26" t="s">
        <v>43</v>
      </c>
      <c r="C51" s="26" t="str">
        <f>VLOOKUP(G51,Master!$I:$M,2,)</f>
        <v>Category 6</v>
      </c>
      <c r="D51" s="26" t="str">
        <f>VLOOKUP($G51,Master!$I:$M,3,)</f>
        <v>SP</v>
      </c>
      <c r="E51" s="26" t="str">
        <f>VLOOKUP($G51,Master!$I:$M,5,)</f>
        <v>ASIN 8</v>
      </c>
      <c r="F51" s="26" t="str">
        <f>VLOOKUP($G51,Master!$I:$M,4,)</f>
        <v>Auto</v>
      </c>
      <c r="G51" s="26" t="s">
        <v>166</v>
      </c>
      <c r="H51" t="s">
        <v>44</v>
      </c>
      <c r="I51" t="s">
        <v>48</v>
      </c>
      <c r="J51" t="s">
        <v>57</v>
      </c>
      <c r="K51" s="14">
        <v>44410</v>
      </c>
      <c r="M51">
        <v>100</v>
      </c>
      <c r="N51" t="s">
        <v>49</v>
      </c>
      <c r="O51" t="s">
        <v>21</v>
      </c>
      <c r="P51">
        <v>574186</v>
      </c>
      <c r="Q51">
        <v>148</v>
      </c>
      <c r="R51">
        <v>2.9999999999999997E-4</v>
      </c>
      <c r="S51">
        <v>1131.56</v>
      </c>
      <c r="T51">
        <v>7.65</v>
      </c>
      <c r="U51">
        <v>39</v>
      </c>
      <c r="V51">
        <v>5134.72</v>
      </c>
      <c r="W51">
        <v>0.22040000000000001</v>
      </c>
      <c r="X51">
        <v>4.5377000000000001</v>
      </c>
      <c r="Y51">
        <v>0</v>
      </c>
      <c r="Z51">
        <v>0</v>
      </c>
      <c r="AA51">
        <v>0</v>
      </c>
      <c r="AB51">
        <v>0</v>
      </c>
      <c r="AC51">
        <v>0</v>
      </c>
      <c r="AD51">
        <v>0</v>
      </c>
      <c r="AE51">
        <v>0</v>
      </c>
      <c r="AF51">
        <v>0</v>
      </c>
      <c r="AG51">
        <v>0</v>
      </c>
      <c r="AH51">
        <v>0</v>
      </c>
      <c r="AI51">
        <v>0</v>
      </c>
    </row>
    <row r="52" spans="1:35" x14ac:dyDescent="0.3">
      <c r="A52" s="26" t="s">
        <v>222</v>
      </c>
      <c r="B52" s="26" t="s">
        <v>43</v>
      </c>
      <c r="C52" s="26" t="str">
        <f>VLOOKUP(G52,Master!$I:$M,2,)</f>
        <v>Category 1</v>
      </c>
      <c r="D52" s="26" t="str">
        <f>VLOOKUP($G52,Master!$I:$M,3,)</f>
        <v>SP</v>
      </c>
      <c r="E52" s="26" t="str">
        <f>VLOOKUP($G52,Master!$I:$M,5,)</f>
        <v>ASIN 3</v>
      </c>
      <c r="F52" s="26" t="str">
        <f>VLOOKUP($G52,Master!$I:$M,4,)</f>
        <v>PT</v>
      </c>
      <c r="G52" s="26" t="s">
        <v>146</v>
      </c>
      <c r="H52" t="s">
        <v>44</v>
      </c>
      <c r="I52" t="s">
        <v>45</v>
      </c>
      <c r="J52" t="s">
        <v>46</v>
      </c>
      <c r="K52" s="14">
        <v>44821</v>
      </c>
      <c r="M52">
        <v>200</v>
      </c>
      <c r="N52" s="13">
        <v>0.14710652752700601</v>
      </c>
      <c r="O52" t="s">
        <v>21</v>
      </c>
      <c r="P52">
        <v>44471</v>
      </c>
      <c r="Q52">
        <v>79</v>
      </c>
      <c r="R52">
        <v>1.8E-3</v>
      </c>
      <c r="S52">
        <v>1120.04</v>
      </c>
      <c r="T52">
        <v>14.18</v>
      </c>
      <c r="U52">
        <v>10</v>
      </c>
      <c r="V52">
        <v>6245.77</v>
      </c>
      <c r="W52">
        <v>0.17929999999999999</v>
      </c>
      <c r="X52">
        <v>5.5763999999999996</v>
      </c>
      <c r="Y52">
        <v>0</v>
      </c>
      <c r="Z52">
        <v>0</v>
      </c>
      <c r="AA52">
        <v>0</v>
      </c>
      <c r="AB52">
        <v>0</v>
      </c>
      <c r="AC52">
        <v>0</v>
      </c>
      <c r="AD52">
        <v>0</v>
      </c>
      <c r="AE52">
        <v>0</v>
      </c>
      <c r="AF52">
        <v>0</v>
      </c>
      <c r="AG52">
        <v>0</v>
      </c>
      <c r="AH52">
        <v>0</v>
      </c>
      <c r="AI52">
        <v>0</v>
      </c>
    </row>
    <row r="53" spans="1:35" x14ac:dyDescent="0.3">
      <c r="A53" s="26" t="s">
        <v>222</v>
      </c>
      <c r="B53" s="26" t="s">
        <v>43</v>
      </c>
      <c r="C53" s="26" t="str">
        <f>VLOOKUP(G53,Master!$I:$M,2,)</f>
        <v>Category 3</v>
      </c>
      <c r="D53" s="26" t="str">
        <f>VLOOKUP($G53,Master!$I:$M,3,)</f>
        <v>SP</v>
      </c>
      <c r="E53" s="26" t="str">
        <f>VLOOKUP($G53,Master!$I:$M,5,)</f>
        <v>ASIN 16</v>
      </c>
      <c r="F53" s="26" t="str">
        <f>VLOOKUP($G53,Master!$I:$M,4,)</f>
        <v>Auto</v>
      </c>
      <c r="G53" s="26" t="s">
        <v>167</v>
      </c>
      <c r="H53" t="s">
        <v>44</v>
      </c>
      <c r="I53" t="s">
        <v>48</v>
      </c>
      <c r="J53" t="s">
        <v>46</v>
      </c>
      <c r="K53" s="14">
        <v>44972</v>
      </c>
      <c r="M53">
        <v>550</v>
      </c>
      <c r="N53" t="s">
        <v>49</v>
      </c>
      <c r="O53" t="s">
        <v>21</v>
      </c>
      <c r="P53">
        <v>115312</v>
      </c>
      <c r="Q53">
        <v>89</v>
      </c>
      <c r="R53">
        <v>8.0000000000000004E-4</v>
      </c>
      <c r="S53">
        <v>1113.58</v>
      </c>
      <c r="T53">
        <v>12.51</v>
      </c>
      <c r="U53">
        <v>15</v>
      </c>
      <c r="V53">
        <v>8078.19</v>
      </c>
      <c r="W53">
        <v>0.13789999999999999</v>
      </c>
      <c r="X53">
        <v>7.2542999999999997</v>
      </c>
      <c r="Y53">
        <v>0</v>
      </c>
      <c r="Z53">
        <v>0</v>
      </c>
      <c r="AA53">
        <v>0</v>
      </c>
      <c r="AB53">
        <v>0</v>
      </c>
      <c r="AC53">
        <v>0</v>
      </c>
      <c r="AD53">
        <v>0</v>
      </c>
      <c r="AE53">
        <v>0</v>
      </c>
      <c r="AF53">
        <v>0</v>
      </c>
      <c r="AG53">
        <v>0</v>
      </c>
      <c r="AH53">
        <v>0</v>
      </c>
      <c r="AI53">
        <v>0</v>
      </c>
    </row>
    <row r="54" spans="1:35" x14ac:dyDescent="0.3">
      <c r="A54" s="26" t="s">
        <v>222</v>
      </c>
      <c r="B54" s="26" t="s">
        <v>43</v>
      </c>
      <c r="C54" s="26" t="str">
        <f>VLOOKUP(G54,Master!$I:$M,2,)</f>
        <v>Category 1</v>
      </c>
      <c r="D54" s="26" t="str">
        <f>VLOOKUP($G54,Master!$I:$M,3,)</f>
        <v>SD</v>
      </c>
      <c r="E54" s="26" t="str">
        <f>VLOOKUP($G54,Master!$I:$M,5,)</f>
        <v>ASIN 1</v>
      </c>
      <c r="F54" s="26" t="str">
        <f>VLOOKUP($G54,Master!$I:$M,4,)</f>
        <v>CT</v>
      </c>
      <c r="G54" s="26" t="s">
        <v>135</v>
      </c>
      <c r="H54" t="s">
        <v>44</v>
      </c>
      <c r="I54" t="s">
        <v>45</v>
      </c>
      <c r="K54" s="14">
        <v>44866</v>
      </c>
      <c r="M54">
        <v>550</v>
      </c>
      <c r="O54" t="s">
        <v>21</v>
      </c>
      <c r="P54">
        <v>16584</v>
      </c>
      <c r="Q54">
        <v>52</v>
      </c>
      <c r="R54">
        <v>3.0999999999999999E-3</v>
      </c>
      <c r="S54">
        <v>1101.22</v>
      </c>
      <c r="T54">
        <v>21.18</v>
      </c>
      <c r="U54">
        <v>13</v>
      </c>
      <c r="V54">
        <v>4403.43</v>
      </c>
      <c r="W54">
        <v>0.25009999999999999</v>
      </c>
      <c r="X54">
        <v>3.9986999999999999</v>
      </c>
      <c r="Y54">
        <v>5</v>
      </c>
      <c r="Z54">
        <v>0.3846</v>
      </c>
      <c r="AA54">
        <v>2033.92</v>
      </c>
      <c r="AB54">
        <v>0.46189999999999998</v>
      </c>
      <c r="AC54">
        <v>0</v>
      </c>
      <c r="AD54">
        <v>0</v>
      </c>
      <c r="AE54">
        <v>0</v>
      </c>
      <c r="AF54">
        <v>0</v>
      </c>
      <c r="AG54">
        <v>0</v>
      </c>
      <c r="AH54">
        <v>0</v>
      </c>
      <c r="AI54">
        <v>0</v>
      </c>
    </row>
    <row r="55" spans="1:35" x14ac:dyDescent="0.3">
      <c r="A55" s="26" t="s">
        <v>222</v>
      </c>
      <c r="B55" s="26" t="s">
        <v>43</v>
      </c>
      <c r="C55" s="26" t="str">
        <f>VLOOKUP(G55,Master!$I:$M,2,)</f>
        <v>Category 1</v>
      </c>
      <c r="D55" s="26" t="str">
        <f>VLOOKUP($G55,Master!$I:$M,3,)</f>
        <v>SP</v>
      </c>
      <c r="E55" s="26" t="str">
        <f>VLOOKUP($G55,Master!$I:$M,5,)</f>
        <v>ASIN 6</v>
      </c>
      <c r="F55" s="26" t="str">
        <f>VLOOKUP($G55,Master!$I:$M,4,)</f>
        <v>PT</v>
      </c>
      <c r="G55" s="26" t="s">
        <v>160</v>
      </c>
      <c r="H55" t="s">
        <v>44</v>
      </c>
      <c r="I55" t="s">
        <v>45</v>
      </c>
      <c r="J55" t="s">
        <v>46</v>
      </c>
      <c r="K55" s="14">
        <v>44863</v>
      </c>
      <c r="M55">
        <v>550</v>
      </c>
      <c r="N55" t="s">
        <v>49</v>
      </c>
      <c r="O55" t="s">
        <v>21</v>
      </c>
      <c r="P55">
        <v>41065</v>
      </c>
      <c r="Q55">
        <v>84</v>
      </c>
      <c r="R55">
        <v>2E-3</v>
      </c>
      <c r="S55">
        <v>1095.26</v>
      </c>
      <c r="T55">
        <v>13.04</v>
      </c>
      <c r="U55">
        <v>27</v>
      </c>
      <c r="V55">
        <v>10839.87</v>
      </c>
      <c r="W55">
        <v>0.10100000000000001</v>
      </c>
      <c r="X55">
        <v>9.8971</v>
      </c>
      <c r="Y55">
        <v>0</v>
      </c>
      <c r="Z55">
        <v>0</v>
      </c>
      <c r="AA55">
        <v>0</v>
      </c>
      <c r="AB55">
        <v>0</v>
      </c>
      <c r="AC55">
        <v>0</v>
      </c>
      <c r="AD55">
        <v>0</v>
      </c>
      <c r="AE55">
        <v>0</v>
      </c>
      <c r="AF55">
        <v>0</v>
      </c>
      <c r="AG55">
        <v>0</v>
      </c>
      <c r="AH55">
        <v>0</v>
      </c>
      <c r="AI55">
        <v>0</v>
      </c>
    </row>
    <row r="56" spans="1:35" x14ac:dyDescent="0.3">
      <c r="A56" s="26" t="s">
        <v>222</v>
      </c>
      <c r="B56" s="26" t="s">
        <v>43</v>
      </c>
      <c r="C56" s="26" t="str">
        <f>VLOOKUP(G56,Master!$I:$M,2,)</f>
        <v>Category 1</v>
      </c>
      <c r="D56" s="26" t="str">
        <f>VLOOKUP($G56,Master!$I:$M,3,)</f>
        <v>SBV</v>
      </c>
      <c r="E56" s="26" t="str">
        <f>VLOOKUP($G56,Master!$I:$M,5,)</f>
        <v>ASIN 3</v>
      </c>
      <c r="F56" s="26" t="str">
        <f>VLOOKUP($G56,Master!$I:$M,4,)</f>
        <v>PT</v>
      </c>
      <c r="G56" s="26" t="s">
        <v>168</v>
      </c>
      <c r="H56" t="s">
        <v>44</v>
      </c>
      <c r="I56" t="s">
        <v>45</v>
      </c>
      <c r="K56" s="14">
        <v>44907</v>
      </c>
      <c r="M56">
        <v>550</v>
      </c>
      <c r="N56" t="s">
        <v>49</v>
      </c>
      <c r="O56" t="s">
        <v>21</v>
      </c>
      <c r="P56">
        <v>9209</v>
      </c>
      <c r="Q56">
        <v>48</v>
      </c>
      <c r="R56">
        <v>5.1999999999999998E-3</v>
      </c>
      <c r="S56">
        <v>1088.3399999999999</v>
      </c>
      <c r="T56">
        <v>22.67</v>
      </c>
      <c r="U56">
        <v>4</v>
      </c>
      <c r="V56">
        <v>2420.36</v>
      </c>
      <c r="W56">
        <v>0.44969999999999999</v>
      </c>
      <c r="X56">
        <v>2.2239</v>
      </c>
      <c r="Y56">
        <v>1</v>
      </c>
      <c r="Z56">
        <v>0.25</v>
      </c>
      <c r="AA56">
        <v>894.92</v>
      </c>
      <c r="AB56">
        <v>0.36969999999999997</v>
      </c>
      <c r="AC56">
        <v>0</v>
      </c>
      <c r="AD56">
        <v>0</v>
      </c>
      <c r="AE56">
        <v>0</v>
      </c>
      <c r="AF56">
        <v>0</v>
      </c>
      <c r="AG56">
        <v>0</v>
      </c>
      <c r="AH56">
        <v>0</v>
      </c>
      <c r="AI56">
        <v>0</v>
      </c>
    </row>
    <row r="57" spans="1:35" x14ac:dyDescent="0.3">
      <c r="A57" s="26" t="s">
        <v>222</v>
      </c>
      <c r="B57" s="26" t="s">
        <v>43</v>
      </c>
      <c r="C57" s="26" t="str">
        <f>VLOOKUP(G57,Master!$I:$M,2,)</f>
        <v>Category 3</v>
      </c>
      <c r="D57" s="26" t="str">
        <f>VLOOKUP($G57,Master!$I:$M,3,)</f>
        <v>SD</v>
      </c>
      <c r="E57" s="26" t="str">
        <f>VLOOKUP($G57,Master!$I:$M,5,)</f>
        <v>ASIN 14</v>
      </c>
      <c r="F57" s="26" t="str">
        <f>VLOOKUP($G57,Master!$I:$M,4,)</f>
        <v>CT</v>
      </c>
      <c r="G57" s="26" t="s">
        <v>156</v>
      </c>
      <c r="H57" t="s">
        <v>44</v>
      </c>
      <c r="I57" t="s">
        <v>45</v>
      </c>
      <c r="K57" s="14">
        <v>44985</v>
      </c>
      <c r="M57">
        <v>1000</v>
      </c>
      <c r="O57" t="s">
        <v>52</v>
      </c>
      <c r="P57">
        <v>15203</v>
      </c>
      <c r="Q57">
        <v>28</v>
      </c>
      <c r="R57">
        <v>1.8E-3</v>
      </c>
      <c r="S57">
        <v>1065.82</v>
      </c>
      <c r="T57">
        <v>38.07</v>
      </c>
      <c r="U57">
        <v>18</v>
      </c>
      <c r="V57">
        <v>6990.61</v>
      </c>
      <c r="W57">
        <v>0.1525</v>
      </c>
      <c r="X57">
        <v>6.5589000000000004</v>
      </c>
      <c r="Y57">
        <v>6</v>
      </c>
      <c r="Z57">
        <v>0.33329999999999999</v>
      </c>
      <c r="AA57">
        <v>1209.18</v>
      </c>
      <c r="AB57">
        <v>0.17299999999999999</v>
      </c>
      <c r="AC57">
        <v>8917</v>
      </c>
      <c r="AD57">
        <v>119.53</v>
      </c>
      <c r="AE57">
        <v>0</v>
      </c>
      <c r="AF57">
        <v>0</v>
      </c>
      <c r="AG57">
        <v>0</v>
      </c>
      <c r="AH57">
        <v>0</v>
      </c>
      <c r="AI57">
        <v>0</v>
      </c>
    </row>
    <row r="58" spans="1:35" x14ac:dyDescent="0.3">
      <c r="A58" s="26" t="s">
        <v>222</v>
      </c>
      <c r="B58" s="26" t="s">
        <v>43</v>
      </c>
      <c r="C58" s="26" t="str">
        <f>VLOOKUP(G58,Master!$I:$M,2,)</f>
        <v>Category 1</v>
      </c>
      <c r="D58" s="26" t="str">
        <f>VLOOKUP($G58,Master!$I:$M,3,)</f>
        <v>SD</v>
      </c>
      <c r="E58" s="26" t="str">
        <f>VLOOKUP($G58,Master!$I:$M,5,)</f>
        <v>ASIN 1</v>
      </c>
      <c r="F58" s="26" t="str">
        <f>VLOOKUP($G58,Master!$I:$M,4,)</f>
        <v>CT</v>
      </c>
      <c r="G58" s="26" t="s">
        <v>135</v>
      </c>
      <c r="H58" t="s">
        <v>44</v>
      </c>
      <c r="I58" t="s">
        <v>45</v>
      </c>
      <c r="K58" s="14">
        <v>44863</v>
      </c>
      <c r="M58">
        <v>550</v>
      </c>
      <c r="O58" t="s">
        <v>21</v>
      </c>
      <c r="P58">
        <v>14462</v>
      </c>
      <c r="Q58">
        <v>34</v>
      </c>
      <c r="R58">
        <v>2.3999999999999998E-3</v>
      </c>
      <c r="S58">
        <v>941.83</v>
      </c>
      <c r="T58">
        <v>27.7</v>
      </c>
      <c r="U58">
        <v>25</v>
      </c>
      <c r="V58">
        <v>8462.33</v>
      </c>
      <c r="W58">
        <v>0.1113</v>
      </c>
      <c r="X58">
        <v>8.9849999999999994</v>
      </c>
      <c r="Y58">
        <v>4</v>
      </c>
      <c r="Z58">
        <v>0.16</v>
      </c>
      <c r="AA58">
        <v>1016.96</v>
      </c>
      <c r="AB58">
        <v>0.1202</v>
      </c>
      <c r="AC58">
        <v>0</v>
      </c>
      <c r="AD58">
        <v>0</v>
      </c>
      <c r="AE58">
        <v>0</v>
      </c>
      <c r="AF58">
        <v>0</v>
      </c>
      <c r="AG58">
        <v>0</v>
      </c>
      <c r="AH58">
        <v>0</v>
      </c>
      <c r="AI58">
        <v>0</v>
      </c>
    </row>
    <row r="59" spans="1:35" x14ac:dyDescent="0.3">
      <c r="A59" s="26" t="s">
        <v>222</v>
      </c>
      <c r="B59" s="26" t="s">
        <v>43</v>
      </c>
      <c r="C59" s="26" t="str">
        <f>VLOOKUP(G59,Master!$I:$M,2,)</f>
        <v>Category 1</v>
      </c>
      <c r="D59" s="26" t="str">
        <f>VLOOKUP($G59,Master!$I:$M,3,)</f>
        <v>SB</v>
      </c>
      <c r="E59" s="26" t="str">
        <f>VLOOKUP($G59,Master!$I:$M,5,)</f>
        <v>ASIN 1</v>
      </c>
      <c r="F59" s="26" t="str">
        <f>VLOOKUP($G59,Master!$I:$M,4,)</f>
        <v>PT</v>
      </c>
      <c r="G59" s="26" t="s">
        <v>169</v>
      </c>
      <c r="H59" t="s">
        <v>44</v>
      </c>
      <c r="I59" t="s">
        <v>45</v>
      </c>
      <c r="K59" s="14">
        <v>44900</v>
      </c>
      <c r="M59">
        <v>550</v>
      </c>
      <c r="N59" t="s">
        <v>49</v>
      </c>
      <c r="O59" t="s">
        <v>21</v>
      </c>
      <c r="P59">
        <v>74195</v>
      </c>
      <c r="Q59">
        <v>168</v>
      </c>
      <c r="R59">
        <v>2.3E-3</v>
      </c>
      <c r="S59">
        <v>907.09</v>
      </c>
      <c r="T59">
        <v>5.4</v>
      </c>
      <c r="U59">
        <v>6</v>
      </c>
      <c r="V59">
        <v>1262.96</v>
      </c>
      <c r="W59">
        <v>0.71819999999999995</v>
      </c>
      <c r="X59">
        <v>1.3923000000000001</v>
      </c>
      <c r="Y59">
        <v>3</v>
      </c>
      <c r="Z59">
        <v>0.5</v>
      </c>
      <c r="AA59">
        <v>437.08</v>
      </c>
      <c r="AB59">
        <v>0.34610000000000002</v>
      </c>
      <c r="AC59">
        <v>0</v>
      </c>
      <c r="AD59">
        <v>0</v>
      </c>
      <c r="AE59">
        <v>0</v>
      </c>
      <c r="AF59">
        <v>0</v>
      </c>
      <c r="AG59">
        <v>0</v>
      </c>
      <c r="AH59">
        <v>0</v>
      </c>
      <c r="AI59">
        <v>0</v>
      </c>
    </row>
    <row r="60" spans="1:35" x14ac:dyDescent="0.3">
      <c r="A60" s="26" t="s">
        <v>222</v>
      </c>
      <c r="B60" s="26" t="s">
        <v>43</v>
      </c>
      <c r="C60" s="26" t="str">
        <f>VLOOKUP(G60,Master!$I:$M,2,)</f>
        <v>Category 1</v>
      </c>
      <c r="D60" s="26" t="str">
        <f>VLOOKUP($G60,Master!$I:$M,3,)</f>
        <v>SP</v>
      </c>
      <c r="E60" s="26" t="str">
        <f>VLOOKUP($G60,Master!$I:$M,5,)</f>
        <v>ASIN 1</v>
      </c>
      <c r="F60" s="26" t="str">
        <f>VLOOKUP($G60,Master!$I:$M,4,)</f>
        <v>KT</v>
      </c>
      <c r="G60" s="26" t="s">
        <v>126</v>
      </c>
      <c r="H60" t="s">
        <v>44</v>
      </c>
      <c r="I60" t="s">
        <v>45</v>
      </c>
      <c r="J60" t="s">
        <v>46</v>
      </c>
      <c r="K60" s="14">
        <v>44716</v>
      </c>
      <c r="M60">
        <v>300</v>
      </c>
      <c r="N60" t="s">
        <v>49</v>
      </c>
      <c r="O60" t="s">
        <v>21</v>
      </c>
      <c r="P60">
        <v>91078</v>
      </c>
      <c r="Q60">
        <v>83</v>
      </c>
      <c r="R60">
        <v>8.9999999999999998E-4</v>
      </c>
      <c r="S60">
        <v>894.94</v>
      </c>
      <c r="T60">
        <v>10.78</v>
      </c>
      <c r="U60">
        <v>27</v>
      </c>
      <c r="V60">
        <v>9526.68</v>
      </c>
      <c r="W60">
        <v>9.3899999999999997E-2</v>
      </c>
      <c r="X60">
        <v>10.645</v>
      </c>
      <c r="Y60">
        <v>0</v>
      </c>
      <c r="Z60">
        <v>0</v>
      </c>
      <c r="AA60">
        <v>0</v>
      </c>
      <c r="AB60">
        <v>0</v>
      </c>
      <c r="AC60">
        <v>0</v>
      </c>
      <c r="AD60">
        <v>0</v>
      </c>
      <c r="AE60">
        <v>0</v>
      </c>
      <c r="AF60">
        <v>0</v>
      </c>
      <c r="AG60">
        <v>0</v>
      </c>
      <c r="AH60">
        <v>0</v>
      </c>
      <c r="AI60">
        <v>0</v>
      </c>
    </row>
    <row r="61" spans="1:35" x14ac:dyDescent="0.3">
      <c r="A61" s="26" t="s">
        <v>222</v>
      </c>
      <c r="B61" s="26" t="s">
        <v>43</v>
      </c>
      <c r="C61" s="26" t="str">
        <f>VLOOKUP(G61,Master!$I:$M,2,)</f>
        <v>Category 1</v>
      </c>
      <c r="D61" s="26" t="str">
        <f>VLOOKUP($G61,Master!$I:$M,3,)</f>
        <v>SP</v>
      </c>
      <c r="E61" s="26" t="str">
        <f>VLOOKUP($G61,Master!$I:$M,5,)</f>
        <v>ASIN 1</v>
      </c>
      <c r="F61" s="26" t="str">
        <f>VLOOKUP($G61,Master!$I:$M,4,)</f>
        <v>PT</v>
      </c>
      <c r="G61" s="26" t="s">
        <v>128</v>
      </c>
      <c r="H61" t="s">
        <v>44</v>
      </c>
      <c r="I61" t="s">
        <v>45</v>
      </c>
      <c r="J61" t="s">
        <v>46</v>
      </c>
      <c r="K61" s="14">
        <v>44821</v>
      </c>
      <c r="M61">
        <v>500</v>
      </c>
      <c r="N61" s="13">
        <v>0.21088964511424399</v>
      </c>
      <c r="O61" t="s">
        <v>21</v>
      </c>
      <c r="P61">
        <v>29705</v>
      </c>
      <c r="Q61">
        <v>89</v>
      </c>
      <c r="R61">
        <v>3.0000000000000001E-3</v>
      </c>
      <c r="S61">
        <v>817.98</v>
      </c>
      <c r="T61">
        <v>9.19</v>
      </c>
      <c r="U61">
        <v>11</v>
      </c>
      <c r="V61">
        <v>2418.25</v>
      </c>
      <c r="W61">
        <v>0.33829999999999999</v>
      </c>
      <c r="X61">
        <v>2.9563999999999999</v>
      </c>
      <c r="Y61">
        <v>0</v>
      </c>
      <c r="Z61">
        <v>0</v>
      </c>
      <c r="AA61">
        <v>0</v>
      </c>
      <c r="AB61">
        <v>0</v>
      </c>
      <c r="AC61">
        <v>0</v>
      </c>
      <c r="AD61">
        <v>0</v>
      </c>
      <c r="AE61">
        <v>0</v>
      </c>
      <c r="AF61">
        <v>0</v>
      </c>
      <c r="AG61">
        <v>0</v>
      </c>
      <c r="AH61">
        <v>0</v>
      </c>
      <c r="AI61">
        <v>0</v>
      </c>
    </row>
    <row r="62" spans="1:35" x14ac:dyDescent="0.3">
      <c r="A62" s="26" t="s">
        <v>222</v>
      </c>
      <c r="B62" s="26" t="s">
        <v>43</v>
      </c>
      <c r="C62" s="26" t="str">
        <f>VLOOKUP(G62,Master!$I:$M,2,)</f>
        <v>Category 3</v>
      </c>
      <c r="D62" s="26" t="str">
        <f>VLOOKUP($G62,Master!$I:$M,3,)</f>
        <v>SB</v>
      </c>
      <c r="E62" s="26" t="str">
        <f>VLOOKUP($G62,Master!$I:$M,5,)</f>
        <v>ASIN 16</v>
      </c>
      <c r="F62" s="26" t="str">
        <f>VLOOKUP($G62,Master!$I:$M,4,)</f>
        <v>KT</v>
      </c>
      <c r="G62" s="26" t="s">
        <v>130</v>
      </c>
      <c r="H62" t="s">
        <v>44</v>
      </c>
      <c r="I62" t="s">
        <v>45</v>
      </c>
      <c r="K62" s="14">
        <v>44979</v>
      </c>
      <c r="M62">
        <v>1000</v>
      </c>
      <c r="N62" s="13">
        <v>0.53441295546558698</v>
      </c>
      <c r="O62" t="s">
        <v>21</v>
      </c>
      <c r="P62">
        <v>6358</v>
      </c>
      <c r="Q62">
        <v>22</v>
      </c>
      <c r="R62">
        <v>3.5000000000000001E-3</v>
      </c>
      <c r="S62">
        <v>766.3</v>
      </c>
      <c r="T62">
        <v>34.83</v>
      </c>
      <c r="U62">
        <v>13</v>
      </c>
      <c r="V62">
        <v>5140.67</v>
      </c>
      <c r="W62">
        <v>0.14910000000000001</v>
      </c>
      <c r="X62">
        <v>6.7084000000000001</v>
      </c>
      <c r="Y62">
        <v>2</v>
      </c>
      <c r="Z62">
        <v>0.15379999999999999</v>
      </c>
      <c r="AA62">
        <v>1220.3399999999999</v>
      </c>
      <c r="AB62">
        <v>0.2374</v>
      </c>
      <c r="AC62">
        <v>0</v>
      </c>
      <c r="AD62">
        <v>0</v>
      </c>
      <c r="AE62">
        <v>0</v>
      </c>
      <c r="AF62">
        <v>0</v>
      </c>
      <c r="AG62">
        <v>0</v>
      </c>
      <c r="AH62">
        <v>0</v>
      </c>
      <c r="AI62">
        <v>0</v>
      </c>
    </row>
    <row r="63" spans="1:35" x14ac:dyDescent="0.3">
      <c r="A63" s="26" t="s">
        <v>222</v>
      </c>
      <c r="B63" s="26" t="s">
        <v>43</v>
      </c>
      <c r="C63" s="26" t="str">
        <f>VLOOKUP(G63,Master!$I:$M,2,)</f>
        <v>Category 4</v>
      </c>
      <c r="D63" s="26" t="str">
        <f>VLOOKUP($G63,Master!$I:$M,3,)</f>
        <v>SP</v>
      </c>
      <c r="E63" s="26" t="str">
        <f>VLOOKUP($G63,Master!$I:$M,5,)</f>
        <v>ASIN 5</v>
      </c>
      <c r="F63" s="26" t="str">
        <f>VLOOKUP($G63,Master!$I:$M,4,)</f>
        <v>KT</v>
      </c>
      <c r="G63" s="26" t="s">
        <v>140</v>
      </c>
      <c r="H63" t="s">
        <v>44</v>
      </c>
      <c r="I63" t="s">
        <v>45</v>
      </c>
      <c r="J63" t="s">
        <v>46</v>
      </c>
      <c r="K63" s="14">
        <v>44786</v>
      </c>
      <c r="M63">
        <v>600</v>
      </c>
      <c r="N63" t="s">
        <v>49</v>
      </c>
      <c r="O63" t="s">
        <v>21</v>
      </c>
      <c r="P63">
        <v>13482</v>
      </c>
      <c r="Q63">
        <v>30</v>
      </c>
      <c r="R63">
        <v>2.2000000000000001E-3</v>
      </c>
      <c r="S63">
        <v>738.17</v>
      </c>
      <c r="T63">
        <v>24.61</v>
      </c>
      <c r="U63">
        <v>12</v>
      </c>
      <c r="V63">
        <v>7135.57</v>
      </c>
      <c r="W63">
        <v>0.10340000000000001</v>
      </c>
      <c r="X63">
        <v>9.6666000000000007</v>
      </c>
      <c r="Y63">
        <v>0</v>
      </c>
      <c r="Z63">
        <v>0</v>
      </c>
      <c r="AA63">
        <v>0</v>
      </c>
      <c r="AB63">
        <v>0</v>
      </c>
      <c r="AC63">
        <v>0</v>
      </c>
      <c r="AD63">
        <v>0</v>
      </c>
      <c r="AE63">
        <v>0</v>
      </c>
      <c r="AF63">
        <v>0</v>
      </c>
      <c r="AG63">
        <v>0</v>
      </c>
      <c r="AH63">
        <v>0</v>
      </c>
      <c r="AI63">
        <v>0</v>
      </c>
    </row>
    <row r="64" spans="1:35" x14ac:dyDescent="0.3">
      <c r="A64" s="26" t="s">
        <v>222</v>
      </c>
      <c r="B64" s="26" t="s">
        <v>43</v>
      </c>
      <c r="C64" s="26" t="str">
        <f>VLOOKUP(G64,Master!$I:$M,2,)</f>
        <v>Category 1</v>
      </c>
      <c r="D64" s="26" t="str">
        <f>VLOOKUP($G64,Master!$I:$M,3,)</f>
        <v>SD</v>
      </c>
      <c r="E64" s="26" t="str">
        <f>VLOOKUP($G64,Master!$I:$M,5,)</f>
        <v>ASIN 3</v>
      </c>
      <c r="F64" s="26" t="str">
        <f>VLOOKUP($G64,Master!$I:$M,4,)</f>
        <v>CT</v>
      </c>
      <c r="G64" s="26" t="s">
        <v>132</v>
      </c>
      <c r="H64" t="s">
        <v>44</v>
      </c>
      <c r="I64" t="s">
        <v>45</v>
      </c>
      <c r="K64" s="14">
        <v>44949</v>
      </c>
      <c r="M64">
        <v>1000</v>
      </c>
      <c r="O64" t="s">
        <v>52</v>
      </c>
      <c r="P64">
        <v>4965</v>
      </c>
      <c r="Q64">
        <v>10</v>
      </c>
      <c r="R64">
        <v>2E-3</v>
      </c>
      <c r="S64">
        <v>647.58000000000004</v>
      </c>
      <c r="T64">
        <v>64.760000000000005</v>
      </c>
      <c r="U64">
        <v>6</v>
      </c>
      <c r="V64">
        <v>2817.94</v>
      </c>
      <c r="W64">
        <v>0.2298</v>
      </c>
      <c r="X64">
        <v>4.3514999999999997</v>
      </c>
      <c r="Y64">
        <v>0</v>
      </c>
      <c r="Z64">
        <v>0</v>
      </c>
      <c r="AA64">
        <v>0</v>
      </c>
      <c r="AB64">
        <v>0</v>
      </c>
      <c r="AC64">
        <v>2962</v>
      </c>
      <c r="AD64">
        <v>218.63</v>
      </c>
      <c r="AE64">
        <v>3670</v>
      </c>
      <c r="AF64">
        <v>3402</v>
      </c>
      <c r="AG64">
        <v>3179</v>
      </c>
      <c r="AH64">
        <v>2907</v>
      </c>
      <c r="AI64">
        <v>2</v>
      </c>
    </row>
    <row r="65" spans="1:35" x14ac:dyDescent="0.3">
      <c r="A65" s="26" t="s">
        <v>222</v>
      </c>
      <c r="B65" s="26" t="s">
        <v>43</v>
      </c>
      <c r="C65" s="26" t="str">
        <f>VLOOKUP(G65,Master!$I:$M,2,)</f>
        <v>Category 1</v>
      </c>
      <c r="D65" s="26" t="str">
        <f>VLOOKUP($G65,Master!$I:$M,3,)</f>
        <v>SD</v>
      </c>
      <c r="E65" s="26" t="str">
        <f>VLOOKUP($G65,Master!$I:$M,5,)</f>
        <v>ASIN 3</v>
      </c>
      <c r="F65" s="26" t="str">
        <f>VLOOKUP($G65,Master!$I:$M,4,)</f>
        <v>CT</v>
      </c>
      <c r="G65" s="26" t="s">
        <v>132</v>
      </c>
      <c r="H65" t="s">
        <v>44</v>
      </c>
      <c r="I65" t="s">
        <v>45</v>
      </c>
      <c r="K65" s="14">
        <v>44866</v>
      </c>
      <c r="M65">
        <v>550</v>
      </c>
      <c r="O65" t="s">
        <v>21</v>
      </c>
      <c r="P65">
        <v>9998</v>
      </c>
      <c r="Q65">
        <v>28</v>
      </c>
      <c r="R65">
        <v>2.8E-3</v>
      </c>
      <c r="S65">
        <v>572.62</v>
      </c>
      <c r="T65">
        <v>20.45</v>
      </c>
      <c r="U65">
        <v>1</v>
      </c>
      <c r="V65">
        <v>228.82</v>
      </c>
      <c r="W65">
        <v>2.5024999999999999</v>
      </c>
      <c r="X65">
        <v>0.39960000000000001</v>
      </c>
      <c r="Y65">
        <v>1</v>
      </c>
      <c r="Z65">
        <v>1</v>
      </c>
      <c r="AA65">
        <v>228.82</v>
      </c>
      <c r="AB65">
        <v>1</v>
      </c>
      <c r="AC65">
        <v>0</v>
      </c>
      <c r="AD65">
        <v>0</v>
      </c>
      <c r="AE65">
        <v>0</v>
      </c>
      <c r="AF65">
        <v>0</v>
      </c>
      <c r="AG65">
        <v>0</v>
      </c>
      <c r="AH65">
        <v>0</v>
      </c>
      <c r="AI65">
        <v>0</v>
      </c>
    </row>
    <row r="66" spans="1:35" x14ac:dyDescent="0.3">
      <c r="A66" s="26" t="s">
        <v>222</v>
      </c>
      <c r="B66" s="26" t="s">
        <v>43</v>
      </c>
      <c r="C66" s="26" t="str">
        <f>VLOOKUP(G66,Master!$I:$M,2,)</f>
        <v>Category 2</v>
      </c>
      <c r="D66" s="26" t="str">
        <f>VLOOKUP($G66,Master!$I:$M,3,)</f>
        <v>SD</v>
      </c>
      <c r="E66" s="26" t="str">
        <f>VLOOKUP($G66,Master!$I:$M,5,)</f>
        <v>ASIN 2</v>
      </c>
      <c r="F66" s="26" t="str">
        <f>VLOOKUP($G66,Master!$I:$M,4,)</f>
        <v>CT</v>
      </c>
      <c r="G66" s="26" t="s">
        <v>131</v>
      </c>
      <c r="H66" t="s">
        <v>44</v>
      </c>
      <c r="I66" t="s">
        <v>45</v>
      </c>
      <c r="K66" s="14">
        <v>44866</v>
      </c>
      <c r="M66">
        <v>550</v>
      </c>
      <c r="O66" t="s">
        <v>21</v>
      </c>
      <c r="P66">
        <v>16625</v>
      </c>
      <c r="Q66">
        <v>36</v>
      </c>
      <c r="R66">
        <v>2.2000000000000001E-3</v>
      </c>
      <c r="S66">
        <v>569.28</v>
      </c>
      <c r="T66">
        <v>15.81</v>
      </c>
      <c r="U66">
        <v>4</v>
      </c>
      <c r="V66">
        <v>1477.68</v>
      </c>
      <c r="W66">
        <v>0.38529999999999998</v>
      </c>
      <c r="X66">
        <v>2.5956999999999999</v>
      </c>
      <c r="Y66">
        <v>2</v>
      </c>
      <c r="Z66">
        <v>0.5</v>
      </c>
      <c r="AA66">
        <v>1037.5</v>
      </c>
      <c r="AB66">
        <v>0.70209999999999995</v>
      </c>
      <c r="AC66">
        <v>0</v>
      </c>
      <c r="AD66">
        <v>0</v>
      </c>
      <c r="AE66">
        <v>0</v>
      </c>
      <c r="AF66">
        <v>0</v>
      </c>
      <c r="AG66">
        <v>0</v>
      </c>
      <c r="AH66">
        <v>0</v>
      </c>
      <c r="AI66">
        <v>0</v>
      </c>
    </row>
    <row r="67" spans="1:35" x14ac:dyDescent="0.3">
      <c r="A67" s="26" t="s">
        <v>222</v>
      </c>
      <c r="B67" s="26" t="s">
        <v>43</v>
      </c>
      <c r="C67" s="26" t="str">
        <f>VLOOKUP(G67,Master!$I:$M,2,)</f>
        <v>Category 2</v>
      </c>
      <c r="D67" s="26" t="str">
        <f>VLOOKUP($G67,Master!$I:$M,3,)</f>
        <v>SP</v>
      </c>
      <c r="E67" s="26" t="str">
        <f>VLOOKUP($G67,Master!$I:$M,5,)</f>
        <v>ASIN 2</v>
      </c>
      <c r="F67" s="26" t="str">
        <f>VLOOKUP($G67,Master!$I:$M,4,)</f>
        <v>Auto</v>
      </c>
      <c r="G67" s="26" t="s">
        <v>170</v>
      </c>
      <c r="H67" t="s">
        <v>44</v>
      </c>
      <c r="I67" t="s">
        <v>48</v>
      </c>
      <c r="J67" t="s">
        <v>46</v>
      </c>
      <c r="K67" s="14">
        <v>44151</v>
      </c>
      <c r="M67">
        <v>200</v>
      </c>
      <c r="N67" t="s">
        <v>49</v>
      </c>
      <c r="O67" t="s">
        <v>21</v>
      </c>
      <c r="P67">
        <v>136893</v>
      </c>
      <c r="Q67">
        <v>77</v>
      </c>
      <c r="R67">
        <v>5.9999999999999995E-4</v>
      </c>
      <c r="S67">
        <v>567.52</v>
      </c>
      <c r="T67">
        <v>7.37</v>
      </c>
      <c r="U67">
        <v>7</v>
      </c>
      <c r="V67">
        <v>2414.12</v>
      </c>
      <c r="W67">
        <v>0.2351</v>
      </c>
      <c r="X67">
        <v>4.2538</v>
      </c>
      <c r="Y67">
        <v>0</v>
      </c>
      <c r="Z67">
        <v>0</v>
      </c>
      <c r="AA67">
        <v>0</v>
      </c>
      <c r="AB67">
        <v>0</v>
      </c>
      <c r="AC67">
        <v>0</v>
      </c>
      <c r="AD67">
        <v>0</v>
      </c>
      <c r="AE67">
        <v>0</v>
      </c>
      <c r="AF67">
        <v>0</v>
      </c>
      <c r="AG67">
        <v>0</v>
      </c>
      <c r="AH67">
        <v>0</v>
      </c>
      <c r="AI67">
        <v>0</v>
      </c>
    </row>
    <row r="68" spans="1:35" x14ac:dyDescent="0.3">
      <c r="A68" s="26" t="s">
        <v>222</v>
      </c>
      <c r="B68" s="26" t="s">
        <v>43</v>
      </c>
      <c r="C68" s="26" t="str">
        <f>VLOOKUP(G68,Master!$I:$M,2,)</f>
        <v>Category 1</v>
      </c>
      <c r="D68" s="26" t="str">
        <f>VLOOKUP($G68,Master!$I:$M,3,)</f>
        <v>SP</v>
      </c>
      <c r="E68" s="26" t="str">
        <f>VLOOKUP($G68,Master!$I:$M,5,)</f>
        <v>ASIN 1</v>
      </c>
      <c r="F68" s="26" t="str">
        <f>VLOOKUP($G68,Master!$I:$M,4,)</f>
        <v>KT</v>
      </c>
      <c r="G68" s="26" t="s">
        <v>126</v>
      </c>
      <c r="H68" t="s">
        <v>44</v>
      </c>
      <c r="I68" t="s">
        <v>45</v>
      </c>
      <c r="J68" t="s">
        <v>46</v>
      </c>
      <c r="K68" s="14">
        <v>44718</v>
      </c>
      <c r="M68">
        <v>300</v>
      </c>
      <c r="N68" s="13">
        <v>0.14563106796116501</v>
      </c>
      <c r="O68" t="s">
        <v>21</v>
      </c>
      <c r="P68">
        <v>49414</v>
      </c>
      <c r="Q68">
        <v>44</v>
      </c>
      <c r="R68">
        <v>8.9999999999999998E-4</v>
      </c>
      <c r="S68">
        <v>541.78</v>
      </c>
      <c r="T68">
        <v>12.31</v>
      </c>
      <c r="U68">
        <v>4</v>
      </c>
      <c r="V68">
        <v>828.82</v>
      </c>
      <c r="W68">
        <v>0.65369999999999995</v>
      </c>
      <c r="X68">
        <v>1.5298</v>
      </c>
      <c r="Y68">
        <v>0</v>
      </c>
      <c r="Z68">
        <v>0</v>
      </c>
      <c r="AA68">
        <v>0</v>
      </c>
      <c r="AB68">
        <v>0</v>
      </c>
      <c r="AC68">
        <v>0</v>
      </c>
      <c r="AD68">
        <v>0</v>
      </c>
      <c r="AE68">
        <v>0</v>
      </c>
      <c r="AF68">
        <v>0</v>
      </c>
      <c r="AG68">
        <v>0</v>
      </c>
      <c r="AH68">
        <v>0</v>
      </c>
      <c r="AI68">
        <v>0</v>
      </c>
    </row>
    <row r="69" spans="1:35" x14ac:dyDescent="0.3">
      <c r="A69" s="26" t="s">
        <v>222</v>
      </c>
      <c r="B69" s="26" t="s">
        <v>43</v>
      </c>
      <c r="C69" s="26" t="str">
        <f>VLOOKUP(G69,Master!$I:$M,2,)</f>
        <v>Category 1</v>
      </c>
      <c r="D69" s="26" t="str">
        <f>VLOOKUP($G69,Master!$I:$M,3,)</f>
        <v>SP</v>
      </c>
      <c r="E69" s="26" t="str">
        <f>VLOOKUP($G69,Master!$I:$M,5,)</f>
        <v>ASIN 7</v>
      </c>
      <c r="F69" s="26" t="str">
        <f>VLOOKUP($G69,Master!$I:$M,4,)</f>
        <v>PT</v>
      </c>
      <c r="G69" s="26" t="s">
        <v>164</v>
      </c>
      <c r="H69" t="s">
        <v>44</v>
      </c>
      <c r="I69" t="s">
        <v>45</v>
      </c>
      <c r="J69" t="s">
        <v>46</v>
      </c>
      <c r="K69" s="14">
        <v>44821</v>
      </c>
      <c r="M69">
        <v>200</v>
      </c>
      <c r="N69" t="s">
        <v>49</v>
      </c>
      <c r="O69" t="s">
        <v>21</v>
      </c>
      <c r="P69">
        <v>24276</v>
      </c>
      <c r="Q69">
        <v>52</v>
      </c>
      <c r="R69">
        <v>2.0999999999999999E-3</v>
      </c>
      <c r="S69">
        <v>512.77</v>
      </c>
      <c r="T69">
        <v>9.86</v>
      </c>
      <c r="U69">
        <v>11</v>
      </c>
      <c r="V69">
        <v>4202.59</v>
      </c>
      <c r="W69">
        <v>0.122</v>
      </c>
      <c r="X69">
        <v>8.1959</v>
      </c>
      <c r="Y69">
        <v>0</v>
      </c>
      <c r="Z69">
        <v>0</v>
      </c>
      <c r="AA69">
        <v>0</v>
      </c>
      <c r="AB69">
        <v>0</v>
      </c>
      <c r="AC69">
        <v>0</v>
      </c>
      <c r="AD69">
        <v>0</v>
      </c>
      <c r="AE69">
        <v>0</v>
      </c>
      <c r="AF69">
        <v>0</v>
      </c>
      <c r="AG69">
        <v>0</v>
      </c>
      <c r="AH69">
        <v>0</v>
      </c>
      <c r="AI69">
        <v>0</v>
      </c>
    </row>
    <row r="70" spans="1:35" x14ac:dyDescent="0.3">
      <c r="A70" s="26" t="s">
        <v>222</v>
      </c>
      <c r="B70" s="26" t="s">
        <v>43</v>
      </c>
      <c r="C70" s="26" t="str">
        <f>VLOOKUP(G70,Master!$I:$M,2,)</f>
        <v>Category 1</v>
      </c>
      <c r="D70" s="26" t="str">
        <f>VLOOKUP($G70,Master!$I:$M,3,)</f>
        <v>SBV</v>
      </c>
      <c r="E70" s="26" t="str">
        <f>VLOOKUP($G70,Master!$I:$M,5,)</f>
        <v>ASIN 3</v>
      </c>
      <c r="F70" s="26" t="str">
        <f>VLOOKUP($G70,Master!$I:$M,4,)</f>
        <v>PT</v>
      </c>
      <c r="G70" s="26" t="s">
        <v>168</v>
      </c>
      <c r="H70" t="s">
        <v>44</v>
      </c>
      <c r="I70" t="s">
        <v>45</v>
      </c>
      <c r="K70" s="14">
        <v>44907</v>
      </c>
      <c r="M70">
        <v>550</v>
      </c>
      <c r="N70" t="s">
        <v>49</v>
      </c>
      <c r="O70" t="s">
        <v>21</v>
      </c>
      <c r="P70">
        <v>3883</v>
      </c>
      <c r="Q70">
        <v>20</v>
      </c>
      <c r="R70">
        <v>5.1999999999999998E-3</v>
      </c>
      <c r="S70">
        <v>506.72</v>
      </c>
      <c r="T70">
        <v>25.34</v>
      </c>
      <c r="U70">
        <v>0</v>
      </c>
      <c r="V70">
        <v>0</v>
      </c>
      <c r="W70">
        <v>0</v>
      </c>
      <c r="X70">
        <v>0</v>
      </c>
      <c r="Y70">
        <v>0</v>
      </c>
      <c r="Z70">
        <v>0</v>
      </c>
      <c r="AA70">
        <v>0</v>
      </c>
      <c r="AB70">
        <v>0</v>
      </c>
      <c r="AC70">
        <v>0</v>
      </c>
      <c r="AD70">
        <v>0</v>
      </c>
      <c r="AE70">
        <v>0</v>
      </c>
      <c r="AF70">
        <v>0</v>
      </c>
      <c r="AG70">
        <v>0</v>
      </c>
      <c r="AH70">
        <v>0</v>
      </c>
      <c r="AI70">
        <v>0</v>
      </c>
    </row>
    <row r="71" spans="1:35" x14ac:dyDescent="0.3">
      <c r="A71" s="26" t="s">
        <v>222</v>
      </c>
      <c r="B71" s="26" t="s">
        <v>43</v>
      </c>
      <c r="C71" s="26" t="str">
        <f>VLOOKUP(G71,Master!$I:$M,2,)</f>
        <v>Category 1</v>
      </c>
      <c r="D71" s="26" t="str">
        <f>VLOOKUP($G71,Master!$I:$M,3,)</f>
        <v>SP</v>
      </c>
      <c r="E71" s="26" t="str">
        <f>VLOOKUP($G71,Master!$I:$M,5,)</f>
        <v>ASIN 10</v>
      </c>
      <c r="F71" s="26" t="str">
        <f>VLOOKUP($G71,Master!$I:$M,4,)</f>
        <v>PT</v>
      </c>
      <c r="G71" s="26" t="s">
        <v>171</v>
      </c>
      <c r="H71" t="s">
        <v>44</v>
      </c>
      <c r="I71" t="s">
        <v>45</v>
      </c>
      <c r="J71" t="s">
        <v>46</v>
      </c>
      <c r="K71" s="14">
        <v>44821</v>
      </c>
      <c r="M71">
        <v>200</v>
      </c>
      <c r="N71" t="s">
        <v>49</v>
      </c>
      <c r="O71" t="s">
        <v>21</v>
      </c>
      <c r="P71">
        <v>40206</v>
      </c>
      <c r="Q71">
        <v>66</v>
      </c>
      <c r="R71">
        <v>1.6000000000000001E-3</v>
      </c>
      <c r="S71">
        <v>487.21</v>
      </c>
      <c r="T71">
        <v>7.38</v>
      </c>
      <c r="U71">
        <v>18</v>
      </c>
      <c r="V71">
        <v>4583.08</v>
      </c>
      <c r="W71">
        <v>0.10630000000000001</v>
      </c>
      <c r="X71">
        <v>9.4068000000000005</v>
      </c>
      <c r="Y71">
        <v>0</v>
      </c>
      <c r="Z71">
        <v>0</v>
      </c>
      <c r="AA71">
        <v>0</v>
      </c>
      <c r="AB71">
        <v>0</v>
      </c>
      <c r="AC71">
        <v>0</v>
      </c>
      <c r="AD71">
        <v>0</v>
      </c>
      <c r="AE71">
        <v>0</v>
      </c>
      <c r="AF71">
        <v>0</v>
      </c>
      <c r="AG71">
        <v>0</v>
      </c>
      <c r="AH71">
        <v>0</v>
      </c>
      <c r="AI71">
        <v>0</v>
      </c>
    </row>
    <row r="72" spans="1:35" x14ac:dyDescent="0.3">
      <c r="A72" s="26" t="s">
        <v>222</v>
      </c>
      <c r="B72" s="26" t="s">
        <v>43</v>
      </c>
      <c r="C72" s="26" t="str">
        <f>VLOOKUP(G72,Master!$I:$M,2,)</f>
        <v>Category 2</v>
      </c>
      <c r="D72" s="26" t="str">
        <f>VLOOKUP($G72,Master!$I:$M,3,)</f>
        <v>SBV</v>
      </c>
      <c r="E72" s="26" t="str">
        <f>VLOOKUP($G72,Master!$I:$M,5,)</f>
        <v>ASIN 2</v>
      </c>
      <c r="F72" s="26" t="str">
        <f>VLOOKUP($G72,Master!$I:$M,4,)</f>
        <v>KT</v>
      </c>
      <c r="G72" s="26" t="s">
        <v>133</v>
      </c>
      <c r="H72" t="s">
        <v>44</v>
      </c>
      <c r="I72" t="s">
        <v>45</v>
      </c>
      <c r="J72" t="s">
        <v>46</v>
      </c>
      <c r="K72" s="14">
        <v>44725</v>
      </c>
      <c r="M72">
        <v>200</v>
      </c>
      <c r="N72" t="s">
        <v>49</v>
      </c>
      <c r="O72" t="s">
        <v>21</v>
      </c>
      <c r="P72">
        <v>1294</v>
      </c>
      <c r="Q72">
        <v>37</v>
      </c>
      <c r="R72">
        <v>2.86E-2</v>
      </c>
      <c r="S72">
        <v>444.15</v>
      </c>
      <c r="T72">
        <v>12</v>
      </c>
      <c r="U72">
        <v>6</v>
      </c>
      <c r="V72">
        <v>2075.89</v>
      </c>
      <c r="W72">
        <v>0.214</v>
      </c>
      <c r="X72">
        <v>4.6738</v>
      </c>
      <c r="Y72">
        <v>4</v>
      </c>
      <c r="Z72">
        <v>0.66669999999999996</v>
      </c>
      <c r="AA72">
        <v>1169.6400000000001</v>
      </c>
      <c r="AB72">
        <v>0.56340000000000001</v>
      </c>
      <c r="AC72">
        <v>385</v>
      </c>
      <c r="AD72">
        <v>1153.6400000000001</v>
      </c>
      <c r="AE72">
        <v>0</v>
      </c>
      <c r="AF72">
        <v>0</v>
      </c>
      <c r="AG72">
        <v>0</v>
      </c>
      <c r="AH72">
        <v>0</v>
      </c>
      <c r="AI72">
        <v>0</v>
      </c>
    </row>
    <row r="73" spans="1:35" x14ac:dyDescent="0.3">
      <c r="A73" s="26" t="s">
        <v>222</v>
      </c>
      <c r="B73" s="26" t="s">
        <v>43</v>
      </c>
      <c r="C73" s="26" t="str">
        <f>VLOOKUP(G73,Master!$I:$M,2,)</f>
        <v>Category 1</v>
      </c>
      <c r="D73" s="26" t="str">
        <f>VLOOKUP($G73,Master!$I:$M,3,)</f>
        <v>SBV</v>
      </c>
      <c r="E73" s="26" t="str">
        <f>VLOOKUP($G73,Master!$I:$M,5,)</f>
        <v>ASIN 3</v>
      </c>
      <c r="F73" s="26" t="str">
        <f>VLOOKUP($G73,Master!$I:$M,4,)</f>
        <v>PT</v>
      </c>
      <c r="G73" s="26" t="s">
        <v>168</v>
      </c>
      <c r="H73" t="s">
        <v>44</v>
      </c>
      <c r="I73" t="s">
        <v>45</v>
      </c>
      <c r="K73" s="14">
        <v>44907</v>
      </c>
      <c r="M73">
        <v>550</v>
      </c>
      <c r="N73" t="s">
        <v>49</v>
      </c>
      <c r="O73" t="s">
        <v>21</v>
      </c>
      <c r="P73">
        <v>4683</v>
      </c>
      <c r="Q73">
        <v>19</v>
      </c>
      <c r="R73">
        <v>4.1000000000000003E-3</v>
      </c>
      <c r="S73">
        <v>439.85</v>
      </c>
      <c r="T73">
        <v>23.15</v>
      </c>
      <c r="U73">
        <v>0</v>
      </c>
      <c r="V73">
        <v>0</v>
      </c>
      <c r="W73">
        <v>0</v>
      </c>
      <c r="X73">
        <v>0</v>
      </c>
      <c r="Y73">
        <v>0</v>
      </c>
      <c r="Z73">
        <v>0</v>
      </c>
      <c r="AA73">
        <v>0</v>
      </c>
      <c r="AB73">
        <v>0</v>
      </c>
      <c r="AC73">
        <v>0</v>
      </c>
      <c r="AD73">
        <v>0</v>
      </c>
      <c r="AE73">
        <v>0</v>
      </c>
      <c r="AF73">
        <v>0</v>
      </c>
      <c r="AG73">
        <v>0</v>
      </c>
      <c r="AH73">
        <v>0</v>
      </c>
      <c r="AI73">
        <v>0</v>
      </c>
    </row>
    <row r="74" spans="1:35" x14ac:dyDescent="0.3">
      <c r="A74" s="26" t="s">
        <v>222</v>
      </c>
      <c r="B74" s="26" t="s">
        <v>43</v>
      </c>
      <c r="C74" s="26" t="str">
        <f>VLOOKUP(G74,Master!$I:$M,2,)</f>
        <v>Category 1</v>
      </c>
      <c r="D74" s="26" t="str">
        <f>VLOOKUP($G74,Master!$I:$M,3,)</f>
        <v>SP</v>
      </c>
      <c r="E74" s="26" t="str">
        <f>VLOOKUP($G74,Master!$I:$M,5,)</f>
        <v>ASIN 10</v>
      </c>
      <c r="F74" s="26" t="str">
        <f>VLOOKUP($G74,Master!$I:$M,4,)</f>
        <v>KT</v>
      </c>
      <c r="G74" s="26" t="s">
        <v>172</v>
      </c>
      <c r="H74" t="s">
        <v>44</v>
      </c>
      <c r="I74" t="s">
        <v>45</v>
      </c>
      <c r="J74" t="s">
        <v>46</v>
      </c>
      <c r="K74" s="14">
        <v>44786</v>
      </c>
      <c r="M74">
        <v>200</v>
      </c>
      <c r="N74" t="s">
        <v>49</v>
      </c>
      <c r="O74" t="s">
        <v>21</v>
      </c>
      <c r="P74">
        <v>20964</v>
      </c>
      <c r="Q74">
        <v>25</v>
      </c>
      <c r="R74">
        <v>1.1999999999999999E-3</v>
      </c>
      <c r="S74">
        <v>419.05</v>
      </c>
      <c r="T74">
        <v>16.760000000000002</v>
      </c>
      <c r="U74">
        <v>7</v>
      </c>
      <c r="V74">
        <v>3627.15</v>
      </c>
      <c r="W74">
        <v>0.11550000000000001</v>
      </c>
      <c r="X74">
        <v>8.6555999999999997</v>
      </c>
      <c r="Y74">
        <v>0</v>
      </c>
      <c r="Z74">
        <v>0</v>
      </c>
      <c r="AA74">
        <v>0</v>
      </c>
      <c r="AB74">
        <v>0</v>
      </c>
      <c r="AC74">
        <v>0</v>
      </c>
      <c r="AD74">
        <v>0</v>
      </c>
      <c r="AE74">
        <v>0</v>
      </c>
      <c r="AF74">
        <v>0</v>
      </c>
      <c r="AG74">
        <v>0</v>
      </c>
      <c r="AH74">
        <v>0</v>
      </c>
      <c r="AI74">
        <v>0</v>
      </c>
    </row>
    <row r="75" spans="1:35" x14ac:dyDescent="0.3">
      <c r="A75" s="26" t="s">
        <v>222</v>
      </c>
      <c r="B75" s="26" t="s">
        <v>43</v>
      </c>
      <c r="C75" s="26" t="str">
        <f>VLOOKUP(G75,Master!$I:$M,2,)</f>
        <v>Category 1</v>
      </c>
      <c r="D75" s="26" t="str">
        <f>VLOOKUP($G75,Master!$I:$M,3,)</f>
        <v>SP</v>
      </c>
      <c r="E75" s="26" t="str">
        <f>VLOOKUP($G75,Master!$I:$M,5,)</f>
        <v>ASIN 3</v>
      </c>
      <c r="F75" s="26" t="str">
        <f>VLOOKUP($G75,Master!$I:$M,4,)</f>
        <v>CT</v>
      </c>
      <c r="G75" s="26" t="s">
        <v>173</v>
      </c>
      <c r="H75" t="s">
        <v>44</v>
      </c>
      <c r="I75" t="s">
        <v>45</v>
      </c>
      <c r="J75" t="s">
        <v>46</v>
      </c>
      <c r="K75" s="14">
        <v>44866</v>
      </c>
      <c r="M75">
        <v>550</v>
      </c>
      <c r="N75" s="13">
        <v>0.117771568876471</v>
      </c>
      <c r="O75" t="s">
        <v>21</v>
      </c>
      <c r="P75">
        <v>14873</v>
      </c>
      <c r="Q75">
        <v>23</v>
      </c>
      <c r="R75">
        <v>1.5E-3</v>
      </c>
      <c r="S75">
        <v>414.98</v>
      </c>
      <c r="T75">
        <v>18.04</v>
      </c>
      <c r="U75">
        <v>0</v>
      </c>
      <c r="V75">
        <v>0</v>
      </c>
      <c r="W75">
        <v>0</v>
      </c>
      <c r="X75">
        <v>0</v>
      </c>
      <c r="Y75">
        <v>0</v>
      </c>
      <c r="Z75">
        <v>0</v>
      </c>
      <c r="AA75">
        <v>0</v>
      </c>
      <c r="AB75">
        <v>0</v>
      </c>
      <c r="AC75">
        <v>0</v>
      </c>
      <c r="AD75">
        <v>0</v>
      </c>
      <c r="AE75">
        <v>0</v>
      </c>
      <c r="AF75">
        <v>0</v>
      </c>
      <c r="AG75">
        <v>0</v>
      </c>
      <c r="AH75">
        <v>0</v>
      </c>
      <c r="AI75">
        <v>0</v>
      </c>
    </row>
    <row r="76" spans="1:35" x14ac:dyDescent="0.3">
      <c r="A76" s="26" t="s">
        <v>222</v>
      </c>
      <c r="B76" s="26" t="s">
        <v>43</v>
      </c>
      <c r="C76" s="26" t="str">
        <f>VLOOKUP(G76,Master!$I:$M,2,)</f>
        <v>Category 1</v>
      </c>
      <c r="D76" s="26" t="str">
        <f>VLOOKUP($G76,Master!$I:$M,3,)</f>
        <v>SP</v>
      </c>
      <c r="E76" s="26" t="str">
        <f>VLOOKUP($G76,Master!$I:$M,5,)</f>
        <v>ASIN 10</v>
      </c>
      <c r="F76" s="26" t="str">
        <f>VLOOKUP($G76,Master!$I:$M,4,)</f>
        <v>KT</v>
      </c>
      <c r="G76" s="26" t="s">
        <v>172</v>
      </c>
      <c r="H76" t="s">
        <v>44</v>
      </c>
      <c r="I76" t="s">
        <v>45</v>
      </c>
      <c r="J76" t="s">
        <v>46</v>
      </c>
      <c r="K76" s="14">
        <v>44786</v>
      </c>
      <c r="M76">
        <v>200</v>
      </c>
      <c r="N76" t="s">
        <v>49</v>
      </c>
      <c r="O76" t="s">
        <v>21</v>
      </c>
      <c r="P76">
        <v>6882</v>
      </c>
      <c r="Q76">
        <v>28</v>
      </c>
      <c r="R76">
        <v>4.1000000000000003E-3</v>
      </c>
      <c r="S76">
        <v>392.45</v>
      </c>
      <c r="T76">
        <v>14.02</v>
      </c>
      <c r="U76">
        <v>13</v>
      </c>
      <c r="V76">
        <v>4983.08</v>
      </c>
      <c r="W76">
        <v>7.8799999999999995E-2</v>
      </c>
      <c r="X76">
        <v>12.6974</v>
      </c>
      <c r="Y76">
        <v>0</v>
      </c>
      <c r="Z76">
        <v>0</v>
      </c>
      <c r="AA76">
        <v>0</v>
      </c>
      <c r="AB76">
        <v>0</v>
      </c>
      <c r="AC76">
        <v>0</v>
      </c>
      <c r="AD76">
        <v>0</v>
      </c>
      <c r="AE76">
        <v>0</v>
      </c>
      <c r="AF76">
        <v>0</v>
      </c>
      <c r="AG76">
        <v>0</v>
      </c>
      <c r="AH76">
        <v>0</v>
      </c>
      <c r="AI76">
        <v>0</v>
      </c>
    </row>
    <row r="77" spans="1:35" x14ac:dyDescent="0.3">
      <c r="A77" s="26" t="s">
        <v>222</v>
      </c>
      <c r="B77" s="26" t="s">
        <v>43</v>
      </c>
      <c r="C77" s="26" t="str">
        <f>VLOOKUP(G77,Master!$I:$M,2,)</f>
        <v>Category 1</v>
      </c>
      <c r="D77" s="26" t="str">
        <f>VLOOKUP($G77,Master!$I:$M,3,)</f>
        <v>SP</v>
      </c>
      <c r="E77" s="26" t="str">
        <f>VLOOKUP($G77,Master!$I:$M,5,)</f>
        <v>ASIN 12</v>
      </c>
      <c r="F77" s="26" t="str">
        <f>VLOOKUP($G77,Master!$I:$M,4,)</f>
        <v>KT</v>
      </c>
      <c r="G77" s="26" t="s">
        <v>174</v>
      </c>
      <c r="H77" t="s">
        <v>44</v>
      </c>
      <c r="I77" t="s">
        <v>45</v>
      </c>
      <c r="J77" t="s">
        <v>46</v>
      </c>
      <c r="K77" s="14">
        <v>44786</v>
      </c>
      <c r="M77">
        <v>200</v>
      </c>
      <c r="N77" t="s">
        <v>49</v>
      </c>
      <c r="O77" t="s">
        <v>21</v>
      </c>
      <c r="P77">
        <v>63230</v>
      </c>
      <c r="Q77">
        <v>29</v>
      </c>
      <c r="R77">
        <v>5.0000000000000001E-4</v>
      </c>
      <c r="S77">
        <v>383.9</v>
      </c>
      <c r="T77">
        <v>13.24</v>
      </c>
      <c r="U77">
        <v>8</v>
      </c>
      <c r="V77">
        <v>5563.57</v>
      </c>
      <c r="W77">
        <v>6.9000000000000006E-2</v>
      </c>
      <c r="X77">
        <v>14.4922</v>
      </c>
      <c r="Y77">
        <v>0</v>
      </c>
      <c r="Z77">
        <v>0</v>
      </c>
      <c r="AA77">
        <v>0</v>
      </c>
      <c r="AB77">
        <v>0</v>
      </c>
      <c r="AC77">
        <v>0</v>
      </c>
      <c r="AD77">
        <v>0</v>
      </c>
      <c r="AE77">
        <v>0</v>
      </c>
      <c r="AF77">
        <v>0</v>
      </c>
      <c r="AG77">
        <v>0</v>
      </c>
      <c r="AH77">
        <v>0</v>
      </c>
      <c r="AI77">
        <v>0</v>
      </c>
    </row>
    <row r="78" spans="1:35" x14ac:dyDescent="0.3">
      <c r="A78" s="26" t="s">
        <v>222</v>
      </c>
      <c r="B78" s="26" t="s">
        <v>43</v>
      </c>
      <c r="C78" s="26" t="str">
        <f>VLOOKUP(G78,Master!$I:$M,2,)</f>
        <v>Category 3</v>
      </c>
      <c r="D78" s="26" t="str">
        <f>VLOOKUP($G78,Master!$I:$M,3,)</f>
        <v>SD</v>
      </c>
      <c r="E78" s="26" t="str">
        <f>VLOOKUP($G78,Master!$I:$M,5,)</f>
        <v>ASIN 14</v>
      </c>
      <c r="F78" s="26" t="str">
        <f>VLOOKUP($G78,Master!$I:$M,4,)</f>
        <v>CT</v>
      </c>
      <c r="G78" s="26" t="s">
        <v>156</v>
      </c>
      <c r="H78" t="s">
        <v>44</v>
      </c>
      <c r="I78" t="s">
        <v>45</v>
      </c>
      <c r="K78" s="14">
        <v>45014</v>
      </c>
      <c r="M78">
        <v>1000</v>
      </c>
      <c r="O78" t="s">
        <v>21</v>
      </c>
      <c r="P78">
        <v>4247</v>
      </c>
      <c r="Q78">
        <v>6</v>
      </c>
      <c r="R78">
        <v>1.4E-3</v>
      </c>
      <c r="S78">
        <v>377.92</v>
      </c>
      <c r="T78">
        <v>62.99</v>
      </c>
      <c r="U78">
        <v>7</v>
      </c>
      <c r="V78">
        <v>1459.3</v>
      </c>
      <c r="W78">
        <v>0.25900000000000001</v>
      </c>
      <c r="X78">
        <v>3.8614000000000002</v>
      </c>
      <c r="Y78">
        <v>1</v>
      </c>
      <c r="Z78">
        <v>0.1429</v>
      </c>
      <c r="AA78">
        <v>203.39</v>
      </c>
      <c r="AB78">
        <v>0.1394</v>
      </c>
      <c r="AC78">
        <v>0</v>
      </c>
      <c r="AD78">
        <v>0</v>
      </c>
      <c r="AE78">
        <v>0</v>
      </c>
      <c r="AF78">
        <v>0</v>
      </c>
      <c r="AG78">
        <v>0</v>
      </c>
      <c r="AH78">
        <v>0</v>
      </c>
      <c r="AI78">
        <v>0</v>
      </c>
    </row>
    <row r="79" spans="1:35" x14ac:dyDescent="0.3">
      <c r="A79" s="26" t="s">
        <v>222</v>
      </c>
      <c r="B79" s="26" t="s">
        <v>43</v>
      </c>
      <c r="C79" s="26" t="str">
        <f>VLOOKUP(G79,Master!$I:$M,2,)</f>
        <v>Category 5</v>
      </c>
      <c r="D79" s="26" t="str">
        <f>VLOOKUP($G79,Master!$I:$M,3,)</f>
        <v>SP</v>
      </c>
      <c r="E79" s="26" t="str">
        <f>VLOOKUP($G79,Master!$I:$M,5,)</f>
        <v>ASIN 9</v>
      </c>
      <c r="F79" s="26" t="str">
        <f>VLOOKUP($G79,Master!$I:$M,4,)</f>
        <v>KT</v>
      </c>
      <c r="G79" s="26" t="s">
        <v>161</v>
      </c>
      <c r="H79" t="s">
        <v>44</v>
      </c>
      <c r="I79" t="s">
        <v>45</v>
      </c>
      <c r="J79" t="s">
        <v>46</v>
      </c>
      <c r="K79" s="14">
        <v>44786</v>
      </c>
      <c r="M79">
        <v>400</v>
      </c>
      <c r="N79" t="s">
        <v>49</v>
      </c>
      <c r="O79" t="s">
        <v>21</v>
      </c>
      <c r="P79">
        <v>3382</v>
      </c>
      <c r="Q79">
        <v>28</v>
      </c>
      <c r="R79">
        <v>8.3000000000000001E-3</v>
      </c>
      <c r="S79">
        <v>365.11</v>
      </c>
      <c r="T79">
        <v>13.04</v>
      </c>
      <c r="U79">
        <v>13</v>
      </c>
      <c r="V79">
        <v>3882.38</v>
      </c>
      <c r="W79">
        <v>9.4E-2</v>
      </c>
      <c r="X79">
        <v>10.6335</v>
      </c>
      <c r="Y79">
        <v>0</v>
      </c>
      <c r="Z79">
        <v>0</v>
      </c>
      <c r="AA79">
        <v>0</v>
      </c>
      <c r="AB79">
        <v>0</v>
      </c>
      <c r="AC79">
        <v>0</v>
      </c>
      <c r="AD79">
        <v>0</v>
      </c>
      <c r="AE79">
        <v>0</v>
      </c>
      <c r="AF79">
        <v>0</v>
      </c>
      <c r="AG79">
        <v>0</v>
      </c>
      <c r="AH79">
        <v>0</v>
      </c>
      <c r="AI79">
        <v>0</v>
      </c>
    </row>
    <row r="80" spans="1:35" x14ac:dyDescent="0.3">
      <c r="A80" s="26" t="s">
        <v>222</v>
      </c>
      <c r="B80" s="26" t="s">
        <v>43</v>
      </c>
      <c r="C80" s="26" t="str">
        <f>VLOOKUP(G80,Master!$I:$M,2,)</f>
        <v>Category 1</v>
      </c>
      <c r="D80" s="26" t="str">
        <f>VLOOKUP($G80,Master!$I:$M,3,)</f>
        <v>SD</v>
      </c>
      <c r="E80" s="26" t="str">
        <f>VLOOKUP($G80,Master!$I:$M,5,)</f>
        <v>ASIN 3</v>
      </c>
      <c r="F80" s="26" t="str">
        <f>VLOOKUP($G80,Master!$I:$M,4,)</f>
        <v>CT</v>
      </c>
      <c r="G80" s="26" t="s">
        <v>132</v>
      </c>
      <c r="H80" t="s">
        <v>44</v>
      </c>
      <c r="I80" t="s">
        <v>45</v>
      </c>
      <c r="K80" s="14">
        <v>44900</v>
      </c>
      <c r="M80">
        <v>550</v>
      </c>
      <c r="O80" t="s">
        <v>21</v>
      </c>
      <c r="P80">
        <v>8352</v>
      </c>
      <c r="Q80">
        <v>15</v>
      </c>
      <c r="R80">
        <v>1.8E-3</v>
      </c>
      <c r="S80">
        <v>348.14</v>
      </c>
      <c r="T80">
        <v>23.21</v>
      </c>
      <c r="U80">
        <v>0</v>
      </c>
      <c r="V80">
        <v>0</v>
      </c>
      <c r="W80">
        <v>0</v>
      </c>
      <c r="X80">
        <v>0</v>
      </c>
      <c r="Y80">
        <v>0</v>
      </c>
      <c r="Z80">
        <v>0</v>
      </c>
      <c r="AA80">
        <v>0</v>
      </c>
      <c r="AB80">
        <v>0</v>
      </c>
      <c r="AC80">
        <v>0</v>
      </c>
      <c r="AD80">
        <v>0</v>
      </c>
      <c r="AE80">
        <v>0</v>
      </c>
      <c r="AF80">
        <v>0</v>
      </c>
      <c r="AG80">
        <v>0</v>
      </c>
      <c r="AH80">
        <v>0</v>
      </c>
      <c r="AI80">
        <v>0</v>
      </c>
    </row>
    <row r="81" spans="1:35" x14ac:dyDescent="0.3">
      <c r="A81" s="26" t="s">
        <v>222</v>
      </c>
      <c r="B81" s="26" t="s">
        <v>43</v>
      </c>
      <c r="C81" s="26" t="str">
        <f>VLOOKUP(G81,Master!$I:$M,2,)</f>
        <v>Category 5</v>
      </c>
      <c r="D81" s="26" t="str">
        <f>VLOOKUP($G81,Master!$I:$M,3,)</f>
        <v>SP</v>
      </c>
      <c r="E81" s="26" t="str">
        <f>VLOOKUP($G81,Master!$I:$M,5,)</f>
        <v>ASIN 9</v>
      </c>
      <c r="F81" s="26" t="str">
        <f>VLOOKUP($G81,Master!$I:$M,4,)</f>
        <v>PT</v>
      </c>
      <c r="G81" s="26" t="s">
        <v>175</v>
      </c>
      <c r="H81" t="s">
        <v>44</v>
      </c>
      <c r="I81" t="s">
        <v>45</v>
      </c>
      <c r="J81" t="s">
        <v>46</v>
      </c>
      <c r="K81" s="14">
        <v>44433</v>
      </c>
      <c r="M81">
        <v>300</v>
      </c>
      <c r="N81" t="s">
        <v>49</v>
      </c>
      <c r="O81" t="s">
        <v>21</v>
      </c>
      <c r="P81">
        <v>8774</v>
      </c>
      <c r="Q81">
        <v>23</v>
      </c>
      <c r="R81">
        <v>2.5999999999999999E-3</v>
      </c>
      <c r="S81">
        <v>339.95</v>
      </c>
      <c r="T81">
        <v>14.78</v>
      </c>
      <c r="U81">
        <v>2</v>
      </c>
      <c r="V81">
        <v>589.84</v>
      </c>
      <c r="W81">
        <v>0.57630000000000003</v>
      </c>
      <c r="X81">
        <v>1.7351000000000001</v>
      </c>
      <c r="Y81">
        <v>0</v>
      </c>
      <c r="Z81">
        <v>0</v>
      </c>
      <c r="AA81">
        <v>0</v>
      </c>
      <c r="AB81">
        <v>0</v>
      </c>
      <c r="AC81">
        <v>0</v>
      </c>
      <c r="AD81">
        <v>0</v>
      </c>
      <c r="AE81">
        <v>0</v>
      </c>
      <c r="AF81">
        <v>0</v>
      </c>
      <c r="AG81">
        <v>0</v>
      </c>
      <c r="AH81">
        <v>0</v>
      </c>
      <c r="AI81">
        <v>0</v>
      </c>
    </row>
    <row r="82" spans="1:35" x14ac:dyDescent="0.3">
      <c r="A82" s="26" t="s">
        <v>222</v>
      </c>
      <c r="B82" s="26" t="s">
        <v>43</v>
      </c>
      <c r="C82" s="26" t="str">
        <f>VLOOKUP(G82,Master!$I:$M,2,)</f>
        <v>Category 1</v>
      </c>
      <c r="D82" s="26" t="str">
        <f>VLOOKUP($G82,Master!$I:$M,3,)</f>
        <v>SP</v>
      </c>
      <c r="E82" s="26" t="str">
        <f>VLOOKUP($G82,Master!$I:$M,5,)</f>
        <v>ASIN 3</v>
      </c>
      <c r="F82" s="26" t="str">
        <f>VLOOKUP($G82,Master!$I:$M,4,)</f>
        <v>KT</v>
      </c>
      <c r="G82" s="26" t="s">
        <v>176</v>
      </c>
      <c r="H82" t="s">
        <v>44</v>
      </c>
      <c r="I82" t="s">
        <v>45</v>
      </c>
      <c r="J82" t="s">
        <v>46</v>
      </c>
      <c r="K82" s="14">
        <v>44785</v>
      </c>
      <c r="M82">
        <v>200</v>
      </c>
      <c r="N82" t="s">
        <v>49</v>
      </c>
      <c r="O82" t="s">
        <v>21</v>
      </c>
      <c r="P82">
        <v>6433</v>
      </c>
      <c r="Q82">
        <v>33</v>
      </c>
      <c r="R82">
        <v>5.1000000000000004E-3</v>
      </c>
      <c r="S82">
        <v>332.12</v>
      </c>
      <c r="T82">
        <v>10.06</v>
      </c>
      <c r="U82">
        <v>0</v>
      </c>
      <c r="V82">
        <v>0</v>
      </c>
      <c r="W82">
        <v>0</v>
      </c>
      <c r="X82">
        <v>0</v>
      </c>
      <c r="Y82">
        <v>0</v>
      </c>
      <c r="Z82">
        <v>0</v>
      </c>
      <c r="AA82">
        <v>0</v>
      </c>
      <c r="AB82">
        <v>0</v>
      </c>
      <c r="AC82">
        <v>0</v>
      </c>
      <c r="AD82">
        <v>0</v>
      </c>
      <c r="AE82">
        <v>0</v>
      </c>
      <c r="AF82">
        <v>0</v>
      </c>
      <c r="AG82">
        <v>0</v>
      </c>
      <c r="AH82">
        <v>0</v>
      </c>
      <c r="AI82">
        <v>0</v>
      </c>
    </row>
    <row r="83" spans="1:35" x14ac:dyDescent="0.3">
      <c r="A83" s="26" t="s">
        <v>222</v>
      </c>
      <c r="B83" s="26" t="s">
        <v>43</v>
      </c>
      <c r="C83" s="26" t="str">
        <f>VLOOKUP(G83,Master!$I:$M,2,)</f>
        <v>Category 1</v>
      </c>
      <c r="D83" s="26" t="str">
        <f>VLOOKUP($G83,Master!$I:$M,3,)</f>
        <v>SP</v>
      </c>
      <c r="E83" s="26" t="str">
        <f>VLOOKUP($G83,Master!$I:$M,5,)</f>
        <v>ASIN 13</v>
      </c>
      <c r="F83" s="26" t="str">
        <f>VLOOKUP($G83,Master!$I:$M,4,)</f>
        <v>Auto</v>
      </c>
      <c r="G83" s="26" t="s">
        <v>177</v>
      </c>
      <c r="H83" t="s">
        <v>44</v>
      </c>
      <c r="I83" t="s">
        <v>48</v>
      </c>
      <c r="J83" t="s">
        <v>46</v>
      </c>
      <c r="K83" s="14">
        <v>44929</v>
      </c>
      <c r="M83">
        <v>550</v>
      </c>
      <c r="N83" t="s">
        <v>49</v>
      </c>
      <c r="O83" t="s">
        <v>21</v>
      </c>
      <c r="P83">
        <v>61813</v>
      </c>
      <c r="Q83">
        <v>55</v>
      </c>
      <c r="R83">
        <v>8.9999999999999998E-4</v>
      </c>
      <c r="S83">
        <v>307.55</v>
      </c>
      <c r="T83">
        <v>5.59</v>
      </c>
      <c r="U83">
        <v>9</v>
      </c>
      <c r="V83">
        <v>2262.73</v>
      </c>
      <c r="W83">
        <v>0.13589999999999999</v>
      </c>
      <c r="X83">
        <v>7.3573000000000004</v>
      </c>
      <c r="Y83">
        <v>0</v>
      </c>
      <c r="Z83">
        <v>0</v>
      </c>
      <c r="AA83">
        <v>0</v>
      </c>
      <c r="AB83">
        <v>0</v>
      </c>
      <c r="AC83">
        <v>0</v>
      </c>
      <c r="AD83">
        <v>0</v>
      </c>
      <c r="AE83">
        <v>0</v>
      </c>
      <c r="AF83">
        <v>0</v>
      </c>
      <c r="AG83">
        <v>0</v>
      </c>
      <c r="AH83">
        <v>0</v>
      </c>
      <c r="AI83">
        <v>0</v>
      </c>
    </row>
    <row r="84" spans="1:35" x14ac:dyDescent="0.3">
      <c r="A84" s="26" t="s">
        <v>222</v>
      </c>
      <c r="B84" s="26" t="s">
        <v>43</v>
      </c>
      <c r="C84" s="26" t="str">
        <f>VLOOKUP(G84,Master!$I:$M,2,)</f>
        <v>Category 2</v>
      </c>
      <c r="D84" s="26" t="str">
        <f>VLOOKUP($G84,Master!$I:$M,3,)</f>
        <v>SD</v>
      </c>
      <c r="E84" s="26" t="str">
        <f>VLOOKUP($G84,Master!$I:$M,5,)</f>
        <v>ASIN 2</v>
      </c>
      <c r="F84" s="26" t="str">
        <f>VLOOKUP($G84,Master!$I:$M,4,)</f>
        <v>PT</v>
      </c>
      <c r="G84" s="26" t="s">
        <v>178</v>
      </c>
      <c r="H84" t="s">
        <v>44</v>
      </c>
      <c r="I84" t="s">
        <v>45</v>
      </c>
      <c r="K84" s="14">
        <v>44907</v>
      </c>
      <c r="M84">
        <v>550</v>
      </c>
      <c r="O84" t="s">
        <v>21</v>
      </c>
      <c r="P84">
        <v>3516</v>
      </c>
      <c r="Q84">
        <v>12</v>
      </c>
      <c r="R84">
        <v>3.3999999999999998E-3</v>
      </c>
      <c r="S84">
        <v>284.86</v>
      </c>
      <c r="T84">
        <v>23.74</v>
      </c>
      <c r="U84">
        <v>1</v>
      </c>
      <c r="V84">
        <v>932.14</v>
      </c>
      <c r="W84">
        <v>0.30559999999999998</v>
      </c>
      <c r="X84">
        <v>3.2723</v>
      </c>
      <c r="Y84">
        <v>0</v>
      </c>
      <c r="Z84">
        <v>0</v>
      </c>
      <c r="AA84">
        <v>0</v>
      </c>
      <c r="AB84">
        <v>0</v>
      </c>
      <c r="AC84">
        <v>0</v>
      </c>
      <c r="AD84">
        <v>0</v>
      </c>
      <c r="AE84">
        <v>0</v>
      </c>
      <c r="AF84">
        <v>0</v>
      </c>
      <c r="AG84">
        <v>0</v>
      </c>
      <c r="AH84">
        <v>0</v>
      </c>
      <c r="AI84">
        <v>0</v>
      </c>
    </row>
    <row r="85" spans="1:35" x14ac:dyDescent="0.3">
      <c r="A85" s="26" t="s">
        <v>222</v>
      </c>
      <c r="B85" s="26" t="s">
        <v>43</v>
      </c>
      <c r="C85" s="26" t="str">
        <f>VLOOKUP(G85,Master!$I:$M,2,)</f>
        <v>Category 1</v>
      </c>
      <c r="D85" s="26" t="str">
        <f>VLOOKUP($G85,Master!$I:$M,3,)</f>
        <v>SP</v>
      </c>
      <c r="E85" s="26" t="str">
        <f>VLOOKUP($G85,Master!$I:$M,5,)</f>
        <v>ASIN 3</v>
      </c>
      <c r="F85" s="26" t="str">
        <f>VLOOKUP($G85,Master!$I:$M,4,)</f>
        <v>KT</v>
      </c>
      <c r="G85" s="26" t="s">
        <v>176</v>
      </c>
      <c r="H85" t="s">
        <v>44</v>
      </c>
      <c r="I85" t="s">
        <v>45</v>
      </c>
      <c r="J85" t="s">
        <v>46</v>
      </c>
      <c r="K85" s="14">
        <v>44708</v>
      </c>
      <c r="M85">
        <v>5000</v>
      </c>
      <c r="N85" t="s">
        <v>49</v>
      </c>
      <c r="O85" t="s">
        <v>21</v>
      </c>
      <c r="P85">
        <v>11518</v>
      </c>
      <c r="Q85">
        <v>18</v>
      </c>
      <c r="R85">
        <v>1.6000000000000001E-3</v>
      </c>
      <c r="S85">
        <v>282.36</v>
      </c>
      <c r="T85">
        <v>15.69</v>
      </c>
      <c r="U85">
        <v>8</v>
      </c>
      <c r="V85">
        <v>3621.94</v>
      </c>
      <c r="W85">
        <v>7.8E-2</v>
      </c>
      <c r="X85">
        <v>12.827400000000001</v>
      </c>
      <c r="Y85">
        <v>0</v>
      </c>
      <c r="Z85">
        <v>0</v>
      </c>
      <c r="AA85">
        <v>0</v>
      </c>
      <c r="AB85">
        <v>0</v>
      </c>
      <c r="AC85">
        <v>0</v>
      </c>
      <c r="AD85">
        <v>0</v>
      </c>
      <c r="AE85">
        <v>0</v>
      </c>
      <c r="AF85">
        <v>0</v>
      </c>
      <c r="AG85">
        <v>0</v>
      </c>
      <c r="AH85">
        <v>0</v>
      </c>
      <c r="AI85">
        <v>0</v>
      </c>
    </row>
    <row r="86" spans="1:35" x14ac:dyDescent="0.3">
      <c r="A86" s="26" t="s">
        <v>222</v>
      </c>
      <c r="B86" s="26" t="s">
        <v>43</v>
      </c>
      <c r="C86" s="26" t="str">
        <f>VLOOKUP(G86,Master!$I:$M,2,)</f>
        <v>Category 1</v>
      </c>
      <c r="D86" s="26" t="str">
        <f>VLOOKUP($G86,Master!$I:$M,3,)</f>
        <v>SP</v>
      </c>
      <c r="E86" s="26" t="str">
        <f>VLOOKUP($G86,Master!$I:$M,5,)</f>
        <v>ASIN 11</v>
      </c>
      <c r="F86" s="26" t="str">
        <f>VLOOKUP($G86,Master!$I:$M,4,)</f>
        <v>PT</v>
      </c>
      <c r="G86" s="26" t="s">
        <v>179</v>
      </c>
      <c r="H86" t="s">
        <v>44</v>
      </c>
      <c r="I86" t="s">
        <v>45</v>
      </c>
      <c r="J86" t="s">
        <v>46</v>
      </c>
      <c r="K86" s="14">
        <v>44821</v>
      </c>
      <c r="M86">
        <v>550</v>
      </c>
      <c r="N86" t="s">
        <v>49</v>
      </c>
      <c r="O86" t="s">
        <v>21</v>
      </c>
      <c r="P86">
        <v>28187</v>
      </c>
      <c r="Q86">
        <v>28</v>
      </c>
      <c r="R86">
        <v>1E-3</v>
      </c>
      <c r="S86">
        <v>268.02999999999997</v>
      </c>
      <c r="T86">
        <v>9.57</v>
      </c>
      <c r="U86">
        <v>3</v>
      </c>
      <c r="V86">
        <v>2203.39</v>
      </c>
      <c r="W86">
        <v>0.1216</v>
      </c>
      <c r="X86">
        <v>8.2207000000000008</v>
      </c>
      <c r="Y86">
        <v>0</v>
      </c>
      <c r="Z86">
        <v>0</v>
      </c>
      <c r="AA86">
        <v>0</v>
      </c>
      <c r="AB86">
        <v>0</v>
      </c>
      <c r="AC86">
        <v>0</v>
      </c>
      <c r="AD86">
        <v>0</v>
      </c>
      <c r="AE86">
        <v>0</v>
      </c>
      <c r="AF86">
        <v>0</v>
      </c>
      <c r="AG86">
        <v>0</v>
      </c>
      <c r="AH86">
        <v>0</v>
      </c>
      <c r="AI86">
        <v>0</v>
      </c>
    </row>
    <row r="87" spans="1:35" x14ac:dyDescent="0.3">
      <c r="A87" s="26" t="s">
        <v>222</v>
      </c>
      <c r="B87" s="26" t="s">
        <v>43</v>
      </c>
      <c r="C87" s="26" t="str">
        <f>VLOOKUP(G87,Master!$I:$M,2,)</f>
        <v>Category 1</v>
      </c>
      <c r="D87" s="26" t="str">
        <f>VLOOKUP($G87,Master!$I:$M,3,)</f>
        <v>SP</v>
      </c>
      <c r="E87" s="26" t="str">
        <f>VLOOKUP($G87,Master!$I:$M,5,)</f>
        <v>ASIN 12</v>
      </c>
      <c r="F87" s="26" t="str">
        <f>VLOOKUP($G87,Master!$I:$M,4,)</f>
        <v>PT</v>
      </c>
      <c r="G87" s="26" t="s">
        <v>180</v>
      </c>
      <c r="H87" t="s">
        <v>44</v>
      </c>
      <c r="I87" t="s">
        <v>45</v>
      </c>
      <c r="J87" t="s">
        <v>46</v>
      </c>
      <c r="K87" s="14">
        <v>44821</v>
      </c>
      <c r="M87">
        <v>200</v>
      </c>
      <c r="N87" t="s">
        <v>49</v>
      </c>
      <c r="O87" t="s">
        <v>21</v>
      </c>
      <c r="P87">
        <v>28302</v>
      </c>
      <c r="Q87">
        <v>32</v>
      </c>
      <c r="R87">
        <v>1.1000000000000001E-3</v>
      </c>
      <c r="S87">
        <v>266.45</v>
      </c>
      <c r="T87">
        <v>8.33</v>
      </c>
      <c r="U87">
        <v>1</v>
      </c>
      <c r="V87">
        <v>320.33999999999997</v>
      </c>
      <c r="W87">
        <v>0.83179999999999998</v>
      </c>
      <c r="X87">
        <v>1.2022999999999999</v>
      </c>
      <c r="Y87">
        <v>0</v>
      </c>
      <c r="Z87">
        <v>0</v>
      </c>
      <c r="AA87">
        <v>0</v>
      </c>
      <c r="AB87">
        <v>0</v>
      </c>
      <c r="AC87">
        <v>0</v>
      </c>
      <c r="AD87">
        <v>0</v>
      </c>
      <c r="AE87">
        <v>0</v>
      </c>
      <c r="AF87">
        <v>0</v>
      </c>
      <c r="AG87">
        <v>0</v>
      </c>
      <c r="AH87">
        <v>0</v>
      </c>
      <c r="AI87">
        <v>0</v>
      </c>
    </row>
    <row r="88" spans="1:35" x14ac:dyDescent="0.3">
      <c r="A88" s="26" t="s">
        <v>222</v>
      </c>
      <c r="B88" s="26" t="s">
        <v>43</v>
      </c>
      <c r="C88" s="26" t="str">
        <f>VLOOKUP(G88,Master!$I:$M,2,)</f>
        <v>Category 1</v>
      </c>
      <c r="D88" s="26" t="str">
        <f>VLOOKUP($G88,Master!$I:$M,3,)</f>
        <v>SD</v>
      </c>
      <c r="E88" s="26" t="str">
        <f>VLOOKUP($G88,Master!$I:$M,5,)</f>
        <v>ASIN 3</v>
      </c>
      <c r="F88" s="26" t="str">
        <f>VLOOKUP($G88,Master!$I:$M,4,)</f>
        <v>CT</v>
      </c>
      <c r="G88" s="26" t="s">
        <v>132</v>
      </c>
      <c r="H88" t="s">
        <v>44</v>
      </c>
      <c r="I88" t="s">
        <v>45</v>
      </c>
      <c r="K88" s="14">
        <v>44947</v>
      </c>
      <c r="M88">
        <v>1000</v>
      </c>
      <c r="O88" t="s">
        <v>52</v>
      </c>
      <c r="P88">
        <v>15665</v>
      </c>
      <c r="Q88">
        <v>4</v>
      </c>
      <c r="R88">
        <v>2.9999999999999997E-4</v>
      </c>
      <c r="S88">
        <v>259</v>
      </c>
      <c r="T88">
        <v>64.75</v>
      </c>
      <c r="U88">
        <v>19</v>
      </c>
      <c r="V88">
        <v>7489.03</v>
      </c>
      <c r="W88">
        <v>3.4599999999999999E-2</v>
      </c>
      <c r="X88">
        <v>28.915299999999998</v>
      </c>
      <c r="Y88">
        <v>13</v>
      </c>
      <c r="Z88">
        <v>0.68420000000000003</v>
      </c>
      <c r="AA88">
        <v>4436.3</v>
      </c>
      <c r="AB88">
        <v>0.59240000000000004</v>
      </c>
      <c r="AC88">
        <v>1446</v>
      </c>
      <c r="AD88">
        <v>179.11</v>
      </c>
      <c r="AE88">
        <v>956</v>
      </c>
      <c r="AF88">
        <v>646</v>
      </c>
      <c r="AG88">
        <v>457</v>
      </c>
      <c r="AH88">
        <v>366</v>
      </c>
      <c r="AI88">
        <v>1</v>
      </c>
    </row>
    <row r="89" spans="1:35" x14ac:dyDescent="0.3">
      <c r="A89" s="26" t="s">
        <v>222</v>
      </c>
      <c r="B89" s="26" t="s">
        <v>43</v>
      </c>
      <c r="C89" s="26" t="str">
        <f>VLOOKUP(G89,Master!$I:$M,2,)</f>
        <v>Category 4</v>
      </c>
      <c r="D89" s="26" t="str">
        <f>VLOOKUP($G89,Master!$I:$M,3,)</f>
        <v>SP</v>
      </c>
      <c r="E89" s="26" t="str">
        <f>VLOOKUP($G89,Master!$I:$M,5,)</f>
        <v>ASIN 5</v>
      </c>
      <c r="F89" s="26" t="str">
        <f>VLOOKUP($G89,Master!$I:$M,4,)</f>
        <v>Auto</v>
      </c>
      <c r="G89" s="26" t="s">
        <v>181</v>
      </c>
      <c r="H89" t="s">
        <v>44</v>
      </c>
      <c r="I89" t="s">
        <v>48</v>
      </c>
      <c r="J89" t="s">
        <v>46</v>
      </c>
      <c r="K89" s="14">
        <v>44433</v>
      </c>
      <c r="M89">
        <v>300</v>
      </c>
      <c r="N89" t="s">
        <v>49</v>
      </c>
      <c r="O89" t="s">
        <v>21</v>
      </c>
      <c r="P89">
        <v>69442</v>
      </c>
      <c r="Q89">
        <v>43</v>
      </c>
      <c r="R89">
        <v>5.9999999999999995E-4</v>
      </c>
      <c r="S89">
        <v>242.26</v>
      </c>
      <c r="T89">
        <v>5.63</v>
      </c>
      <c r="U89">
        <v>1</v>
      </c>
      <c r="V89">
        <v>502.86</v>
      </c>
      <c r="W89">
        <v>0.48180000000000001</v>
      </c>
      <c r="X89">
        <v>2.0756999999999999</v>
      </c>
      <c r="Y89">
        <v>0</v>
      </c>
      <c r="Z89">
        <v>0</v>
      </c>
      <c r="AA89">
        <v>0</v>
      </c>
      <c r="AB89">
        <v>0</v>
      </c>
      <c r="AC89">
        <v>0</v>
      </c>
      <c r="AD89">
        <v>0</v>
      </c>
      <c r="AE89">
        <v>0</v>
      </c>
      <c r="AF89">
        <v>0</v>
      </c>
      <c r="AG89">
        <v>0</v>
      </c>
      <c r="AH89">
        <v>0</v>
      </c>
      <c r="AI89">
        <v>0</v>
      </c>
    </row>
    <row r="90" spans="1:35" x14ac:dyDescent="0.3">
      <c r="A90" s="26" t="s">
        <v>222</v>
      </c>
      <c r="B90" s="26" t="s">
        <v>43</v>
      </c>
      <c r="C90" s="26" t="str">
        <f>VLOOKUP(G90,Master!$I:$M,2,)</f>
        <v>Category 4</v>
      </c>
      <c r="D90" s="26" t="str">
        <f>VLOOKUP($G90,Master!$I:$M,3,)</f>
        <v>SD</v>
      </c>
      <c r="E90" s="26" t="str">
        <f>VLOOKUP($G90,Master!$I:$M,5,)</f>
        <v>ASIN 5</v>
      </c>
      <c r="F90" s="26" t="str">
        <f>VLOOKUP($G90,Master!$I:$M,4,)</f>
        <v>CT</v>
      </c>
      <c r="G90" s="26" t="s">
        <v>148</v>
      </c>
      <c r="H90" t="s">
        <v>44</v>
      </c>
      <c r="I90" t="s">
        <v>45</v>
      </c>
      <c r="K90" s="14">
        <v>44949</v>
      </c>
      <c r="M90">
        <v>1000</v>
      </c>
      <c r="O90" t="s">
        <v>52</v>
      </c>
      <c r="P90">
        <v>1800</v>
      </c>
      <c r="Q90">
        <v>3</v>
      </c>
      <c r="R90">
        <v>1.6999999999999999E-3</v>
      </c>
      <c r="S90">
        <v>237.84</v>
      </c>
      <c r="T90">
        <v>79.28</v>
      </c>
      <c r="U90">
        <v>1</v>
      </c>
      <c r="V90">
        <v>129.46</v>
      </c>
      <c r="W90">
        <v>1.8371</v>
      </c>
      <c r="X90">
        <v>0.54430000000000001</v>
      </c>
      <c r="Y90">
        <v>0</v>
      </c>
      <c r="Z90">
        <v>0</v>
      </c>
      <c r="AA90">
        <v>0</v>
      </c>
      <c r="AB90">
        <v>0</v>
      </c>
      <c r="AC90">
        <v>1056</v>
      </c>
      <c r="AD90">
        <v>225.22</v>
      </c>
      <c r="AE90">
        <v>1264</v>
      </c>
      <c r="AF90">
        <v>1125</v>
      </c>
      <c r="AG90">
        <v>1045</v>
      </c>
      <c r="AH90">
        <v>948</v>
      </c>
      <c r="AI90">
        <v>15</v>
      </c>
    </row>
    <row r="91" spans="1:35" x14ac:dyDescent="0.3">
      <c r="A91" s="26" t="s">
        <v>222</v>
      </c>
      <c r="B91" s="26" t="s">
        <v>43</v>
      </c>
      <c r="C91" s="26" t="str">
        <f>VLOOKUP(G91,Master!$I:$M,2,)</f>
        <v>Category 1</v>
      </c>
      <c r="D91" s="26" t="str">
        <f>VLOOKUP($G91,Master!$I:$M,3,)</f>
        <v>SP</v>
      </c>
      <c r="E91" s="26" t="str">
        <f>VLOOKUP($G91,Master!$I:$M,5,)</f>
        <v>ASIN 13</v>
      </c>
      <c r="F91" s="26" t="str">
        <f>VLOOKUP($G91,Master!$I:$M,4,)</f>
        <v>KT</v>
      </c>
      <c r="G91" s="26" t="s">
        <v>182</v>
      </c>
      <c r="H91" t="s">
        <v>44</v>
      </c>
      <c r="I91" t="s">
        <v>45</v>
      </c>
      <c r="J91" t="s">
        <v>46</v>
      </c>
      <c r="K91" s="14">
        <v>44898</v>
      </c>
      <c r="M91">
        <v>550</v>
      </c>
      <c r="N91" t="s">
        <v>49</v>
      </c>
      <c r="O91" t="s">
        <v>21</v>
      </c>
      <c r="P91">
        <v>32832</v>
      </c>
      <c r="Q91">
        <v>15</v>
      </c>
      <c r="R91">
        <v>5.0000000000000001E-4</v>
      </c>
      <c r="S91">
        <v>232.54</v>
      </c>
      <c r="T91">
        <v>15.5</v>
      </c>
      <c r="U91">
        <v>3</v>
      </c>
      <c r="V91">
        <v>762.72</v>
      </c>
      <c r="W91">
        <v>0.3049</v>
      </c>
      <c r="X91">
        <v>3.28</v>
      </c>
      <c r="Y91">
        <v>0</v>
      </c>
      <c r="Z91">
        <v>0</v>
      </c>
      <c r="AA91">
        <v>0</v>
      </c>
      <c r="AB91">
        <v>0</v>
      </c>
      <c r="AC91">
        <v>0</v>
      </c>
      <c r="AD91">
        <v>0</v>
      </c>
      <c r="AE91">
        <v>0</v>
      </c>
      <c r="AF91">
        <v>0</v>
      </c>
      <c r="AG91">
        <v>0</v>
      </c>
      <c r="AH91">
        <v>0</v>
      </c>
      <c r="AI91">
        <v>0</v>
      </c>
    </row>
    <row r="92" spans="1:35" x14ac:dyDescent="0.3">
      <c r="A92" s="26" t="s">
        <v>222</v>
      </c>
      <c r="B92" s="26" t="s">
        <v>43</v>
      </c>
      <c r="C92" s="26" t="str">
        <f>VLOOKUP(G92,Master!$I:$M,2,)</f>
        <v>Category 2</v>
      </c>
      <c r="D92" s="26" t="str">
        <f>VLOOKUP($G92,Master!$I:$M,3,)</f>
        <v>SB</v>
      </c>
      <c r="E92" s="26" t="str">
        <f>VLOOKUP($G92,Master!$I:$M,5,)</f>
        <v>ASIN 2</v>
      </c>
      <c r="F92" s="26" t="str">
        <f>VLOOKUP($G92,Master!$I:$M,4,)</f>
        <v>KT</v>
      </c>
      <c r="G92" s="26" t="s">
        <v>134</v>
      </c>
      <c r="H92" t="s">
        <v>50</v>
      </c>
      <c r="I92" t="s">
        <v>45</v>
      </c>
      <c r="K92" s="14">
        <v>44725</v>
      </c>
      <c r="M92">
        <v>200</v>
      </c>
      <c r="N92" s="13">
        <v>0.18555436282778701</v>
      </c>
      <c r="O92" t="s">
        <v>21</v>
      </c>
      <c r="P92">
        <v>11938</v>
      </c>
      <c r="Q92">
        <v>25</v>
      </c>
      <c r="R92">
        <v>2.0999999999999999E-3</v>
      </c>
      <c r="S92">
        <v>205.4</v>
      </c>
      <c r="T92">
        <v>8.2200000000000006</v>
      </c>
      <c r="U92">
        <v>4</v>
      </c>
      <c r="V92">
        <v>1243.98</v>
      </c>
      <c r="W92">
        <v>0.1651</v>
      </c>
      <c r="X92">
        <v>6.0564</v>
      </c>
      <c r="Y92">
        <v>2</v>
      </c>
      <c r="Z92">
        <v>0.5</v>
      </c>
      <c r="AA92">
        <v>497.32</v>
      </c>
      <c r="AB92">
        <v>0.39979999999999999</v>
      </c>
      <c r="AC92">
        <v>0</v>
      </c>
      <c r="AD92">
        <v>0</v>
      </c>
      <c r="AE92">
        <v>0</v>
      </c>
      <c r="AF92">
        <v>0</v>
      </c>
      <c r="AG92">
        <v>0</v>
      </c>
      <c r="AH92">
        <v>0</v>
      </c>
      <c r="AI92">
        <v>0</v>
      </c>
    </row>
    <row r="93" spans="1:35" x14ac:dyDescent="0.3">
      <c r="A93" s="26" t="s">
        <v>222</v>
      </c>
      <c r="B93" s="26" t="s">
        <v>43</v>
      </c>
      <c r="C93" s="26" t="str">
        <f>VLOOKUP(G93,Master!$I:$M,2,)</f>
        <v>Category 2</v>
      </c>
      <c r="D93" s="26" t="str">
        <f>VLOOKUP($G93,Master!$I:$M,3,)</f>
        <v>SB</v>
      </c>
      <c r="E93" s="26" t="str">
        <f>VLOOKUP($G93,Master!$I:$M,5,)</f>
        <v>ASIN 2</v>
      </c>
      <c r="F93" s="26" t="str">
        <f>VLOOKUP($G93,Master!$I:$M,4,)</f>
        <v>KT</v>
      </c>
      <c r="G93" s="26" t="s">
        <v>134</v>
      </c>
      <c r="H93" t="s">
        <v>50</v>
      </c>
      <c r="I93" t="s">
        <v>45</v>
      </c>
      <c r="K93" s="14">
        <v>44725</v>
      </c>
      <c r="M93">
        <v>200</v>
      </c>
      <c r="N93" s="13">
        <v>6.2737553376190705E-2</v>
      </c>
      <c r="O93" t="s">
        <v>21</v>
      </c>
      <c r="P93">
        <v>17466</v>
      </c>
      <c r="Q93">
        <v>53</v>
      </c>
      <c r="R93">
        <v>3.0000000000000001E-3</v>
      </c>
      <c r="S93">
        <v>204.86</v>
      </c>
      <c r="T93">
        <v>3.87</v>
      </c>
      <c r="U93">
        <v>2</v>
      </c>
      <c r="V93">
        <v>941.96</v>
      </c>
      <c r="W93">
        <v>0.2175</v>
      </c>
      <c r="X93">
        <v>4.5980999999999996</v>
      </c>
      <c r="Y93">
        <v>2</v>
      </c>
      <c r="Z93">
        <v>1</v>
      </c>
      <c r="AA93">
        <v>941.96</v>
      </c>
      <c r="AB93">
        <v>1</v>
      </c>
      <c r="AC93">
        <v>0</v>
      </c>
      <c r="AD93">
        <v>0</v>
      </c>
      <c r="AE93">
        <v>0</v>
      </c>
      <c r="AF93">
        <v>0</v>
      </c>
      <c r="AG93">
        <v>0</v>
      </c>
      <c r="AH93">
        <v>0</v>
      </c>
      <c r="AI93">
        <v>0</v>
      </c>
    </row>
    <row r="94" spans="1:35" x14ac:dyDescent="0.3">
      <c r="A94" s="26" t="s">
        <v>222</v>
      </c>
      <c r="B94" s="26" t="s">
        <v>43</v>
      </c>
      <c r="C94" s="26" t="str">
        <f>VLOOKUP(G94,Master!$I:$M,2,)</f>
        <v>Category 1</v>
      </c>
      <c r="D94" s="26" t="str">
        <f>VLOOKUP($G94,Master!$I:$M,3,)</f>
        <v>SP</v>
      </c>
      <c r="E94" s="26" t="str">
        <f>VLOOKUP($G94,Master!$I:$M,5,)</f>
        <v>ASIN 13</v>
      </c>
      <c r="F94" s="26" t="str">
        <f>VLOOKUP($G94,Master!$I:$M,4,)</f>
        <v>KT</v>
      </c>
      <c r="G94" s="26" t="s">
        <v>182</v>
      </c>
      <c r="H94" t="s">
        <v>44</v>
      </c>
      <c r="I94" t="s">
        <v>45</v>
      </c>
      <c r="J94" t="s">
        <v>46</v>
      </c>
      <c r="K94" s="14">
        <v>44898</v>
      </c>
      <c r="M94">
        <v>550</v>
      </c>
      <c r="N94" t="s">
        <v>49</v>
      </c>
      <c r="O94" t="s">
        <v>21</v>
      </c>
      <c r="P94">
        <v>12228</v>
      </c>
      <c r="Q94">
        <v>12</v>
      </c>
      <c r="R94">
        <v>1E-3</v>
      </c>
      <c r="S94">
        <v>198.18</v>
      </c>
      <c r="T94">
        <v>16.52</v>
      </c>
      <c r="U94">
        <v>4</v>
      </c>
      <c r="V94">
        <v>457.62</v>
      </c>
      <c r="W94">
        <v>0.43309999999999998</v>
      </c>
      <c r="X94">
        <v>2.3090999999999999</v>
      </c>
      <c r="Y94">
        <v>0</v>
      </c>
      <c r="Z94">
        <v>0</v>
      </c>
      <c r="AA94">
        <v>0</v>
      </c>
      <c r="AB94">
        <v>0</v>
      </c>
      <c r="AC94">
        <v>0</v>
      </c>
      <c r="AD94">
        <v>0</v>
      </c>
      <c r="AE94">
        <v>0</v>
      </c>
      <c r="AF94">
        <v>0</v>
      </c>
      <c r="AG94">
        <v>0</v>
      </c>
      <c r="AH94">
        <v>0</v>
      </c>
      <c r="AI94">
        <v>0</v>
      </c>
    </row>
    <row r="95" spans="1:35" x14ac:dyDescent="0.3">
      <c r="A95" s="26" t="s">
        <v>222</v>
      </c>
      <c r="B95" s="26" t="s">
        <v>43</v>
      </c>
      <c r="C95" s="26" t="str">
        <f>VLOOKUP(G95,Master!$I:$M,2,)</f>
        <v>Category 5</v>
      </c>
      <c r="D95" s="26" t="str">
        <f>VLOOKUP($G95,Master!$I:$M,3,)</f>
        <v>SP</v>
      </c>
      <c r="E95" s="26" t="str">
        <f>VLOOKUP($G95,Master!$I:$M,5,)</f>
        <v>ASIN 9</v>
      </c>
      <c r="F95" s="26" t="str">
        <f>VLOOKUP($G95,Master!$I:$M,4,)</f>
        <v>Auto</v>
      </c>
      <c r="G95" s="26" t="s">
        <v>183</v>
      </c>
      <c r="H95" t="s">
        <v>44</v>
      </c>
      <c r="I95" t="s">
        <v>48</v>
      </c>
      <c r="J95" t="s">
        <v>46</v>
      </c>
      <c r="K95" s="14">
        <v>44433</v>
      </c>
      <c r="M95">
        <v>200</v>
      </c>
      <c r="N95" t="s">
        <v>49</v>
      </c>
      <c r="O95" t="s">
        <v>21</v>
      </c>
      <c r="P95">
        <v>19092</v>
      </c>
      <c r="Q95">
        <v>17</v>
      </c>
      <c r="R95">
        <v>8.9999999999999998E-4</v>
      </c>
      <c r="S95">
        <v>196.62</v>
      </c>
      <c r="T95">
        <v>11.57</v>
      </c>
      <c r="U95">
        <v>0</v>
      </c>
      <c r="V95">
        <v>0</v>
      </c>
      <c r="W95">
        <v>0</v>
      </c>
      <c r="X95">
        <v>0</v>
      </c>
      <c r="Y95">
        <v>0</v>
      </c>
      <c r="Z95">
        <v>0</v>
      </c>
      <c r="AA95">
        <v>0</v>
      </c>
      <c r="AB95">
        <v>0</v>
      </c>
      <c r="AC95">
        <v>0</v>
      </c>
      <c r="AD95">
        <v>0</v>
      </c>
      <c r="AE95">
        <v>0</v>
      </c>
      <c r="AF95">
        <v>0</v>
      </c>
      <c r="AG95">
        <v>0</v>
      </c>
      <c r="AH95">
        <v>0</v>
      </c>
      <c r="AI95">
        <v>0</v>
      </c>
    </row>
    <row r="96" spans="1:35" x14ac:dyDescent="0.3">
      <c r="A96" s="26" t="s">
        <v>222</v>
      </c>
      <c r="B96" s="26" t="s">
        <v>43</v>
      </c>
      <c r="C96" s="26" t="str">
        <f>VLOOKUP(G96,Master!$I:$M,2,)</f>
        <v>Category 1</v>
      </c>
      <c r="D96" s="26" t="str">
        <f>VLOOKUP($G96,Master!$I:$M,3,)</f>
        <v>SP</v>
      </c>
      <c r="E96" s="26" t="str">
        <f>VLOOKUP($G96,Master!$I:$M,5,)</f>
        <v>ASIN 10</v>
      </c>
      <c r="F96" s="26" t="str">
        <f>VLOOKUP($G96,Master!$I:$M,4,)</f>
        <v>Auto</v>
      </c>
      <c r="G96" s="26" t="s">
        <v>184</v>
      </c>
      <c r="H96" t="s">
        <v>44</v>
      </c>
      <c r="I96" t="s">
        <v>48</v>
      </c>
      <c r="J96" t="s">
        <v>46</v>
      </c>
      <c r="K96" s="14">
        <v>44859</v>
      </c>
      <c r="M96">
        <v>200</v>
      </c>
      <c r="N96" t="s">
        <v>49</v>
      </c>
      <c r="O96" t="s">
        <v>21</v>
      </c>
      <c r="P96">
        <v>95144</v>
      </c>
      <c r="Q96">
        <v>76</v>
      </c>
      <c r="R96">
        <v>8.0000000000000004E-4</v>
      </c>
      <c r="S96">
        <v>179.29</v>
      </c>
      <c r="T96">
        <v>2.36</v>
      </c>
      <c r="U96">
        <v>12</v>
      </c>
      <c r="V96">
        <v>2057.19</v>
      </c>
      <c r="W96">
        <v>8.72E-2</v>
      </c>
      <c r="X96">
        <v>11.4741</v>
      </c>
      <c r="Y96">
        <v>0</v>
      </c>
      <c r="Z96">
        <v>0</v>
      </c>
      <c r="AA96">
        <v>0</v>
      </c>
      <c r="AB96">
        <v>0</v>
      </c>
      <c r="AC96">
        <v>0</v>
      </c>
      <c r="AD96">
        <v>0</v>
      </c>
      <c r="AE96">
        <v>0</v>
      </c>
      <c r="AF96">
        <v>0</v>
      </c>
      <c r="AG96">
        <v>0</v>
      </c>
      <c r="AH96">
        <v>0</v>
      </c>
      <c r="AI96">
        <v>0</v>
      </c>
    </row>
    <row r="97" spans="1:35" x14ac:dyDescent="0.3">
      <c r="A97" s="26" t="s">
        <v>222</v>
      </c>
      <c r="B97" s="26" t="s">
        <v>43</v>
      </c>
      <c r="C97" s="26" t="str">
        <f>VLOOKUP(G97,Master!$I:$M,2,)</f>
        <v>Category 1</v>
      </c>
      <c r="D97" s="26" t="str">
        <f>VLOOKUP($G97,Master!$I:$M,3,)</f>
        <v>SP</v>
      </c>
      <c r="E97" s="26" t="str">
        <f>VLOOKUP($G97,Master!$I:$M,5,)</f>
        <v>ASIN 11</v>
      </c>
      <c r="F97" s="26" t="str">
        <f>VLOOKUP($G97,Master!$I:$M,4,)</f>
        <v>KT</v>
      </c>
      <c r="G97" s="26" t="s">
        <v>185</v>
      </c>
      <c r="H97" t="s">
        <v>44</v>
      </c>
      <c r="I97" t="s">
        <v>45</v>
      </c>
      <c r="J97" t="s">
        <v>46</v>
      </c>
      <c r="K97" s="14">
        <v>44716</v>
      </c>
      <c r="M97">
        <v>550</v>
      </c>
      <c r="N97" t="s">
        <v>49</v>
      </c>
      <c r="O97" t="s">
        <v>21</v>
      </c>
      <c r="P97">
        <v>33966</v>
      </c>
      <c r="Q97">
        <v>10</v>
      </c>
      <c r="R97">
        <v>2.9999999999999997E-4</v>
      </c>
      <c r="S97">
        <v>168.16</v>
      </c>
      <c r="T97">
        <v>16.82</v>
      </c>
      <c r="U97">
        <v>0</v>
      </c>
      <c r="V97">
        <v>0</v>
      </c>
      <c r="W97">
        <v>0</v>
      </c>
      <c r="X97">
        <v>0</v>
      </c>
      <c r="Y97">
        <v>0</v>
      </c>
      <c r="Z97">
        <v>0</v>
      </c>
      <c r="AA97">
        <v>0</v>
      </c>
      <c r="AB97">
        <v>0</v>
      </c>
      <c r="AC97">
        <v>0</v>
      </c>
      <c r="AD97">
        <v>0</v>
      </c>
      <c r="AE97">
        <v>0</v>
      </c>
      <c r="AF97">
        <v>0</v>
      </c>
      <c r="AG97">
        <v>0</v>
      </c>
      <c r="AH97">
        <v>0</v>
      </c>
      <c r="AI97">
        <v>0</v>
      </c>
    </row>
    <row r="98" spans="1:35" x14ac:dyDescent="0.3">
      <c r="A98" s="26" t="s">
        <v>222</v>
      </c>
      <c r="B98" s="26" t="s">
        <v>43</v>
      </c>
      <c r="C98" s="26" t="str">
        <f>VLOOKUP(G98,Master!$I:$M,2,)</f>
        <v>Category 1</v>
      </c>
      <c r="D98" s="26" t="str">
        <f>VLOOKUP($G98,Master!$I:$M,3,)</f>
        <v>SB</v>
      </c>
      <c r="E98" s="26" t="str">
        <f>VLOOKUP($G98,Master!$I:$M,5,)</f>
        <v>ASIN 1</v>
      </c>
      <c r="F98" s="26" t="str">
        <f>VLOOKUP($G98,Master!$I:$M,4,)</f>
        <v>KT</v>
      </c>
      <c r="G98" s="26" t="s">
        <v>186</v>
      </c>
      <c r="H98" t="s">
        <v>50</v>
      </c>
      <c r="I98" t="s">
        <v>45</v>
      </c>
      <c r="K98" s="14">
        <v>44725</v>
      </c>
      <c r="M98">
        <v>200</v>
      </c>
      <c r="N98" s="13">
        <v>0.17327766179540699</v>
      </c>
      <c r="O98" t="s">
        <v>21</v>
      </c>
      <c r="P98">
        <v>8526</v>
      </c>
      <c r="Q98">
        <v>5</v>
      </c>
      <c r="R98">
        <v>5.9999999999999995E-4</v>
      </c>
      <c r="S98">
        <v>154.22</v>
      </c>
      <c r="T98">
        <v>30.84</v>
      </c>
      <c r="U98">
        <v>0</v>
      </c>
      <c r="V98">
        <v>0</v>
      </c>
      <c r="W98">
        <v>0</v>
      </c>
      <c r="X98">
        <v>0</v>
      </c>
      <c r="Y98">
        <v>0</v>
      </c>
      <c r="Z98">
        <v>0</v>
      </c>
      <c r="AA98">
        <v>0</v>
      </c>
      <c r="AB98">
        <v>0</v>
      </c>
      <c r="AC98">
        <v>0</v>
      </c>
      <c r="AD98">
        <v>0</v>
      </c>
      <c r="AE98">
        <v>0</v>
      </c>
      <c r="AF98">
        <v>0</v>
      </c>
      <c r="AG98">
        <v>0</v>
      </c>
      <c r="AH98">
        <v>0</v>
      </c>
      <c r="AI98">
        <v>0</v>
      </c>
    </row>
    <row r="99" spans="1:35" x14ac:dyDescent="0.3">
      <c r="A99" s="26" t="s">
        <v>222</v>
      </c>
      <c r="B99" s="26" t="s">
        <v>43</v>
      </c>
      <c r="C99" s="26" t="str">
        <f>VLOOKUP(G99,Master!$I:$M,2,)</f>
        <v>Category 1</v>
      </c>
      <c r="D99" s="26" t="str">
        <f>VLOOKUP($G99,Master!$I:$M,3,)</f>
        <v>SP</v>
      </c>
      <c r="E99" s="26" t="str">
        <f>VLOOKUP($G99,Master!$I:$M,5,)</f>
        <v>ASIN 3</v>
      </c>
      <c r="F99" s="26" t="str">
        <f>VLOOKUP($G99,Master!$I:$M,4,)</f>
        <v>Auto</v>
      </c>
      <c r="G99" s="26" t="s">
        <v>187</v>
      </c>
      <c r="H99" t="s">
        <v>44</v>
      </c>
      <c r="I99" t="s">
        <v>48</v>
      </c>
      <c r="J99" t="s">
        <v>46</v>
      </c>
      <c r="K99" s="14">
        <v>44859</v>
      </c>
      <c r="M99">
        <v>200</v>
      </c>
      <c r="N99" t="s">
        <v>49</v>
      </c>
      <c r="O99" t="s">
        <v>21</v>
      </c>
      <c r="P99">
        <v>102468</v>
      </c>
      <c r="Q99">
        <v>70</v>
      </c>
      <c r="R99">
        <v>6.9999999999999999E-4</v>
      </c>
      <c r="S99">
        <v>152.37</v>
      </c>
      <c r="T99">
        <v>2.1800000000000002</v>
      </c>
      <c r="U99">
        <v>2</v>
      </c>
      <c r="V99">
        <v>1700</v>
      </c>
      <c r="W99">
        <v>8.9599999999999999E-2</v>
      </c>
      <c r="X99">
        <v>11.1571</v>
      </c>
      <c r="Y99">
        <v>0</v>
      </c>
      <c r="Z99">
        <v>0</v>
      </c>
      <c r="AA99">
        <v>0</v>
      </c>
      <c r="AB99">
        <v>0</v>
      </c>
      <c r="AC99">
        <v>0</v>
      </c>
      <c r="AD99">
        <v>0</v>
      </c>
      <c r="AE99">
        <v>0</v>
      </c>
      <c r="AF99">
        <v>0</v>
      </c>
      <c r="AG99">
        <v>0</v>
      </c>
      <c r="AH99">
        <v>0</v>
      </c>
      <c r="AI99">
        <v>0</v>
      </c>
    </row>
    <row r="100" spans="1:35" x14ac:dyDescent="0.3">
      <c r="A100" s="26" t="s">
        <v>222</v>
      </c>
      <c r="B100" s="26" t="s">
        <v>43</v>
      </c>
      <c r="C100" s="26" t="str">
        <f>VLOOKUP(G100,Master!$I:$M,2,)</f>
        <v>Category 3</v>
      </c>
      <c r="D100" s="26" t="str">
        <f>VLOOKUP($G100,Master!$I:$M,3,)</f>
        <v>SD</v>
      </c>
      <c r="E100" s="26" t="str">
        <f>VLOOKUP($G100,Master!$I:$M,5,)</f>
        <v>ASIN 16</v>
      </c>
      <c r="F100" s="26" t="str">
        <f>VLOOKUP($G100,Master!$I:$M,4,)</f>
        <v>CT</v>
      </c>
      <c r="G100" s="26" t="s">
        <v>188</v>
      </c>
      <c r="H100" t="s">
        <v>44</v>
      </c>
      <c r="I100" t="s">
        <v>45</v>
      </c>
      <c r="K100" s="14">
        <v>45014</v>
      </c>
      <c r="M100">
        <v>1000</v>
      </c>
      <c r="O100" t="s">
        <v>21</v>
      </c>
      <c r="P100">
        <v>1362</v>
      </c>
      <c r="Q100">
        <v>2</v>
      </c>
      <c r="R100">
        <v>1.5E-3</v>
      </c>
      <c r="S100">
        <v>139.86000000000001</v>
      </c>
      <c r="T100">
        <v>69.930000000000007</v>
      </c>
      <c r="U100">
        <v>1</v>
      </c>
      <c r="V100">
        <v>762.71</v>
      </c>
      <c r="W100">
        <v>0.18340000000000001</v>
      </c>
      <c r="X100">
        <v>5.4534000000000002</v>
      </c>
      <c r="Y100">
        <v>0</v>
      </c>
      <c r="Z100">
        <v>0</v>
      </c>
      <c r="AA100">
        <v>0</v>
      </c>
      <c r="AB100">
        <v>0</v>
      </c>
      <c r="AC100">
        <v>0</v>
      </c>
      <c r="AD100">
        <v>0</v>
      </c>
      <c r="AE100">
        <v>0</v>
      </c>
      <c r="AF100">
        <v>0</v>
      </c>
      <c r="AG100">
        <v>0</v>
      </c>
      <c r="AH100">
        <v>0</v>
      </c>
      <c r="AI100">
        <v>0</v>
      </c>
    </row>
    <row r="101" spans="1:35" x14ac:dyDescent="0.3">
      <c r="A101" s="26" t="s">
        <v>222</v>
      </c>
      <c r="B101" s="26" t="s">
        <v>43</v>
      </c>
      <c r="C101" s="26" t="str">
        <f>VLOOKUP(G101,Master!$I:$M,2,)</f>
        <v>Category 1</v>
      </c>
      <c r="D101" s="26" t="str">
        <f>VLOOKUP($G101,Master!$I:$M,3,)</f>
        <v>SB</v>
      </c>
      <c r="E101" s="26" t="str">
        <f>VLOOKUP($G101,Master!$I:$M,5,)</f>
        <v>ASIN 1</v>
      </c>
      <c r="F101" s="26" t="str">
        <f>VLOOKUP($G101,Master!$I:$M,4,)</f>
        <v>KT</v>
      </c>
      <c r="G101" s="26" t="s">
        <v>186</v>
      </c>
      <c r="H101" t="s">
        <v>50</v>
      </c>
      <c r="I101" t="s">
        <v>45</v>
      </c>
      <c r="K101" s="14">
        <v>44804</v>
      </c>
      <c r="M101">
        <v>200</v>
      </c>
      <c r="N101" s="13">
        <v>0.17362184441009701</v>
      </c>
      <c r="O101" t="s">
        <v>21</v>
      </c>
      <c r="P101">
        <v>1737</v>
      </c>
      <c r="Q101">
        <v>32</v>
      </c>
      <c r="R101">
        <v>1.84E-2</v>
      </c>
      <c r="S101">
        <v>137.37</v>
      </c>
      <c r="T101">
        <v>4.29</v>
      </c>
      <c r="U101">
        <v>4</v>
      </c>
      <c r="V101">
        <v>2078.8200000000002</v>
      </c>
      <c r="W101">
        <v>6.6100000000000006E-2</v>
      </c>
      <c r="X101">
        <v>15.132999999999999</v>
      </c>
      <c r="Y101">
        <v>1</v>
      </c>
      <c r="Z101">
        <v>0.25</v>
      </c>
      <c r="AA101">
        <v>508.48</v>
      </c>
      <c r="AB101">
        <v>0.24460000000000001</v>
      </c>
      <c r="AC101">
        <v>0</v>
      </c>
      <c r="AD101">
        <v>0</v>
      </c>
      <c r="AE101">
        <v>0</v>
      </c>
      <c r="AF101">
        <v>0</v>
      </c>
      <c r="AG101">
        <v>0</v>
      </c>
      <c r="AH101">
        <v>0</v>
      </c>
      <c r="AI101">
        <v>0</v>
      </c>
    </row>
    <row r="102" spans="1:35" x14ac:dyDescent="0.3">
      <c r="A102" s="26" t="s">
        <v>222</v>
      </c>
      <c r="B102" s="26" t="s">
        <v>43</v>
      </c>
      <c r="C102" s="26" t="str">
        <f>VLOOKUP(G102,Master!$I:$M,2,)</f>
        <v>Category 1</v>
      </c>
      <c r="D102" s="26" t="str">
        <f>VLOOKUP($G102,Master!$I:$M,3,)</f>
        <v>SBV</v>
      </c>
      <c r="E102" s="26" t="str">
        <f>VLOOKUP($G102,Master!$I:$M,5,)</f>
        <v>ASIN 3</v>
      </c>
      <c r="F102" s="26" t="str">
        <f>VLOOKUP($G102,Master!$I:$M,4,)</f>
        <v>KT</v>
      </c>
      <c r="G102" s="26" t="s">
        <v>139</v>
      </c>
      <c r="H102" t="s">
        <v>44</v>
      </c>
      <c r="I102" t="s">
        <v>45</v>
      </c>
      <c r="K102" s="14">
        <v>44961</v>
      </c>
      <c r="M102">
        <v>1000</v>
      </c>
      <c r="N102" t="s">
        <v>49</v>
      </c>
      <c r="O102" t="s">
        <v>21</v>
      </c>
      <c r="P102">
        <v>787</v>
      </c>
      <c r="Q102">
        <v>3</v>
      </c>
      <c r="R102">
        <v>3.8E-3</v>
      </c>
      <c r="S102">
        <v>136.68</v>
      </c>
      <c r="T102">
        <v>45.56</v>
      </c>
      <c r="U102">
        <v>0</v>
      </c>
      <c r="V102">
        <v>0</v>
      </c>
      <c r="W102">
        <v>0</v>
      </c>
      <c r="X102">
        <v>0</v>
      </c>
      <c r="Y102">
        <v>0</v>
      </c>
      <c r="Z102">
        <v>0</v>
      </c>
      <c r="AA102">
        <v>0</v>
      </c>
      <c r="AB102">
        <v>0</v>
      </c>
      <c r="AC102">
        <v>0</v>
      </c>
      <c r="AD102">
        <v>0</v>
      </c>
      <c r="AE102">
        <v>0</v>
      </c>
      <c r="AF102">
        <v>0</v>
      </c>
      <c r="AG102">
        <v>0</v>
      </c>
      <c r="AH102">
        <v>0</v>
      </c>
      <c r="AI102">
        <v>0</v>
      </c>
    </row>
    <row r="103" spans="1:35" x14ac:dyDescent="0.3">
      <c r="A103" s="26" t="s">
        <v>222</v>
      </c>
      <c r="B103" s="26" t="s">
        <v>43</v>
      </c>
      <c r="C103" s="26" t="str">
        <f>VLOOKUP(G103,Master!$I:$M,2,)</f>
        <v>Category 1</v>
      </c>
      <c r="D103" s="26" t="str">
        <f>VLOOKUP($G103,Master!$I:$M,3,)</f>
        <v>SP</v>
      </c>
      <c r="E103" s="26" t="str">
        <f>VLOOKUP($G103,Master!$I:$M,5,)</f>
        <v>ASIN 1</v>
      </c>
      <c r="F103" s="26" t="str">
        <f>VLOOKUP($G103,Master!$I:$M,4,)</f>
        <v>KT</v>
      </c>
      <c r="G103" s="26" t="s">
        <v>126</v>
      </c>
      <c r="H103" t="s">
        <v>44</v>
      </c>
      <c r="I103" t="s">
        <v>45</v>
      </c>
      <c r="J103" t="s">
        <v>46</v>
      </c>
      <c r="K103" s="14">
        <v>44785</v>
      </c>
      <c r="M103">
        <v>200</v>
      </c>
      <c r="N103" t="s">
        <v>49</v>
      </c>
      <c r="O103" t="s">
        <v>21</v>
      </c>
      <c r="P103">
        <v>21282</v>
      </c>
      <c r="Q103">
        <v>38</v>
      </c>
      <c r="R103">
        <v>1.8E-3</v>
      </c>
      <c r="S103">
        <v>130.35</v>
      </c>
      <c r="T103">
        <v>3.43</v>
      </c>
      <c r="U103">
        <v>20</v>
      </c>
      <c r="V103">
        <v>8252.68</v>
      </c>
      <c r="W103">
        <v>1.5800000000000002E-2</v>
      </c>
      <c r="X103">
        <v>63.311700000000002</v>
      </c>
      <c r="Y103">
        <v>0</v>
      </c>
      <c r="Z103">
        <v>0</v>
      </c>
      <c r="AA103">
        <v>0</v>
      </c>
      <c r="AB103">
        <v>0</v>
      </c>
      <c r="AC103">
        <v>0</v>
      </c>
      <c r="AD103">
        <v>0</v>
      </c>
      <c r="AE103">
        <v>0</v>
      </c>
      <c r="AF103">
        <v>0</v>
      </c>
      <c r="AG103">
        <v>0</v>
      </c>
      <c r="AH103">
        <v>0</v>
      </c>
      <c r="AI103">
        <v>0</v>
      </c>
    </row>
    <row r="104" spans="1:35" x14ac:dyDescent="0.3">
      <c r="A104" s="26" t="s">
        <v>222</v>
      </c>
      <c r="B104" s="26" t="s">
        <v>43</v>
      </c>
      <c r="C104" s="26" t="str">
        <f>VLOOKUP(G104,Master!$I:$M,2,)</f>
        <v>Category 2</v>
      </c>
      <c r="D104" s="26" t="str">
        <f>VLOOKUP($G104,Master!$I:$M,3,)</f>
        <v>SBV</v>
      </c>
      <c r="E104" s="26" t="str">
        <f>VLOOKUP($G104,Master!$I:$M,5,)</f>
        <v>ASIN 2</v>
      </c>
      <c r="F104" s="26" t="str">
        <f>VLOOKUP($G104,Master!$I:$M,4,)</f>
        <v>KT</v>
      </c>
      <c r="G104" s="26" t="s">
        <v>133</v>
      </c>
      <c r="H104" t="s">
        <v>44</v>
      </c>
      <c r="I104" t="s">
        <v>45</v>
      </c>
      <c r="J104" t="s">
        <v>46</v>
      </c>
      <c r="K104" s="14">
        <v>44725</v>
      </c>
      <c r="M104">
        <v>300</v>
      </c>
      <c r="N104" t="s">
        <v>49</v>
      </c>
      <c r="O104" t="s">
        <v>21</v>
      </c>
      <c r="P104">
        <v>1746</v>
      </c>
      <c r="Q104">
        <v>20</v>
      </c>
      <c r="R104">
        <v>1.15E-2</v>
      </c>
      <c r="S104">
        <v>125.7</v>
      </c>
      <c r="T104">
        <v>6.29</v>
      </c>
      <c r="U104">
        <v>2</v>
      </c>
      <c r="V104">
        <v>880.36</v>
      </c>
      <c r="W104">
        <v>0.14280000000000001</v>
      </c>
      <c r="X104">
        <v>7.0037000000000003</v>
      </c>
      <c r="Y104">
        <v>1</v>
      </c>
      <c r="Z104">
        <v>0.5</v>
      </c>
      <c r="AA104">
        <v>440.18</v>
      </c>
      <c r="AB104">
        <v>0.5</v>
      </c>
      <c r="AC104">
        <v>224</v>
      </c>
      <c r="AD104">
        <v>561.16</v>
      </c>
      <c r="AE104">
        <v>0</v>
      </c>
      <c r="AF104">
        <v>0</v>
      </c>
      <c r="AG104">
        <v>0</v>
      </c>
      <c r="AH104">
        <v>0</v>
      </c>
      <c r="AI104">
        <v>0</v>
      </c>
    </row>
    <row r="105" spans="1:35" x14ac:dyDescent="0.3">
      <c r="A105" s="26" t="s">
        <v>222</v>
      </c>
      <c r="B105" s="26" t="s">
        <v>43</v>
      </c>
      <c r="C105" s="26" t="str">
        <f>VLOOKUP(G105,Master!$I:$M,2,)</f>
        <v>Category 1</v>
      </c>
      <c r="D105" s="26" t="str">
        <f>VLOOKUP($G105,Master!$I:$M,3,)</f>
        <v>SP</v>
      </c>
      <c r="E105" s="26" t="str">
        <f>VLOOKUP($G105,Master!$I:$M,5,)</f>
        <v>ASIN 6</v>
      </c>
      <c r="F105" s="26" t="str">
        <f>VLOOKUP($G105,Master!$I:$M,4,)</f>
        <v>KT</v>
      </c>
      <c r="G105" s="26" t="s">
        <v>189</v>
      </c>
      <c r="H105" t="s">
        <v>44</v>
      </c>
      <c r="I105" t="s">
        <v>45</v>
      </c>
      <c r="J105" t="s">
        <v>46</v>
      </c>
      <c r="K105" s="14">
        <v>44786</v>
      </c>
      <c r="M105">
        <v>300</v>
      </c>
      <c r="N105" s="13">
        <v>0.32291666666666602</v>
      </c>
      <c r="O105" t="s">
        <v>21</v>
      </c>
      <c r="P105">
        <v>297</v>
      </c>
      <c r="Q105">
        <v>6</v>
      </c>
      <c r="R105">
        <v>2.0199999999999999E-2</v>
      </c>
      <c r="S105">
        <v>124.65</v>
      </c>
      <c r="T105">
        <v>20.78</v>
      </c>
      <c r="U105">
        <v>0</v>
      </c>
      <c r="V105">
        <v>0</v>
      </c>
      <c r="W105">
        <v>0</v>
      </c>
      <c r="X105">
        <v>0</v>
      </c>
      <c r="Y105">
        <v>0</v>
      </c>
      <c r="Z105">
        <v>0</v>
      </c>
      <c r="AA105">
        <v>0</v>
      </c>
      <c r="AB105">
        <v>0</v>
      </c>
      <c r="AC105">
        <v>0</v>
      </c>
      <c r="AD105">
        <v>0</v>
      </c>
      <c r="AE105">
        <v>0</v>
      </c>
      <c r="AF105">
        <v>0</v>
      </c>
      <c r="AG105">
        <v>0</v>
      </c>
      <c r="AH105">
        <v>0</v>
      </c>
      <c r="AI105">
        <v>0</v>
      </c>
    </row>
    <row r="106" spans="1:35" x14ac:dyDescent="0.3">
      <c r="A106" s="26" t="s">
        <v>222</v>
      </c>
      <c r="B106" s="26" t="s">
        <v>43</v>
      </c>
      <c r="C106" s="26" t="str">
        <f>VLOOKUP(G106,Master!$I:$M,2,)</f>
        <v>Category 1</v>
      </c>
      <c r="D106" s="26" t="str">
        <f>VLOOKUP($G106,Master!$I:$M,3,)</f>
        <v>SP</v>
      </c>
      <c r="E106" s="26" t="str">
        <f>VLOOKUP($G106,Master!$I:$M,5,)</f>
        <v>ASIN 1</v>
      </c>
      <c r="F106" s="26" t="str">
        <f>VLOOKUP($G106,Master!$I:$M,4,)</f>
        <v>KT</v>
      </c>
      <c r="G106" s="26" t="s">
        <v>126</v>
      </c>
      <c r="H106" t="s">
        <v>44</v>
      </c>
      <c r="I106" t="s">
        <v>45</v>
      </c>
      <c r="J106" t="s">
        <v>46</v>
      </c>
      <c r="K106" s="14">
        <v>44718</v>
      </c>
      <c r="M106">
        <v>300</v>
      </c>
      <c r="N106" t="s">
        <v>49</v>
      </c>
      <c r="O106" t="s">
        <v>21</v>
      </c>
      <c r="P106">
        <v>22254</v>
      </c>
      <c r="Q106">
        <v>7</v>
      </c>
      <c r="R106">
        <v>2.9999999999999997E-4</v>
      </c>
      <c r="S106">
        <v>119.08</v>
      </c>
      <c r="T106">
        <v>17.010000000000002</v>
      </c>
      <c r="U106">
        <v>0</v>
      </c>
      <c r="V106">
        <v>0</v>
      </c>
      <c r="W106">
        <v>0</v>
      </c>
      <c r="X106">
        <v>0</v>
      </c>
      <c r="Y106">
        <v>0</v>
      </c>
      <c r="Z106">
        <v>0</v>
      </c>
      <c r="AA106">
        <v>0</v>
      </c>
      <c r="AB106">
        <v>0</v>
      </c>
      <c r="AC106">
        <v>0</v>
      </c>
      <c r="AD106">
        <v>0</v>
      </c>
      <c r="AE106">
        <v>0</v>
      </c>
      <c r="AF106">
        <v>0</v>
      </c>
      <c r="AG106">
        <v>0</v>
      </c>
      <c r="AH106">
        <v>0</v>
      </c>
      <c r="AI106">
        <v>0</v>
      </c>
    </row>
    <row r="107" spans="1:35" x14ac:dyDescent="0.3">
      <c r="A107" s="26" t="s">
        <v>222</v>
      </c>
      <c r="B107" s="26" t="s">
        <v>43</v>
      </c>
      <c r="C107" s="26" t="str">
        <f>VLOOKUP(G107,Master!$I:$M,2,)</f>
        <v>Category 1</v>
      </c>
      <c r="D107" s="26" t="str">
        <f>VLOOKUP($G107,Master!$I:$M,3,)</f>
        <v>SP</v>
      </c>
      <c r="E107" s="26" t="str">
        <f>VLOOKUP($G107,Master!$I:$M,5,)</f>
        <v>ASIN 12</v>
      </c>
      <c r="F107" s="26" t="str">
        <f>VLOOKUP($G107,Master!$I:$M,4,)</f>
        <v>KT</v>
      </c>
      <c r="G107" s="26" t="s">
        <v>174</v>
      </c>
      <c r="H107" t="s">
        <v>44</v>
      </c>
      <c r="I107" t="s">
        <v>45</v>
      </c>
      <c r="J107" t="s">
        <v>46</v>
      </c>
      <c r="K107" s="14">
        <v>44786</v>
      </c>
      <c r="M107">
        <v>200</v>
      </c>
      <c r="N107" t="s">
        <v>49</v>
      </c>
      <c r="O107" t="s">
        <v>21</v>
      </c>
      <c r="P107">
        <v>14427</v>
      </c>
      <c r="Q107">
        <v>13</v>
      </c>
      <c r="R107">
        <v>8.9999999999999998E-4</v>
      </c>
      <c r="S107">
        <v>111</v>
      </c>
      <c r="T107">
        <v>8.5399999999999991</v>
      </c>
      <c r="U107">
        <v>0</v>
      </c>
      <c r="V107">
        <v>0</v>
      </c>
      <c r="W107">
        <v>0</v>
      </c>
      <c r="X107">
        <v>0</v>
      </c>
      <c r="Y107">
        <v>0</v>
      </c>
      <c r="Z107">
        <v>0</v>
      </c>
      <c r="AA107">
        <v>0</v>
      </c>
      <c r="AB107">
        <v>0</v>
      </c>
      <c r="AC107">
        <v>0</v>
      </c>
      <c r="AD107">
        <v>0</v>
      </c>
      <c r="AE107">
        <v>0</v>
      </c>
      <c r="AF107">
        <v>0</v>
      </c>
      <c r="AG107">
        <v>0</v>
      </c>
      <c r="AH107">
        <v>0</v>
      </c>
      <c r="AI107">
        <v>0</v>
      </c>
    </row>
    <row r="108" spans="1:35" x14ac:dyDescent="0.3">
      <c r="A108" s="26" t="s">
        <v>222</v>
      </c>
      <c r="B108" s="26" t="s">
        <v>43</v>
      </c>
      <c r="C108" s="26" t="str">
        <f>VLOOKUP(G108,Master!$I:$M,2,)</f>
        <v>Category 1</v>
      </c>
      <c r="D108" s="26" t="str">
        <f>VLOOKUP($G108,Master!$I:$M,3,)</f>
        <v>SP</v>
      </c>
      <c r="E108" s="26" t="str">
        <f>VLOOKUP($G108,Master!$I:$M,5,)</f>
        <v>ASIN 12</v>
      </c>
      <c r="F108" s="26" t="str">
        <f>VLOOKUP($G108,Master!$I:$M,4,)</f>
        <v>Auto</v>
      </c>
      <c r="G108" s="26" t="s">
        <v>190</v>
      </c>
      <c r="H108" t="s">
        <v>44</v>
      </c>
      <c r="I108" t="s">
        <v>48</v>
      </c>
      <c r="J108" t="s">
        <v>46</v>
      </c>
      <c r="K108" s="14">
        <v>44859</v>
      </c>
      <c r="M108">
        <v>200</v>
      </c>
      <c r="N108" t="s">
        <v>49</v>
      </c>
      <c r="O108" t="s">
        <v>21</v>
      </c>
      <c r="P108">
        <v>26863</v>
      </c>
      <c r="Q108">
        <v>45</v>
      </c>
      <c r="R108">
        <v>1.6999999999999999E-3</v>
      </c>
      <c r="S108">
        <v>106.67</v>
      </c>
      <c r="T108">
        <v>2.37</v>
      </c>
      <c r="U108">
        <v>2</v>
      </c>
      <c r="V108">
        <v>620.46</v>
      </c>
      <c r="W108">
        <v>0.1719</v>
      </c>
      <c r="X108">
        <v>5.8166000000000002</v>
      </c>
      <c r="Y108">
        <v>0</v>
      </c>
      <c r="Z108">
        <v>0</v>
      </c>
      <c r="AA108">
        <v>0</v>
      </c>
      <c r="AB108">
        <v>0</v>
      </c>
      <c r="AC108">
        <v>0</v>
      </c>
      <c r="AD108">
        <v>0</v>
      </c>
      <c r="AE108">
        <v>0</v>
      </c>
      <c r="AF108">
        <v>0</v>
      </c>
      <c r="AG108">
        <v>0</v>
      </c>
      <c r="AH108">
        <v>0</v>
      </c>
      <c r="AI108">
        <v>0</v>
      </c>
    </row>
    <row r="109" spans="1:35" x14ac:dyDescent="0.3">
      <c r="A109" s="26" t="s">
        <v>222</v>
      </c>
      <c r="B109" s="26" t="s">
        <v>43</v>
      </c>
      <c r="C109" s="26" t="str">
        <f>VLOOKUP(G109,Master!$I:$M,2,)</f>
        <v>Category 1</v>
      </c>
      <c r="D109" s="26" t="str">
        <f>VLOOKUP($G109,Master!$I:$M,3,)</f>
        <v>SP</v>
      </c>
      <c r="E109" s="26" t="str">
        <f>VLOOKUP($G109,Master!$I:$M,5,)</f>
        <v>ASIN 7</v>
      </c>
      <c r="F109" s="26" t="str">
        <f>VLOOKUP($G109,Master!$I:$M,4,)</f>
        <v>KT</v>
      </c>
      <c r="G109" s="26" t="s">
        <v>191</v>
      </c>
      <c r="H109" t="s">
        <v>44</v>
      </c>
      <c r="I109" t="s">
        <v>45</v>
      </c>
      <c r="J109" t="s">
        <v>46</v>
      </c>
      <c r="K109" s="14">
        <v>44786</v>
      </c>
      <c r="M109">
        <v>200</v>
      </c>
      <c r="N109" t="s">
        <v>49</v>
      </c>
      <c r="O109" t="s">
        <v>21</v>
      </c>
      <c r="P109">
        <v>37802</v>
      </c>
      <c r="Q109">
        <v>16</v>
      </c>
      <c r="R109">
        <v>4.0000000000000002E-4</v>
      </c>
      <c r="S109">
        <v>90.4</v>
      </c>
      <c r="T109">
        <v>5.65</v>
      </c>
      <c r="U109">
        <v>0</v>
      </c>
      <c r="V109">
        <v>0</v>
      </c>
      <c r="W109">
        <v>0</v>
      </c>
      <c r="X109">
        <v>0</v>
      </c>
      <c r="Y109">
        <v>0</v>
      </c>
      <c r="Z109">
        <v>0</v>
      </c>
      <c r="AA109">
        <v>0</v>
      </c>
      <c r="AB109">
        <v>0</v>
      </c>
      <c r="AC109">
        <v>0</v>
      </c>
      <c r="AD109">
        <v>0</v>
      </c>
      <c r="AE109">
        <v>0</v>
      </c>
      <c r="AF109">
        <v>0</v>
      </c>
      <c r="AG109">
        <v>0</v>
      </c>
      <c r="AH109">
        <v>0</v>
      </c>
      <c r="AI109">
        <v>0</v>
      </c>
    </row>
    <row r="110" spans="1:35" x14ac:dyDescent="0.3">
      <c r="A110" s="26" t="s">
        <v>222</v>
      </c>
      <c r="B110" s="26" t="s">
        <v>43</v>
      </c>
      <c r="C110" s="26" t="str">
        <f>VLOOKUP(G110,Master!$I:$M,2,)</f>
        <v>Category 2</v>
      </c>
      <c r="D110" s="26" t="str">
        <f>VLOOKUP($G110,Master!$I:$M,3,)</f>
        <v>SB</v>
      </c>
      <c r="E110" s="26" t="str">
        <f>VLOOKUP($G110,Master!$I:$M,5,)</f>
        <v>ASIN 2</v>
      </c>
      <c r="F110" s="26" t="str">
        <f>VLOOKUP($G110,Master!$I:$M,4,)</f>
        <v>PT</v>
      </c>
      <c r="G110" s="26" t="s">
        <v>192</v>
      </c>
      <c r="H110" t="s">
        <v>44</v>
      </c>
      <c r="I110" t="s">
        <v>45</v>
      </c>
      <c r="K110" s="14">
        <v>44900</v>
      </c>
      <c r="M110">
        <v>550</v>
      </c>
      <c r="N110" t="s">
        <v>49</v>
      </c>
      <c r="O110" t="s">
        <v>21</v>
      </c>
      <c r="P110">
        <v>14187</v>
      </c>
      <c r="Q110">
        <v>24</v>
      </c>
      <c r="R110">
        <v>1.6999999999999999E-3</v>
      </c>
      <c r="S110">
        <v>89.74</v>
      </c>
      <c r="T110">
        <v>3.74</v>
      </c>
      <c r="U110">
        <v>12</v>
      </c>
      <c r="V110">
        <v>2768.76</v>
      </c>
      <c r="W110">
        <v>3.2399999999999998E-2</v>
      </c>
      <c r="X110">
        <v>30.853100000000001</v>
      </c>
      <c r="Y110">
        <v>0</v>
      </c>
      <c r="Z110">
        <v>0</v>
      </c>
      <c r="AA110">
        <v>0</v>
      </c>
      <c r="AB110">
        <v>0</v>
      </c>
      <c r="AC110">
        <v>0</v>
      </c>
      <c r="AD110">
        <v>0</v>
      </c>
      <c r="AE110">
        <v>0</v>
      </c>
      <c r="AF110">
        <v>0</v>
      </c>
      <c r="AG110">
        <v>0</v>
      </c>
      <c r="AH110">
        <v>0</v>
      </c>
      <c r="AI110">
        <v>0</v>
      </c>
    </row>
    <row r="111" spans="1:35" x14ac:dyDescent="0.3">
      <c r="A111" s="26" t="s">
        <v>222</v>
      </c>
      <c r="B111" s="26" t="s">
        <v>43</v>
      </c>
      <c r="C111" s="26" t="str">
        <f>VLOOKUP(G111,Master!$I:$M,2,)</f>
        <v>Category 2</v>
      </c>
      <c r="D111" s="26" t="str">
        <f>VLOOKUP($G111,Master!$I:$M,3,)</f>
        <v>SP</v>
      </c>
      <c r="E111" s="26" t="str">
        <f>VLOOKUP($G111,Master!$I:$M,5,)</f>
        <v>ASIN 2</v>
      </c>
      <c r="F111" s="26" t="str">
        <f>VLOOKUP($G111,Master!$I:$M,4,)</f>
        <v>CT</v>
      </c>
      <c r="G111" s="26" t="s">
        <v>193</v>
      </c>
      <c r="H111" t="s">
        <v>44</v>
      </c>
      <c r="I111" t="s">
        <v>45</v>
      </c>
      <c r="J111" t="s">
        <v>46</v>
      </c>
      <c r="K111" s="14">
        <v>44866</v>
      </c>
      <c r="M111">
        <v>550</v>
      </c>
      <c r="N111" s="13">
        <v>5.01952035694367E-2</v>
      </c>
      <c r="O111" t="s">
        <v>21</v>
      </c>
      <c r="P111">
        <v>6620</v>
      </c>
      <c r="Q111">
        <v>12</v>
      </c>
      <c r="R111">
        <v>1.8E-3</v>
      </c>
      <c r="S111">
        <v>76.989999999999995</v>
      </c>
      <c r="T111">
        <v>6.42</v>
      </c>
      <c r="U111">
        <v>1</v>
      </c>
      <c r="V111">
        <v>42.37</v>
      </c>
      <c r="W111">
        <v>1.8170999999999999</v>
      </c>
      <c r="X111">
        <v>0.55030000000000001</v>
      </c>
      <c r="Y111">
        <v>0</v>
      </c>
      <c r="Z111">
        <v>0</v>
      </c>
      <c r="AA111">
        <v>0</v>
      </c>
      <c r="AB111">
        <v>0</v>
      </c>
      <c r="AC111">
        <v>0</v>
      </c>
      <c r="AD111">
        <v>0</v>
      </c>
      <c r="AE111">
        <v>0</v>
      </c>
      <c r="AF111">
        <v>0</v>
      </c>
      <c r="AG111">
        <v>0</v>
      </c>
      <c r="AH111">
        <v>0</v>
      </c>
      <c r="AI111">
        <v>0</v>
      </c>
    </row>
    <row r="112" spans="1:35" x14ac:dyDescent="0.3">
      <c r="A112" s="26" t="s">
        <v>222</v>
      </c>
      <c r="B112" s="26" t="s">
        <v>43</v>
      </c>
      <c r="C112" s="26" t="str">
        <f>VLOOKUP(G112,Master!$I:$M,2,)</f>
        <v>Category 1</v>
      </c>
      <c r="D112" s="26" t="str">
        <f>VLOOKUP($G112,Master!$I:$M,3,)</f>
        <v>SP</v>
      </c>
      <c r="E112" s="26" t="str">
        <f>VLOOKUP($G112,Master!$I:$M,5,)</f>
        <v>ASIN 11</v>
      </c>
      <c r="F112" s="26" t="str">
        <f>VLOOKUP($G112,Master!$I:$M,4,)</f>
        <v>KT</v>
      </c>
      <c r="G112" s="26" t="s">
        <v>185</v>
      </c>
      <c r="H112" t="s">
        <v>44</v>
      </c>
      <c r="I112" t="s">
        <v>45</v>
      </c>
      <c r="J112" t="s">
        <v>46</v>
      </c>
      <c r="K112" s="14">
        <v>44786</v>
      </c>
      <c r="M112">
        <v>550</v>
      </c>
      <c r="N112" t="s">
        <v>49</v>
      </c>
      <c r="O112" t="s">
        <v>21</v>
      </c>
      <c r="P112">
        <v>414</v>
      </c>
      <c r="Q112">
        <v>2</v>
      </c>
      <c r="R112">
        <v>4.7999999999999996E-3</v>
      </c>
      <c r="S112">
        <v>68.44</v>
      </c>
      <c r="T112">
        <v>34.22</v>
      </c>
      <c r="U112">
        <v>0</v>
      </c>
      <c r="V112">
        <v>0</v>
      </c>
      <c r="W112">
        <v>0</v>
      </c>
      <c r="X112">
        <v>0</v>
      </c>
      <c r="Y112">
        <v>0</v>
      </c>
      <c r="Z112">
        <v>0</v>
      </c>
      <c r="AA112">
        <v>0</v>
      </c>
      <c r="AB112">
        <v>0</v>
      </c>
      <c r="AC112">
        <v>0</v>
      </c>
      <c r="AD112">
        <v>0</v>
      </c>
      <c r="AE112">
        <v>0</v>
      </c>
      <c r="AF112">
        <v>0</v>
      </c>
      <c r="AG112">
        <v>0</v>
      </c>
      <c r="AH112">
        <v>0</v>
      </c>
      <c r="AI112">
        <v>0</v>
      </c>
    </row>
    <row r="113" spans="1:35" x14ac:dyDescent="0.3">
      <c r="A113" s="26" t="s">
        <v>222</v>
      </c>
      <c r="B113" s="26" t="s">
        <v>43</v>
      </c>
      <c r="C113" s="26" t="str">
        <f>VLOOKUP(G113,Master!$I:$M,2,)</f>
        <v>Category 1</v>
      </c>
      <c r="D113" s="26" t="str">
        <f>VLOOKUP($G113,Master!$I:$M,3,)</f>
        <v>SP</v>
      </c>
      <c r="E113" s="26" t="str">
        <f>VLOOKUP($G113,Master!$I:$M,5,)</f>
        <v>ASIN 6</v>
      </c>
      <c r="F113" s="26" t="str">
        <f>VLOOKUP($G113,Master!$I:$M,4,)</f>
        <v>Auto</v>
      </c>
      <c r="G113" s="26" t="s">
        <v>194</v>
      </c>
      <c r="H113" t="s">
        <v>44</v>
      </c>
      <c r="I113" t="s">
        <v>48</v>
      </c>
      <c r="J113" t="s">
        <v>46</v>
      </c>
      <c r="K113" s="14">
        <v>44859</v>
      </c>
      <c r="M113">
        <v>200</v>
      </c>
      <c r="N113" t="s">
        <v>49</v>
      </c>
      <c r="O113" t="s">
        <v>21</v>
      </c>
      <c r="P113">
        <v>34621</v>
      </c>
      <c r="Q113">
        <v>33</v>
      </c>
      <c r="R113">
        <v>1E-3</v>
      </c>
      <c r="S113">
        <v>67.040000000000006</v>
      </c>
      <c r="T113">
        <v>2.0299999999999998</v>
      </c>
      <c r="U113">
        <v>0</v>
      </c>
      <c r="V113">
        <v>0</v>
      </c>
      <c r="W113">
        <v>0</v>
      </c>
      <c r="X113">
        <v>0</v>
      </c>
      <c r="Y113">
        <v>0</v>
      </c>
      <c r="Z113">
        <v>0</v>
      </c>
      <c r="AA113">
        <v>0</v>
      </c>
      <c r="AB113">
        <v>0</v>
      </c>
      <c r="AC113">
        <v>0</v>
      </c>
      <c r="AD113">
        <v>0</v>
      </c>
      <c r="AE113">
        <v>0</v>
      </c>
      <c r="AF113">
        <v>0</v>
      </c>
      <c r="AG113">
        <v>0</v>
      </c>
      <c r="AH113">
        <v>0</v>
      </c>
      <c r="AI113">
        <v>0</v>
      </c>
    </row>
    <row r="114" spans="1:35" x14ac:dyDescent="0.3">
      <c r="A114" s="26" t="s">
        <v>222</v>
      </c>
      <c r="B114" s="26" t="s">
        <v>43</v>
      </c>
      <c r="C114" s="26" t="str">
        <f>VLOOKUP(G114,Master!$I:$M,2,)</f>
        <v>Category 1</v>
      </c>
      <c r="D114" s="26" t="str">
        <f>VLOOKUP($G114,Master!$I:$M,3,)</f>
        <v>SD</v>
      </c>
      <c r="E114" s="26" t="str">
        <f>VLOOKUP($G114,Master!$I:$M,5,)</f>
        <v>ASIN 3</v>
      </c>
      <c r="F114" s="26" t="str">
        <f>VLOOKUP($G114,Master!$I:$M,4,)</f>
        <v>PT</v>
      </c>
      <c r="G114" s="26" t="s">
        <v>150</v>
      </c>
      <c r="H114" t="s">
        <v>44</v>
      </c>
      <c r="I114" t="s">
        <v>45</v>
      </c>
      <c r="K114" s="14">
        <v>44947</v>
      </c>
      <c r="M114">
        <v>550</v>
      </c>
      <c r="O114" t="s">
        <v>21</v>
      </c>
      <c r="P114">
        <v>2420</v>
      </c>
      <c r="Q114">
        <v>3</v>
      </c>
      <c r="R114">
        <v>1.1999999999999999E-3</v>
      </c>
      <c r="S114">
        <v>56.39</v>
      </c>
      <c r="T114">
        <v>18.8</v>
      </c>
      <c r="U114">
        <v>0</v>
      </c>
      <c r="V114">
        <v>0</v>
      </c>
      <c r="W114">
        <v>0</v>
      </c>
      <c r="X114">
        <v>0</v>
      </c>
      <c r="Y114">
        <v>0</v>
      </c>
      <c r="Z114">
        <v>0</v>
      </c>
      <c r="AA114">
        <v>0</v>
      </c>
      <c r="AB114">
        <v>0</v>
      </c>
      <c r="AC114">
        <v>0</v>
      </c>
      <c r="AD114">
        <v>0</v>
      </c>
      <c r="AE114">
        <v>0</v>
      </c>
      <c r="AF114">
        <v>0</v>
      </c>
      <c r="AG114">
        <v>0</v>
      </c>
      <c r="AH114">
        <v>0</v>
      </c>
      <c r="AI114">
        <v>0</v>
      </c>
    </row>
    <row r="115" spans="1:35" x14ac:dyDescent="0.3">
      <c r="A115" s="26" t="s">
        <v>222</v>
      </c>
      <c r="B115" s="26" t="s">
        <v>43</v>
      </c>
      <c r="C115" s="26" t="str">
        <f>VLOOKUP(G115,Master!$I:$M,2,)</f>
        <v>Category 1</v>
      </c>
      <c r="D115" s="26" t="str">
        <f>VLOOKUP($G115,Master!$I:$M,3,)</f>
        <v>SP</v>
      </c>
      <c r="E115" s="26" t="str">
        <f>VLOOKUP($G115,Master!$I:$M,5,)</f>
        <v>ASIN 11</v>
      </c>
      <c r="F115" s="26" t="str">
        <f>VLOOKUP($G115,Master!$I:$M,4,)</f>
        <v>Auto</v>
      </c>
      <c r="G115" s="26" t="s">
        <v>195</v>
      </c>
      <c r="H115" t="s">
        <v>44</v>
      </c>
      <c r="I115" t="s">
        <v>48</v>
      </c>
      <c r="J115" t="s">
        <v>46</v>
      </c>
      <c r="K115" s="14">
        <v>44859</v>
      </c>
      <c r="M115">
        <v>550</v>
      </c>
      <c r="N115" t="s">
        <v>49</v>
      </c>
      <c r="O115" t="s">
        <v>21</v>
      </c>
      <c r="P115">
        <v>30477</v>
      </c>
      <c r="Q115">
        <v>26</v>
      </c>
      <c r="R115">
        <v>8.9999999999999998E-4</v>
      </c>
      <c r="S115">
        <v>51.47</v>
      </c>
      <c r="T115">
        <v>1.98</v>
      </c>
      <c r="U115">
        <v>0</v>
      </c>
      <c r="V115">
        <v>0</v>
      </c>
      <c r="W115">
        <v>0</v>
      </c>
      <c r="X115">
        <v>0</v>
      </c>
      <c r="Y115">
        <v>0</v>
      </c>
      <c r="Z115">
        <v>0</v>
      </c>
      <c r="AA115">
        <v>0</v>
      </c>
      <c r="AB115">
        <v>0</v>
      </c>
      <c r="AC115">
        <v>0</v>
      </c>
      <c r="AD115">
        <v>0</v>
      </c>
      <c r="AE115">
        <v>0</v>
      </c>
      <c r="AF115">
        <v>0</v>
      </c>
      <c r="AG115">
        <v>0</v>
      </c>
      <c r="AH115">
        <v>0</v>
      </c>
      <c r="AI115">
        <v>0</v>
      </c>
    </row>
    <row r="116" spans="1:35" x14ac:dyDescent="0.3">
      <c r="A116" s="26" t="s">
        <v>222</v>
      </c>
      <c r="B116" s="26" t="s">
        <v>43</v>
      </c>
      <c r="C116" s="26" t="str">
        <f>VLOOKUP(G116,Master!$I:$M,2,)</f>
        <v>Category 1</v>
      </c>
      <c r="D116" s="26" t="str">
        <f>VLOOKUP($G116,Master!$I:$M,3,)</f>
        <v>SD</v>
      </c>
      <c r="E116" s="26" t="str">
        <f>VLOOKUP($G116,Master!$I:$M,5,)</f>
        <v>ASIN 3</v>
      </c>
      <c r="F116" s="26" t="str">
        <f>VLOOKUP($G116,Master!$I:$M,4,)</f>
        <v>PT</v>
      </c>
      <c r="G116" s="26" t="s">
        <v>150</v>
      </c>
      <c r="H116" t="s">
        <v>44</v>
      </c>
      <c r="I116" t="s">
        <v>45</v>
      </c>
      <c r="K116" s="14">
        <v>44907</v>
      </c>
      <c r="M116">
        <v>550</v>
      </c>
      <c r="O116" t="s">
        <v>21</v>
      </c>
      <c r="P116">
        <v>384</v>
      </c>
      <c r="Q116">
        <v>1</v>
      </c>
      <c r="R116">
        <v>2.5999999999999999E-3</v>
      </c>
      <c r="S116">
        <v>45.92</v>
      </c>
      <c r="T116">
        <v>45.92</v>
      </c>
      <c r="U116">
        <v>0</v>
      </c>
      <c r="V116">
        <v>0</v>
      </c>
      <c r="W116">
        <v>0</v>
      </c>
      <c r="X116">
        <v>0</v>
      </c>
      <c r="Y116">
        <v>0</v>
      </c>
      <c r="Z116">
        <v>0</v>
      </c>
      <c r="AA116">
        <v>0</v>
      </c>
      <c r="AB116">
        <v>0</v>
      </c>
      <c r="AC116">
        <v>0</v>
      </c>
      <c r="AD116">
        <v>0</v>
      </c>
      <c r="AE116">
        <v>0</v>
      </c>
      <c r="AF116">
        <v>0</v>
      </c>
      <c r="AG116">
        <v>0</v>
      </c>
      <c r="AH116">
        <v>0</v>
      </c>
      <c r="AI116">
        <v>0</v>
      </c>
    </row>
    <row r="117" spans="1:35" x14ac:dyDescent="0.3">
      <c r="A117" s="26" t="s">
        <v>222</v>
      </c>
      <c r="B117" s="26" t="s">
        <v>43</v>
      </c>
      <c r="C117" s="26" t="str">
        <f>VLOOKUP(G117,Master!$I:$M,2,)</f>
        <v>Category 1</v>
      </c>
      <c r="D117" s="26" t="str">
        <f>VLOOKUP($G117,Master!$I:$M,3,)</f>
        <v>SB</v>
      </c>
      <c r="E117" s="26" t="str">
        <f>VLOOKUP($G117,Master!$I:$M,5,)</f>
        <v>ASIN 1</v>
      </c>
      <c r="F117" s="26" t="str">
        <f>VLOOKUP($G117,Master!$I:$M,4,)</f>
        <v>KT</v>
      </c>
      <c r="G117" s="26" t="s">
        <v>186</v>
      </c>
      <c r="H117" t="s">
        <v>50</v>
      </c>
      <c r="I117" t="s">
        <v>45</v>
      </c>
      <c r="K117" s="14">
        <v>44725</v>
      </c>
      <c r="M117">
        <v>200</v>
      </c>
      <c r="N117" s="13">
        <v>0.12614578786555999</v>
      </c>
      <c r="O117" t="s">
        <v>21</v>
      </c>
      <c r="P117">
        <v>4003</v>
      </c>
      <c r="Q117">
        <v>4</v>
      </c>
      <c r="R117">
        <v>1E-3</v>
      </c>
      <c r="S117">
        <v>42.66</v>
      </c>
      <c r="T117">
        <v>10.67</v>
      </c>
      <c r="U117">
        <v>1</v>
      </c>
      <c r="V117">
        <v>203.39</v>
      </c>
      <c r="W117">
        <v>0.2097</v>
      </c>
      <c r="X117">
        <v>4.7676999999999996</v>
      </c>
      <c r="Y117">
        <v>0</v>
      </c>
      <c r="Z117">
        <v>0</v>
      </c>
      <c r="AA117">
        <v>0</v>
      </c>
      <c r="AB117">
        <v>0</v>
      </c>
      <c r="AC117">
        <v>0</v>
      </c>
      <c r="AD117">
        <v>0</v>
      </c>
      <c r="AE117">
        <v>0</v>
      </c>
      <c r="AF117">
        <v>0</v>
      </c>
      <c r="AG117">
        <v>0</v>
      </c>
      <c r="AH117">
        <v>0</v>
      </c>
      <c r="AI117">
        <v>0</v>
      </c>
    </row>
    <row r="118" spans="1:35" x14ac:dyDescent="0.3">
      <c r="A118" s="26" t="s">
        <v>222</v>
      </c>
      <c r="B118" s="26" t="s">
        <v>43</v>
      </c>
      <c r="C118" s="26" t="str">
        <f>VLOOKUP(G118,Master!$I:$M,2,)</f>
        <v>Category 1</v>
      </c>
      <c r="D118" s="26" t="str">
        <f>VLOOKUP($G118,Master!$I:$M,3,)</f>
        <v>SBV</v>
      </c>
      <c r="E118" s="26" t="str">
        <f>VLOOKUP($G118,Master!$I:$M,5,)</f>
        <v>ASIN 1</v>
      </c>
      <c r="F118" s="26" t="str">
        <f>VLOOKUP($G118,Master!$I:$M,4,)</f>
        <v>KT</v>
      </c>
      <c r="G118" s="26" t="s">
        <v>196</v>
      </c>
      <c r="H118" t="s">
        <v>44</v>
      </c>
      <c r="I118" t="s">
        <v>45</v>
      </c>
      <c r="J118" t="s">
        <v>46</v>
      </c>
      <c r="K118" s="14">
        <v>44725</v>
      </c>
      <c r="M118">
        <v>200</v>
      </c>
      <c r="N118" t="s">
        <v>49</v>
      </c>
      <c r="O118" t="s">
        <v>21</v>
      </c>
      <c r="P118">
        <v>1560</v>
      </c>
      <c r="Q118">
        <v>7</v>
      </c>
      <c r="R118">
        <v>4.4999999999999997E-3</v>
      </c>
      <c r="S118">
        <v>32</v>
      </c>
      <c r="T118">
        <v>4.57</v>
      </c>
      <c r="U118">
        <v>2</v>
      </c>
      <c r="V118">
        <v>327.12</v>
      </c>
      <c r="W118">
        <v>9.7799999999999998E-2</v>
      </c>
      <c r="X118">
        <v>10.2225</v>
      </c>
      <c r="Y118">
        <v>1</v>
      </c>
      <c r="Z118">
        <v>0.5</v>
      </c>
      <c r="AA118">
        <v>200</v>
      </c>
      <c r="AB118">
        <v>0.61140000000000005</v>
      </c>
      <c r="AC118">
        <v>201</v>
      </c>
      <c r="AD118">
        <v>159.19999999999999</v>
      </c>
      <c r="AE118">
        <v>0</v>
      </c>
      <c r="AF118">
        <v>0</v>
      </c>
      <c r="AG118">
        <v>0</v>
      </c>
      <c r="AH118">
        <v>0</v>
      </c>
      <c r="AI118">
        <v>0</v>
      </c>
    </row>
    <row r="119" spans="1:35" x14ac:dyDescent="0.3">
      <c r="A119" s="26" t="s">
        <v>222</v>
      </c>
      <c r="B119" s="26" t="s">
        <v>43</v>
      </c>
      <c r="C119" s="26" t="str">
        <f>VLOOKUP(G119,Master!$I:$M,2,)</f>
        <v>Category 2</v>
      </c>
      <c r="D119" s="26" t="str">
        <f>VLOOKUP($G119,Master!$I:$M,3,)</f>
        <v>SP</v>
      </c>
      <c r="E119" s="26" t="str">
        <f>VLOOKUP($G119,Master!$I:$M,5,)</f>
        <v>ASIN 2</v>
      </c>
      <c r="F119" s="26" t="str">
        <f>VLOOKUP($G119,Master!$I:$M,4,)</f>
        <v>KT</v>
      </c>
      <c r="G119" s="26" t="s">
        <v>127</v>
      </c>
      <c r="H119" t="s">
        <v>44</v>
      </c>
      <c r="I119" t="s">
        <v>45</v>
      </c>
      <c r="J119" t="s">
        <v>46</v>
      </c>
      <c r="K119" s="14">
        <v>44786</v>
      </c>
      <c r="M119">
        <v>300</v>
      </c>
      <c r="N119" s="13">
        <v>7.9710144927536197E-2</v>
      </c>
      <c r="O119" t="s">
        <v>21</v>
      </c>
      <c r="P119">
        <v>2293</v>
      </c>
      <c r="Q119">
        <v>7</v>
      </c>
      <c r="R119">
        <v>3.0999999999999999E-3</v>
      </c>
      <c r="S119">
        <v>27.73</v>
      </c>
      <c r="T119">
        <v>3.96</v>
      </c>
      <c r="U119">
        <v>0</v>
      </c>
      <c r="V119">
        <v>0</v>
      </c>
      <c r="W119">
        <v>0</v>
      </c>
      <c r="X119">
        <v>0</v>
      </c>
      <c r="Y119">
        <v>0</v>
      </c>
      <c r="Z119">
        <v>0</v>
      </c>
      <c r="AA119">
        <v>0</v>
      </c>
      <c r="AB119">
        <v>0</v>
      </c>
      <c r="AC119">
        <v>0</v>
      </c>
      <c r="AD119">
        <v>0</v>
      </c>
      <c r="AE119">
        <v>0</v>
      </c>
      <c r="AF119">
        <v>0</v>
      </c>
      <c r="AG119">
        <v>0</v>
      </c>
      <c r="AH119">
        <v>0</v>
      </c>
      <c r="AI119">
        <v>0</v>
      </c>
    </row>
    <row r="120" spans="1:35" x14ac:dyDescent="0.3">
      <c r="A120" s="26" t="s">
        <v>222</v>
      </c>
      <c r="B120" s="26" t="s">
        <v>43</v>
      </c>
      <c r="C120" s="26" t="str">
        <f>VLOOKUP(G120,Master!$I:$M,2,)</f>
        <v>Category 1</v>
      </c>
      <c r="D120" s="26" t="str">
        <f>VLOOKUP($G120,Master!$I:$M,3,)</f>
        <v>SP</v>
      </c>
      <c r="E120" s="26" t="str">
        <f>VLOOKUP($G120,Master!$I:$M,5,)</f>
        <v>ASIN 1</v>
      </c>
      <c r="F120" s="26" t="str">
        <f>VLOOKUP($G120,Master!$I:$M,4,)</f>
        <v>KT</v>
      </c>
      <c r="G120" s="26" t="s">
        <v>126</v>
      </c>
      <c r="H120" t="s">
        <v>44</v>
      </c>
      <c r="I120" t="s">
        <v>45</v>
      </c>
      <c r="J120" t="s">
        <v>46</v>
      </c>
      <c r="K120" s="14">
        <v>44718</v>
      </c>
      <c r="M120">
        <v>300</v>
      </c>
      <c r="N120" t="s">
        <v>49</v>
      </c>
      <c r="O120" t="s">
        <v>21</v>
      </c>
      <c r="P120">
        <v>515</v>
      </c>
      <c r="Q120">
        <v>2</v>
      </c>
      <c r="R120">
        <v>3.8999999999999998E-3</v>
      </c>
      <c r="S120">
        <v>27.7</v>
      </c>
      <c r="T120">
        <v>13.85</v>
      </c>
      <c r="U120">
        <v>2</v>
      </c>
      <c r="V120">
        <v>2033.91</v>
      </c>
      <c r="W120">
        <v>1.3599999999999999E-2</v>
      </c>
      <c r="X120">
        <v>73.426400000000001</v>
      </c>
      <c r="Y120">
        <v>0</v>
      </c>
      <c r="Z120">
        <v>0</v>
      </c>
      <c r="AA120">
        <v>0</v>
      </c>
      <c r="AB120">
        <v>0</v>
      </c>
      <c r="AC120">
        <v>0</v>
      </c>
      <c r="AD120">
        <v>0</v>
      </c>
      <c r="AE120">
        <v>0</v>
      </c>
      <c r="AF120">
        <v>0</v>
      </c>
      <c r="AG120">
        <v>0</v>
      </c>
      <c r="AH120">
        <v>0</v>
      </c>
      <c r="AI120">
        <v>0</v>
      </c>
    </row>
    <row r="121" spans="1:35" x14ac:dyDescent="0.3">
      <c r="A121" s="26" t="s">
        <v>222</v>
      </c>
      <c r="B121" s="26" t="s">
        <v>43</v>
      </c>
      <c r="C121" s="26" t="str">
        <f>VLOOKUP(G121,Master!$I:$M,2,)</f>
        <v>Category 2</v>
      </c>
      <c r="D121" s="26" t="str">
        <f>VLOOKUP($G121,Master!$I:$M,3,)</f>
        <v>SB</v>
      </c>
      <c r="E121" s="26" t="str">
        <f>VLOOKUP($G121,Master!$I:$M,5,)</f>
        <v>ASIN 2</v>
      </c>
      <c r="F121" s="26" t="str">
        <f>VLOOKUP($G121,Master!$I:$M,4,)</f>
        <v>KT</v>
      </c>
      <c r="G121" s="26" t="s">
        <v>134</v>
      </c>
      <c r="H121" t="s">
        <v>50</v>
      </c>
      <c r="I121" t="s">
        <v>45</v>
      </c>
      <c r="K121" s="14">
        <v>44804</v>
      </c>
      <c r="M121">
        <v>200</v>
      </c>
      <c r="N121" s="13">
        <v>0.14797951052931099</v>
      </c>
      <c r="O121" t="s">
        <v>21</v>
      </c>
      <c r="P121">
        <v>511</v>
      </c>
      <c r="Q121">
        <v>6</v>
      </c>
      <c r="R121">
        <v>1.17E-2</v>
      </c>
      <c r="S121">
        <v>20.2</v>
      </c>
      <c r="T121">
        <v>3.37</v>
      </c>
      <c r="U121">
        <v>0</v>
      </c>
      <c r="V121">
        <v>0</v>
      </c>
      <c r="W121">
        <v>0</v>
      </c>
      <c r="X121">
        <v>0</v>
      </c>
      <c r="Y121">
        <v>0</v>
      </c>
      <c r="Z121">
        <v>0</v>
      </c>
      <c r="AA121">
        <v>0</v>
      </c>
      <c r="AB121">
        <v>0</v>
      </c>
      <c r="AC121">
        <v>0</v>
      </c>
      <c r="AD121">
        <v>0</v>
      </c>
      <c r="AE121">
        <v>0</v>
      </c>
      <c r="AF121">
        <v>0</v>
      </c>
      <c r="AG121">
        <v>0</v>
      </c>
      <c r="AH121">
        <v>0</v>
      </c>
      <c r="AI121">
        <v>0</v>
      </c>
    </row>
    <row r="122" spans="1:35" x14ac:dyDescent="0.3">
      <c r="A122" s="26" t="s">
        <v>222</v>
      </c>
      <c r="B122" s="26" t="s">
        <v>43</v>
      </c>
      <c r="C122" s="26" t="str">
        <f>VLOOKUP(G122,Master!$I:$M,2,)</f>
        <v>Category 1</v>
      </c>
      <c r="D122" s="26" t="str">
        <f>VLOOKUP($G122,Master!$I:$M,3,)</f>
        <v>SD</v>
      </c>
      <c r="E122" s="26" t="str">
        <f>VLOOKUP($G122,Master!$I:$M,5,)</f>
        <v>ASIN 3</v>
      </c>
      <c r="F122" s="26" t="str">
        <f>VLOOKUP($G122,Master!$I:$M,4,)</f>
        <v>PT</v>
      </c>
      <c r="G122" s="26" t="s">
        <v>150</v>
      </c>
      <c r="H122" t="s">
        <v>44</v>
      </c>
      <c r="I122" t="s">
        <v>45</v>
      </c>
      <c r="K122" s="14">
        <v>44933</v>
      </c>
      <c r="M122">
        <v>1000</v>
      </c>
      <c r="O122" t="s">
        <v>52</v>
      </c>
      <c r="P122">
        <v>1233</v>
      </c>
      <c r="Q122">
        <v>0</v>
      </c>
      <c r="R122">
        <v>0</v>
      </c>
      <c r="S122">
        <v>18.61</v>
      </c>
      <c r="T122">
        <v>0</v>
      </c>
      <c r="U122">
        <v>6</v>
      </c>
      <c r="V122">
        <v>2194.09</v>
      </c>
      <c r="W122">
        <v>8.5000000000000006E-3</v>
      </c>
      <c r="X122">
        <v>117.89190000000001</v>
      </c>
      <c r="Y122">
        <v>6</v>
      </c>
      <c r="Z122">
        <v>1</v>
      </c>
      <c r="AA122">
        <v>2194.09</v>
      </c>
      <c r="AB122">
        <v>1</v>
      </c>
      <c r="AC122">
        <v>111</v>
      </c>
      <c r="AD122">
        <v>167.67</v>
      </c>
      <c r="AE122">
        <v>79</v>
      </c>
      <c r="AF122">
        <v>48</v>
      </c>
      <c r="AG122">
        <v>31</v>
      </c>
      <c r="AH122">
        <v>30</v>
      </c>
      <c r="AI122">
        <v>0</v>
      </c>
    </row>
    <row r="123" spans="1:35" x14ac:dyDescent="0.3">
      <c r="A123" s="26" t="s">
        <v>222</v>
      </c>
      <c r="B123" s="26" t="s">
        <v>43</v>
      </c>
      <c r="C123" s="26" t="str">
        <f>VLOOKUP(G123,Master!$I:$M,2,)</f>
        <v>Category 1</v>
      </c>
      <c r="D123" s="26" t="str">
        <f>VLOOKUP($G123,Master!$I:$M,3,)</f>
        <v>SP</v>
      </c>
      <c r="E123" s="26" t="str">
        <f>VLOOKUP($G123,Master!$I:$M,5,)</f>
        <v>ASIN 1</v>
      </c>
      <c r="F123" s="26" t="str">
        <f>VLOOKUP($G123,Master!$I:$M,4,)</f>
        <v>KT</v>
      </c>
      <c r="G123" s="26" t="s">
        <v>126</v>
      </c>
      <c r="H123" t="s">
        <v>44</v>
      </c>
      <c r="I123" t="s">
        <v>45</v>
      </c>
      <c r="J123" t="s">
        <v>46</v>
      </c>
      <c r="K123" s="14">
        <v>44785</v>
      </c>
      <c r="M123">
        <v>200</v>
      </c>
      <c r="N123" t="s">
        <v>49</v>
      </c>
      <c r="O123" t="s">
        <v>21</v>
      </c>
      <c r="P123">
        <v>217</v>
      </c>
      <c r="Q123">
        <v>2</v>
      </c>
      <c r="R123">
        <v>9.1999999999999998E-3</v>
      </c>
      <c r="S123">
        <v>14.24</v>
      </c>
      <c r="T123">
        <v>7.12</v>
      </c>
      <c r="U123">
        <v>1</v>
      </c>
      <c r="V123">
        <v>371.2</v>
      </c>
      <c r="W123">
        <v>3.8399999999999997E-2</v>
      </c>
      <c r="X123">
        <v>26.067399999999999</v>
      </c>
      <c r="Y123">
        <v>0</v>
      </c>
      <c r="Z123">
        <v>0</v>
      </c>
      <c r="AA123">
        <v>0</v>
      </c>
      <c r="AB123">
        <v>0</v>
      </c>
      <c r="AC123">
        <v>0</v>
      </c>
      <c r="AD123">
        <v>0</v>
      </c>
      <c r="AE123">
        <v>0</v>
      </c>
      <c r="AF123">
        <v>0</v>
      </c>
      <c r="AG123">
        <v>0</v>
      </c>
      <c r="AH123">
        <v>0</v>
      </c>
      <c r="AI123">
        <v>0</v>
      </c>
    </row>
    <row r="124" spans="1:35" x14ac:dyDescent="0.3">
      <c r="A124" s="26" t="s">
        <v>222</v>
      </c>
      <c r="B124" s="26" t="s">
        <v>43</v>
      </c>
      <c r="C124" s="26" t="str">
        <f>VLOOKUP(G124,Master!$I:$M,2,)</f>
        <v>Category 4</v>
      </c>
      <c r="D124" s="26" t="str">
        <f>VLOOKUP($G124,Master!$I:$M,3,)</f>
        <v>SD</v>
      </c>
      <c r="E124" s="26" t="str">
        <f>VLOOKUP($G124,Master!$I:$M,5,)</f>
        <v>ASIN 5</v>
      </c>
      <c r="F124" s="26" t="str">
        <f>VLOOKUP($G124,Master!$I:$M,4,)</f>
        <v>PT</v>
      </c>
      <c r="G124" s="26" t="s">
        <v>197</v>
      </c>
      <c r="H124" t="s">
        <v>44</v>
      </c>
      <c r="I124" t="s">
        <v>45</v>
      </c>
      <c r="K124" s="14">
        <v>44907</v>
      </c>
      <c r="M124">
        <v>550</v>
      </c>
      <c r="O124" t="s">
        <v>21</v>
      </c>
      <c r="P124">
        <v>433</v>
      </c>
      <c r="Q124">
        <v>1</v>
      </c>
      <c r="R124">
        <v>2.3E-3</v>
      </c>
      <c r="S124">
        <v>12.45</v>
      </c>
      <c r="T124">
        <v>12.45</v>
      </c>
      <c r="U124">
        <v>0</v>
      </c>
      <c r="V124">
        <v>0</v>
      </c>
      <c r="W124">
        <v>0</v>
      </c>
      <c r="X124">
        <v>0</v>
      </c>
      <c r="Y124">
        <v>0</v>
      </c>
      <c r="Z124">
        <v>0</v>
      </c>
      <c r="AA124">
        <v>0</v>
      </c>
      <c r="AB124">
        <v>0</v>
      </c>
      <c r="AC124">
        <v>0</v>
      </c>
      <c r="AD124">
        <v>0</v>
      </c>
      <c r="AE124">
        <v>0</v>
      </c>
      <c r="AF124">
        <v>0</v>
      </c>
      <c r="AG124">
        <v>0</v>
      </c>
      <c r="AH124">
        <v>0</v>
      </c>
      <c r="AI124">
        <v>0</v>
      </c>
    </row>
    <row r="125" spans="1:35" x14ac:dyDescent="0.3">
      <c r="A125" s="26" t="s">
        <v>222</v>
      </c>
      <c r="B125" s="26" t="s">
        <v>43</v>
      </c>
      <c r="C125" s="26" t="str">
        <f>VLOOKUP(G125,Master!$I:$M,2,)</f>
        <v>Category 2</v>
      </c>
      <c r="D125" s="26" t="str">
        <f>VLOOKUP($G125,Master!$I:$M,3,)</f>
        <v>SP</v>
      </c>
      <c r="E125" s="26" t="str">
        <f>VLOOKUP($G125,Master!$I:$M,5,)</f>
        <v>ASIN 2</v>
      </c>
      <c r="F125" s="26" t="str">
        <f>VLOOKUP($G125,Master!$I:$M,4,)</f>
        <v>KT</v>
      </c>
      <c r="G125" s="26" t="s">
        <v>127</v>
      </c>
      <c r="H125" t="s">
        <v>44</v>
      </c>
      <c r="I125" t="s">
        <v>45</v>
      </c>
      <c r="J125" t="s">
        <v>46</v>
      </c>
      <c r="K125" s="14">
        <v>44786</v>
      </c>
      <c r="M125">
        <v>300</v>
      </c>
      <c r="N125" t="s">
        <v>49</v>
      </c>
      <c r="O125" t="s">
        <v>21</v>
      </c>
      <c r="P125">
        <v>485</v>
      </c>
      <c r="Q125">
        <v>1</v>
      </c>
      <c r="R125">
        <v>2.0999999999999999E-3</v>
      </c>
      <c r="S125">
        <v>10.56</v>
      </c>
      <c r="T125">
        <v>10.56</v>
      </c>
      <c r="U125">
        <v>0</v>
      </c>
      <c r="V125">
        <v>0</v>
      </c>
      <c r="W125">
        <v>0</v>
      </c>
      <c r="X125">
        <v>0</v>
      </c>
      <c r="Y125">
        <v>0</v>
      </c>
      <c r="Z125">
        <v>0</v>
      </c>
      <c r="AA125">
        <v>0</v>
      </c>
      <c r="AB125">
        <v>0</v>
      </c>
      <c r="AC125">
        <v>0</v>
      </c>
      <c r="AD125">
        <v>0</v>
      </c>
      <c r="AE125">
        <v>0</v>
      </c>
      <c r="AF125">
        <v>0</v>
      </c>
      <c r="AG125">
        <v>0</v>
      </c>
      <c r="AH125">
        <v>0</v>
      </c>
      <c r="AI125">
        <v>0</v>
      </c>
    </row>
    <row r="126" spans="1:35" x14ac:dyDescent="0.3">
      <c r="A126" s="26" t="s">
        <v>222</v>
      </c>
      <c r="B126" s="26" t="s">
        <v>43</v>
      </c>
      <c r="C126" s="26" t="str">
        <f>VLOOKUP(G126,Master!$I:$M,2,)</f>
        <v>Category 2</v>
      </c>
      <c r="D126" s="26" t="str">
        <f>VLOOKUP($G126,Master!$I:$M,3,)</f>
        <v>SB</v>
      </c>
      <c r="E126" s="26" t="str">
        <f>VLOOKUP($G126,Master!$I:$M,5,)</f>
        <v>ASIN 2</v>
      </c>
      <c r="F126" s="26" t="str">
        <f>VLOOKUP($G126,Master!$I:$M,4,)</f>
        <v>KT</v>
      </c>
      <c r="G126" s="26" t="s">
        <v>134</v>
      </c>
      <c r="H126" t="s">
        <v>50</v>
      </c>
      <c r="I126" t="s">
        <v>45</v>
      </c>
      <c r="K126" s="14">
        <v>44725</v>
      </c>
      <c r="M126">
        <v>200</v>
      </c>
      <c r="N126" s="13">
        <v>9.34579439252336E-2</v>
      </c>
      <c r="O126" t="s">
        <v>21</v>
      </c>
      <c r="P126">
        <v>200</v>
      </c>
      <c r="Q126">
        <v>3</v>
      </c>
      <c r="R126">
        <v>1.4999999999999999E-2</v>
      </c>
      <c r="S126">
        <v>8.57</v>
      </c>
      <c r="T126">
        <v>2.86</v>
      </c>
      <c r="U126">
        <v>0</v>
      </c>
      <c r="V126">
        <v>0</v>
      </c>
      <c r="W126">
        <v>0</v>
      </c>
      <c r="X126">
        <v>0</v>
      </c>
      <c r="Y126">
        <v>0</v>
      </c>
      <c r="Z126">
        <v>0</v>
      </c>
      <c r="AA126">
        <v>0</v>
      </c>
      <c r="AB126">
        <v>0</v>
      </c>
      <c r="AC126">
        <v>0</v>
      </c>
      <c r="AD126">
        <v>0</v>
      </c>
      <c r="AE126">
        <v>0</v>
      </c>
      <c r="AF126">
        <v>0</v>
      </c>
      <c r="AG126">
        <v>0</v>
      </c>
      <c r="AH126">
        <v>0</v>
      </c>
      <c r="AI126">
        <v>0</v>
      </c>
    </row>
    <row r="127" spans="1:35" x14ac:dyDescent="0.3">
      <c r="A127" s="26" t="s">
        <v>222</v>
      </c>
      <c r="B127" s="26" t="s">
        <v>43</v>
      </c>
      <c r="C127" s="26" t="str">
        <f>VLOOKUP(G127,Master!$I:$M,2,)</f>
        <v>Category 1</v>
      </c>
      <c r="D127" s="26" t="str">
        <f>VLOOKUP($G127,Master!$I:$M,3,)</f>
        <v>SP</v>
      </c>
      <c r="E127" s="26" t="str">
        <f>VLOOKUP($G127,Master!$I:$M,5,)</f>
        <v>ASIN 1</v>
      </c>
      <c r="F127" s="26" t="str">
        <f>VLOOKUP($G127,Master!$I:$M,4,)</f>
        <v>KT</v>
      </c>
      <c r="G127" s="26" t="s">
        <v>126</v>
      </c>
      <c r="H127" t="s">
        <v>44</v>
      </c>
      <c r="I127" t="s">
        <v>45</v>
      </c>
      <c r="J127" t="s">
        <v>46</v>
      </c>
      <c r="K127" s="14">
        <v>44716</v>
      </c>
      <c r="M127">
        <v>500</v>
      </c>
      <c r="N127" t="s">
        <v>49</v>
      </c>
      <c r="O127" t="s">
        <v>21</v>
      </c>
      <c r="P127">
        <v>663</v>
      </c>
      <c r="Q127">
        <v>2</v>
      </c>
      <c r="R127">
        <v>3.0000000000000001E-3</v>
      </c>
      <c r="S127">
        <v>7.73</v>
      </c>
      <c r="T127">
        <v>3.87</v>
      </c>
      <c r="U127">
        <v>0</v>
      </c>
      <c r="V127">
        <v>0</v>
      </c>
      <c r="W127">
        <v>0</v>
      </c>
      <c r="X127">
        <v>0</v>
      </c>
      <c r="Y127">
        <v>0</v>
      </c>
      <c r="Z127">
        <v>0</v>
      </c>
      <c r="AA127">
        <v>0</v>
      </c>
      <c r="AB127">
        <v>0</v>
      </c>
      <c r="AC127">
        <v>0</v>
      </c>
      <c r="AD127">
        <v>0</v>
      </c>
      <c r="AE127">
        <v>0</v>
      </c>
      <c r="AF127">
        <v>0</v>
      </c>
      <c r="AG127">
        <v>0</v>
      </c>
      <c r="AH127">
        <v>0</v>
      </c>
      <c r="AI127">
        <v>0</v>
      </c>
    </row>
    <row r="128" spans="1:35" x14ac:dyDescent="0.3">
      <c r="A128" s="26" t="s">
        <v>222</v>
      </c>
      <c r="B128" s="26" t="s">
        <v>43</v>
      </c>
      <c r="C128" s="26" t="str">
        <f>VLOOKUP(G128,Master!$I:$M,2,)</f>
        <v>Category 2</v>
      </c>
      <c r="D128" s="26" t="str">
        <f>VLOOKUP($G128,Master!$I:$M,3,)</f>
        <v>SB</v>
      </c>
      <c r="E128" s="26" t="str">
        <f>VLOOKUP($G128,Master!$I:$M,5,)</f>
        <v>ASIN 2</v>
      </c>
      <c r="F128" s="26" t="str">
        <f>VLOOKUP($G128,Master!$I:$M,4,)</f>
        <v>KT</v>
      </c>
      <c r="G128" s="26" t="s">
        <v>134</v>
      </c>
      <c r="H128" t="s">
        <v>50</v>
      </c>
      <c r="I128" t="s">
        <v>45</v>
      </c>
      <c r="K128" s="14">
        <v>44804</v>
      </c>
      <c r="M128">
        <v>200</v>
      </c>
      <c r="N128" t="s">
        <v>49</v>
      </c>
      <c r="O128" t="s">
        <v>21</v>
      </c>
      <c r="P128">
        <v>987</v>
      </c>
      <c r="Q128">
        <v>3</v>
      </c>
      <c r="R128">
        <v>3.0000000000000001E-3</v>
      </c>
      <c r="S128">
        <v>5.94</v>
      </c>
      <c r="T128">
        <v>1.98</v>
      </c>
      <c r="U128">
        <v>0</v>
      </c>
      <c r="V128">
        <v>0</v>
      </c>
      <c r="W128">
        <v>0</v>
      </c>
      <c r="X128">
        <v>0</v>
      </c>
      <c r="Y128">
        <v>0</v>
      </c>
      <c r="Z128">
        <v>0</v>
      </c>
      <c r="AA128">
        <v>0</v>
      </c>
      <c r="AB128">
        <v>0</v>
      </c>
      <c r="AC128">
        <v>0</v>
      </c>
      <c r="AD128">
        <v>0</v>
      </c>
      <c r="AE128">
        <v>0</v>
      </c>
      <c r="AF128">
        <v>0</v>
      </c>
      <c r="AG128">
        <v>0</v>
      </c>
      <c r="AH128">
        <v>0</v>
      </c>
      <c r="AI128">
        <v>0</v>
      </c>
    </row>
    <row r="129" spans="1:35" x14ac:dyDescent="0.3">
      <c r="A129" s="26" t="s">
        <v>222</v>
      </c>
      <c r="B129" s="26" t="s">
        <v>43</v>
      </c>
      <c r="C129" s="26" t="str">
        <f>VLOOKUP(G129,Master!$I:$M,2,)</f>
        <v>Category 1</v>
      </c>
      <c r="D129" s="26" t="str">
        <f>VLOOKUP($G129,Master!$I:$M,3,)</f>
        <v>SB</v>
      </c>
      <c r="E129" s="26" t="str">
        <f>VLOOKUP($G129,Master!$I:$M,5,)</f>
        <v>ASIN 1</v>
      </c>
      <c r="F129" s="26" t="str">
        <f>VLOOKUP($G129,Master!$I:$M,4,)</f>
        <v>KT</v>
      </c>
      <c r="G129" s="26" t="s">
        <v>186</v>
      </c>
      <c r="H129" t="s">
        <v>50</v>
      </c>
      <c r="I129" t="s">
        <v>45</v>
      </c>
      <c r="K129" s="14">
        <v>44725</v>
      </c>
      <c r="M129">
        <v>200</v>
      </c>
      <c r="N129" s="13">
        <v>6.9088811995386301E-2</v>
      </c>
      <c r="O129" t="s">
        <v>21</v>
      </c>
      <c r="P129">
        <v>1030</v>
      </c>
      <c r="Q129">
        <v>2</v>
      </c>
      <c r="R129">
        <v>1.9E-3</v>
      </c>
      <c r="S129">
        <v>5.8</v>
      </c>
      <c r="T129">
        <v>2.9</v>
      </c>
      <c r="U129">
        <v>0</v>
      </c>
      <c r="V129">
        <v>0</v>
      </c>
      <c r="W129">
        <v>0</v>
      </c>
      <c r="X129">
        <v>0</v>
      </c>
      <c r="Y129">
        <v>0</v>
      </c>
      <c r="Z129">
        <v>0</v>
      </c>
      <c r="AA129">
        <v>0</v>
      </c>
      <c r="AB129">
        <v>0</v>
      </c>
      <c r="AC129">
        <v>0</v>
      </c>
      <c r="AD129">
        <v>0</v>
      </c>
      <c r="AE129">
        <v>0</v>
      </c>
      <c r="AF129">
        <v>0</v>
      </c>
      <c r="AG129">
        <v>0</v>
      </c>
      <c r="AH129">
        <v>0</v>
      </c>
      <c r="AI129">
        <v>0</v>
      </c>
    </row>
    <row r="130" spans="1:35" x14ac:dyDescent="0.3">
      <c r="A130" s="26" t="s">
        <v>222</v>
      </c>
      <c r="B130" s="26" t="s">
        <v>43</v>
      </c>
      <c r="C130" s="26" t="str">
        <f>VLOOKUP(G130,Master!$I:$M,2,)</f>
        <v>Category 1</v>
      </c>
      <c r="D130" s="26" t="str">
        <f>VLOOKUP($G130,Master!$I:$M,3,)</f>
        <v>SP</v>
      </c>
      <c r="E130" s="26" t="str">
        <f>VLOOKUP($G130,Master!$I:$M,5,)</f>
        <v>ASIN 3</v>
      </c>
      <c r="F130" s="26" t="str">
        <f>VLOOKUP($G130,Master!$I:$M,4,)</f>
        <v>KT</v>
      </c>
      <c r="G130" s="26" t="s">
        <v>176</v>
      </c>
      <c r="H130" t="s">
        <v>44</v>
      </c>
      <c r="I130" t="s">
        <v>45</v>
      </c>
      <c r="J130" t="s">
        <v>46</v>
      </c>
      <c r="K130" s="14">
        <v>44785</v>
      </c>
      <c r="M130">
        <v>200</v>
      </c>
      <c r="N130" t="s">
        <v>49</v>
      </c>
      <c r="O130" t="s">
        <v>21</v>
      </c>
      <c r="P130">
        <v>822</v>
      </c>
      <c r="Q130">
        <v>1</v>
      </c>
      <c r="R130">
        <v>1.1999999999999999E-3</v>
      </c>
      <c r="S130">
        <v>5.32</v>
      </c>
      <c r="T130">
        <v>5.32</v>
      </c>
      <c r="U130">
        <v>0</v>
      </c>
      <c r="V130">
        <v>0</v>
      </c>
      <c r="W130">
        <v>0</v>
      </c>
      <c r="X130">
        <v>0</v>
      </c>
      <c r="Y130">
        <v>0</v>
      </c>
      <c r="Z130">
        <v>0</v>
      </c>
      <c r="AA130">
        <v>0</v>
      </c>
      <c r="AB130">
        <v>0</v>
      </c>
      <c r="AC130">
        <v>0</v>
      </c>
      <c r="AD130">
        <v>0</v>
      </c>
      <c r="AE130">
        <v>0</v>
      </c>
      <c r="AF130">
        <v>0</v>
      </c>
      <c r="AG130">
        <v>0</v>
      </c>
      <c r="AH130">
        <v>0</v>
      </c>
      <c r="AI130">
        <v>0</v>
      </c>
    </row>
    <row r="131" spans="1:35" x14ac:dyDescent="0.3">
      <c r="A131" s="26" t="s">
        <v>222</v>
      </c>
      <c r="B131" s="26" t="s">
        <v>43</v>
      </c>
      <c r="C131" s="26" t="str">
        <f>VLOOKUP(G131,Master!$I:$M,2,)</f>
        <v>Category 2</v>
      </c>
      <c r="D131" s="26" t="str">
        <f>VLOOKUP($G131,Master!$I:$M,3,)</f>
        <v>SBV</v>
      </c>
      <c r="E131" s="26" t="str">
        <f>VLOOKUP($G131,Master!$I:$M,5,)</f>
        <v>ASIN 2</v>
      </c>
      <c r="F131" s="26" t="str">
        <f>VLOOKUP($G131,Master!$I:$M,4,)</f>
        <v>KT</v>
      </c>
      <c r="G131" s="26" t="s">
        <v>133</v>
      </c>
      <c r="H131" t="s">
        <v>44</v>
      </c>
      <c r="I131" t="s">
        <v>45</v>
      </c>
      <c r="K131" s="14">
        <v>44859</v>
      </c>
      <c r="M131">
        <v>200</v>
      </c>
      <c r="N131" t="s">
        <v>49</v>
      </c>
      <c r="O131" t="s">
        <v>21</v>
      </c>
      <c r="P131">
        <v>292</v>
      </c>
      <c r="Q131">
        <v>1</v>
      </c>
      <c r="R131">
        <v>3.3999999999999998E-3</v>
      </c>
      <c r="S131">
        <v>4.4000000000000004</v>
      </c>
      <c r="T131">
        <v>4.4000000000000004</v>
      </c>
      <c r="U131">
        <v>0</v>
      </c>
      <c r="V131">
        <v>0</v>
      </c>
      <c r="W131">
        <v>0</v>
      </c>
      <c r="X131">
        <v>0</v>
      </c>
      <c r="Y131">
        <v>0</v>
      </c>
      <c r="Z131">
        <v>0</v>
      </c>
      <c r="AA131">
        <v>0</v>
      </c>
      <c r="AB131">
        <v>0</v>
      </c>
      <c r="AC131">
        <v>0</v>
      </c>
      <c r="AD131">
        <v>0</v>
      </c>
      <c r="AE131">
        <v>0</v>
      </c>
      <c r="AF131">
        <v>0</v>
      </c>
      <c r="AG131">
        <v>0</v>
      </c>
      <c r="AH131">
        <v>0</v>
      </c>
      <c r="AI131">
        <v>0</v>
      </c>
    </row>
    <row r="132" spans="1:35" x14ac:dyDescent="0.3">
      <c r="A132" s="26" t="s">
        <v>222</v>
      </c>
      <c r="B132" s="26" t="s">
        <v>43</v>
      </c>
      <c r="C132" s="26" t="str">
        <f>VLOOKUP(G132,Master!$I:$M,2,)</f>
        <v>Category 1</v>
      </c>
      <c r="D132" s="26" t="str">
        <f>VLOOKUP($G132,Master!$I:$M,3,)</f>
        <v>SP</v>
      </c>
      <c r="E132" s="26" t="str">
        <f>VLOOKUP($G132,Master!$I:$M,5,)</f>
        <v>ASIN 6</v>
      </c>
      <c r="F132" s="26" t="str">
        <f>VLOOKUP($G132,Master!$I:$M,4,)</f>
        <v>KT</v>
      </c>
      <c r="G132" s="26" t="s">
        <v>189</v>
      </c>
      <c r="H132" t="s">
        <v>44</v>
      </c>
      <c r="I132" t="s">
        <v>45</v>
      </c>
      <c r="J132" t="s">
        <v>46</v>
      </c>
      <c r="K132" s="14">
        <v>44716</v>
      </c>
      <c r="M132">
        <v>300</v>
      </c>
      <c r="N132" t="s">
        <v>49</v>
      </c>
      <c r="O132" t="s">
        <v>21</v>
      </c>
      <c r="P132">
        <v>309</v>
      </c>
      <c r="Q132">
        <v>0</v>
      </c>
      <c r="R132">
        <v>0</v>
      </c>
      <c r="S132">
        <v>0</v>
      </c>
      <c r="T132">
        <v>0</v>
      </c>
      <c r="U132">
        <v>0</v>
      </c>
      <c r="V132">
        <v>0</v>
      </c>
      <c r="W132">
        <v>0</v>
      </c>
      <c r="X132">
        <v>0</v>
      </c>
      <c r="Y132">
        <v>0</v>
      </c>
      <c r="Z132">
        <v>0</v>
      </c>
      <c r="AA132">
        <v>0</v>
      </c>
      <c r="AB132">
        <v>0</v>
      </c>
      <c r="AC132">
        <v>0</v>
      </c>
      <c r="AD132">
        <v>0</v>
      </c>
      <c r="AE132">
        <v>0</v>
      </c>
      <c r="AF132">
        <v>0</v>
      </c>
      <c r="AG132">
        <v>0</v>
      </c>
      <c r="AH132">
        <v>0</v>
      </c>
      <c r="AI132">
        <v>0</v>
      </c>
    </row>
    <row r="133" spans="1:35" x14ac:dyDescent="0.3">
      <c r="A133" s="26" t="s">
        <v>222</v>
      </c>
      <c r="B133" s="26" t="s">
        <v>43</v>
      </c>
      <c r="C133" s="26" t="str">
        <f>VLOOKUP(G133,Master!$I:$M,2,)</f>
        <v>Category 1</v>
      </c>
      <c r="D133" s="26" t="str">
        <f>VLOOKUP($G133,Master!$I:$M,3,)</f>
        <v>SP</v>
      </c>
      <c r="E133" s="26" t="str">
        <f>VLOOKUP($G133,Master!$I:$M,5,)</f>
        <v>ASIN 3</v>
      </c>
      <c r="F133" s="26" t="str">
        <f>VLOOKUP($G133,Master!$I:$M,4,)</f>
        <v>KT</v>
      </c>
      <c r="G133" s="26" t="s">
        <v>176</v>
      </c>
      <c r="H133" t="s">
        <v>44</v>
      </c>
      <c r="I133" t="s">
        <v>45</v>
      </c>
      <c r="J133" t="s">
        <v>46</v>
      </c>
      <c r="K133" s="14">
        <v>44718</v>
      </c>
      <c r="M133">
        <v>550</v>
      </c>
      <c r="N133" s="13">
        <v>0.18114602587800299</v>
      </c>
      <c r="O133" t="s">
        <v>21</v>
      </c>
      <c r="P133">
        <v>792</v>
      </c>
      <c r="Q133">
        <v>0</v>
      </c>
      <c r="R133">
        <v>0</v>
      </c>
      <c r="S133">
        <v>0</v>
      </c>
      <c r="T133">
        <v>0</v>
      </c>
      <c r="U133">
        <v>0</v>
      </c>
      <c r="V133">
        <v>0</v>
      </c>
      <c r="W133">
        <v>0</v>
      </c>
      <c r="X133">
        <v>0</v>
      </c>
      <c r="Y133">
        <v>0</v>
      </c>
      <c r="Z133">
        <v>0</v>
      </c>
      <c r="AA133">
        <v>0</v>
      </c>
      <c r="AB133">
        <v>0</v>
      </c>
      <c r="AC133">
        <v>0</v>
      </c>
      <c r="AD133">
        <v>0</v>
      </c>
      <c r="AE133">
        <v>0</v>
      </c>
      <c r="AF133">
        <v>0</v>
      </c>
      <c r="AG133">
        <v>0</v>
      </c>
      <c r="AH133">
        <v>0</v>
      </c>
      <c r="AI133">
        <v>0</v>
      </c>
    </row>
    <row r="134" spans="1:35" x14ac:dyDescent="0.3">
      <c r="A134" s="26" t="s">
        <v>222</v>
      </c>
      <c r="B134" s="26" t="s">
        <v>43</v>
      </c>
      <c r="C134" s="26" t="str">
        <f>VLOOKUP(G134,Master!$I:$M,2,)</f>
        <v>Category 1</v>
      </c>
      <c r="D134" s="26" t="str">
        <f>VLOOKUP($G134,Master!$I:$M,3,)</f>
        <v>SP</v>
      </c>
      <c r="E134" s="26" t="str">
        <f>VLOOKUP($G134,Master!$I:$M,5,)</f>
        <v>ASIN 11</v>
      </c>
      <c r="F134" s="26" t="str">
        <f>VLOOKUP($G134,Master!$I:$M,4,)</f>
        <v>KT</v>
      </c>
      <c r="G134" s="26" t="s">
        <v>185</v>
      </c>
      <c r="H134" t="s">
        <v>44</v>
      </c>
      <c r="I134" t="s">
        <v>45</v>
      </c>
      <c r="J134" t="s">
        <v>46</v>
      </c>
      <c r="K134" s="14">
        <v>44785</v>
      </c>
      <c r="M134">
        <v>550</v>
      </c>
      <c r="N134" t="s">
        <v>49</v>
      </c>
      <c r="O134" t="s">
        <v>21</v>
      </c>
      <c r="P134">
        <v>10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row>
    <row r="135" spans="1:35" x14ac:dyDescent="0.3">
      <c r="A135" s="26" t="s">
        <v>222</v>
      </c>
      <c r="B135" s="26" t="s">
        <v>43</v>
      </c>
      <c r="C135" s="26" t="str">
        <f>VLOOKUP(G135,Master!$I:$M,2,)</f>
        <v>Category 1</v>
      </c>
      <c r="D135" s="26" t="str">
        <f>VLOOKUP($G135,Master!$I:$M,3,)</f>
        <v>SP</v>
      </c>
      <c r="E135" s="26" t="str">
        <f>VLOOKUP($G135,Master!$I:$M,5,)</f>
        <v>ASIN 1</v>
      </c>
      <c r="F135" s="26" t="str">
        <f>VLOOKUP($G135,Master!$I:$M,4,)</f>
        <v>KT</v>
      </c>
      <c r="G135" s="26" t="s">
        <v>126</v>
      </c>
      <c r="H135" t="s">
        <v>44</v>
      </c>
      <c r="I135" t="s">
        <v>45</v>
      </c>
      <c r="J135" t="s">
        <v>46</v>
      </c>
      <c r="K135" s="14">
        <v>44785</v>
      </c>
      <c r="M135">
        <v>200</v>
      </c>
      <c r="N135" t="s">
        <v>49</v>
      </c>
      <c r="O135" t="s">
        <v>21</v>
      </c>
      <c r="P135">
        <v>13</v>
      </c>
      <c r="Q135">
        <v>0</v>
      </c>
      <c r="R135">
        <v>0</v>
      </c>
      <c r="S135">
        <v>0</v>
      </c>
      <c r="T135">
        <v>0</v>
      </c>
      <c r="U135">
        <v>0</v>
      </c>
      <c r="V135">
        <v>0</v>
      </c>
      <c r="W135">
        <v>0</v>
      </c>
      <c r="X135">
        <v>0</v>
      </c>
      <c r="Y135">
        <v>0</v>
      </c>
      <c r="Z135">
        <v>0</v>
      </c>
      <c r="AA135">
        <v>0</v>
      </c>
      <c r="AB135">
        <v>0</v>
      </c>
      <c r="AC135">
        <v>0</v>
      </c>
      <c r="AD135">
        <v>0</v>
      </c>
      <c r="AE135">
        <v>0</v>
      </c>
      <c r="AF135">
        <v>0</v>
      </c>
      <c r="AG135">
        <v>0</v>
      </c>
      <c r="AH135">
        <v>0</v>
      </c>
      <c r="AI135">
        <v>0</v>
      </c>
    </row>
    <row r="136" spans="1:35" x14ac:dyDescent="0.3">
      <c r="A136" s="26" t="s">
        <v>222</v>
      </c>
      <c r="B136" s="26" t="s">
        <v>43</v>
      </c>
      <c r="C136" s="26" t="str">
        <f>VLOOKUP(G136,Master!$I:$M,2,)</f>
        <v>Category 1</v>
      </c>
      <c r="D136" s="26" t="str">
        <f>VLOOKUP($G136,Master!$I:$M,3,)</f>
        <v>SP</v>
      </c>
      <c r="E136" s="26" t="str">
        <f>VLOOKUP($G136,Master!$I:$M,5,)</f>
        <v>ASIN 3</v>
      </c>
      <c r="F136" s="26" t="str">
        <f>VLOOKUP($G136,Master!$I:$M,4,)</f>
        <v>KT</v>
      </c>
      <c r="G136" s="26" t="s">
        <v>176</v>
      </c>
      <c r="H136" t="s">
        <v>44</v>
      </c>
      <c r="I136" t="s">
        <v>45</v>
      </c>
      <c r="J136" t="s">
        <v>46</v>
      </c>
      <c r="K136" s="14">
        <v>44785</v>
      </c>
      <c r="M136">
        <v>200</v>
      </c>
      <c r="N136" t="s">
        <v>49</v>
      </c>
      <c r="O136" t="s">
        <v>21</v>
      </c>
      <c r="P136">
        <v>564</v>
      </c>
      <c r="Q136">
        <v>0</v>
      </c>
      <c r="R136">
        <v>0</v>
      </c>
      <c r="S136">
        <v>0</v>
      </c>
      <c r="T136">
        <v>0</v>
      </c>
      <c r="U136">
        <v>0</v>
      </c>
      <c r="V136">
        <v>0</v>
      </c>
      <c r="W136">
        <v>0</v>
      </c>
      <c r="X136">
        <v>0</v>
      </c>
      <c r="Y136">
        <v>0</v>
      </c>
      <c r="Z136">
        <v>0</v>
      </c>
      <c r="AA136">
        <v>0</v>
      </c>
      <c r="AB136">
        <v>0</v>
      </c>
      <c r="AC136">
        <v>0</v>
      </c>
      <c r="AD136">
        <v>0</v>
      </c>
      <c r="AE136">
        <v>0</v>
      </c>
      <c r="AF136">
        <v>0</v>
      </c>
      <c r="AG136">
        <v>0</v>
      </c>
      <c r="AH136">
        <v>0</v>
      </c>
      <c r="AI136">
        <v>0</v>
      </c>
    </row>
    <row r="137" spans="1:35" x14ac:dyDescent="0.3">
      <c r="A137" s="26" t="s">
        <v>222</v>
      </c>
      <c r="B137" s="26" t="s">
        <v>43</v>
      </c>
      <c r="C137" s="26" t="str">
        <f>VLOOKUP(G137,Master!$I:$M,2,)</f>
        <v>Category 1</v>
      </c>
      <c r="D137" s="26" t="str">
        <f>VLOOKUP($G137,Master!$I:$M,3,)</f>
        <v>SP</v>
      </c>
      <c r="E137" s="26" t="str">
        <f>VLOOKUP($G137,Master!$I:$M,5,)</f>
        <v>ASIN 6</v>
      </c>
      <c r="F137" s="26" t="str">
        <f>VLOOKUP($G137,Master!$I:$M,4,)</f>
        <v>KT</v>
      </c>
      <c r="G137" s="26" t="s">
        <v>189</v>
      </c>
      <c r="H137" t="s">
        <v>44</v>
      </c>
      <c r="I137" t="s">
        <v>45</v>
      </c>
      <c r="J137" t="s">
        <v>46</v>
      </c>
      <c r="K137" s="14">
        <v>44785</v>
      </c>
      <c r="M137">
        <v>300</v>
      </c>
      <c r="N137" t="s">
        <v>49</v>
      </c>
      <c r="O137" t="s">
        <v>21</v>
      </c>
      <c r="P137">
        <v>35</v>
      </c>
      <c r="Q137">
        <v>0</v>
      </c>
      <c r="R137">
        <v>0</v>
      </c>
      <c r="S137">
        <v>0</v>
      </c>
      <c r="T137">
        <v>0</v>
      </c>
      <c r="U137">
        <v>0</v>
      </c>
      <c r="V137">
        <v>0</v>
      </c>
      <c r="W137">
        <v>0</v>
      </c>
      <c r="X137">
        <v>0</v>
      </c>
      <c r="Y137">
        <v>0</v>
      </c>
      <c r="Z137">
        <v>0</v>
      </c>
      <c r="AA137">
        <v>0</v>
      </c>
      <c r="AB137">
        <v>0</v>
      </c>
      <c r="AC137">
        <v>0</v>
      </c>
      <c r="AD137">
        <v>0</v>
      </c>
      <c r="AE137">
        <v>0</v>
      </c>
      <c r="AF137">
        <v>0</v>
      </c>
      <c r="AG137">
        <v>0</v>
      </c>
      <c r="AH137">
        <v>0</v>
      </c>
      <c r="AI137">
        <v>0</v>
      </c>
    </row>
    <row r="138" spans="1:35" x14ac:dyDescent="0.3">
      <c r="A138" s="26" t="s">
        <v>222</v>
      </c>
      <c r="B138" s="26" t="s">
        <v>55</v>
      </c>
      <c r="C138" s="26" t="str">
        <f>VLOOKUP(G138,Master!$I:$M,2,)</f>
        <v>Category 1</v>
      </c>
      <c r="D138" s="26" t="str">
        <f>VLOOKUP($G138,Master!$I:$M,3,)</f>
        <v>SP</v>
      </c>
      <c r="E138" s="26" t="str">
        <f>VLOOKUP($G138,Master!$I:$M,5,)</f>
        <v>ASIN 1</v>
      </c>
      <c r="F138" s="26" t="str">
        <f>VLOOKUP($G138,Master!$I:$M,4,)</f>
        <v>KT</v>
      </c>
      <c r="G138" s="26" t="s">
        <v>126</v>
      </c>
      <c r="H138" t="s">
        <v>56</v>
      </c>
      <c r="I138" t="s">
        <v>45</v>
      </c>
      <c r="J138" t="s">
        <v>46</v>
      </c>
      <c r="K138" s="14">
        <v>44785</v>
      </c>
      <c r="M138">
        <v>150</v>
      </c>
      <c r="O138" t="s">
        <v>21</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row>
    <row r="139" spans="1:35" x14ac:dyDescent="0.3">
      <c r="A139" s="26" t="s">
        <v>222</v>
      </c>
      <c r="B139" s="26" t="s">
        <v>55</v>
      </c>
      <c r="C139" s="26" t="str">
        <f>VLOOKUP(G139,Master!$I:$M,2,)</f>
        <v>Category 1</v>
      </c>
      <c r="D139" s="26" t="str">
        <f>VLOOKUP($G139,Master!$I:$M,3,)</f>
        <v>SP</v>
      </c>
      <c r="E139" s="26" t="str">
        <f>VLOOKUP($G139,Master!$I:$M,5,)</f>
        <v>ASIN 1</v>
      </c>
      <c r="F139" s="26" t="str">
        <f>VLOOKUP($G139,Master!$I:$M,4,)</f>
        <v>KT</v>
      </c>
      <c r="G139" s="26" t="s">
        <v>126</v>
      </c>
      <c r="H139" t="s">
        <v>56</v>
      </c>
      <c r="I139" t="s">
        <v>45</v>
      </c>
      <c r="J139" t="s">
        <v>46</v>
      </c>
      <c r="K139" s="14">
        <v>44785</v>
      </c>
      <c r="M139">
        <v>200</v>
      </c>
      <c r="O139" t="s">
        <v>21</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row>
    <row r="140" spans="1:35" x14ac:dyDescent="0.3">
      <c r="A140" s="26" t="s">
        <v>222</v>
      </c>
      <c r="B140" s="26" t="s">
        <v>43</v>
      </c>
      <c r="C140" s="26" t="str">
        <f>VLOOKUP(G140,Master!$I:$M,2,)</f>
        <v>Category 1</v>
      </c>
      <c r="D140" s="26" t="str">
        <f>VLOOKUP($G140,Master!$I:$M,3,)</f>
        <v>SP</v>
      </c>
      <c r="E140" s="26" t="str">
        <f>VLOOKUP($G140,Master!$I:$M,5,)</f>
        <v>ASIN 11</v>
      </c>
      <c r="F140" s="26" t="str">
        <f>VLOOKUP($G140,Master!$I:$M,4,)</f>
        <v>KT</v>
      </c>
      <c r="G140" s="26" t="s">
        <v>185</v>
      </c>
      <c r="H140" t="s">
        <v>44</v>
      </c>
      <c r="I140" t="s">
        <v>45</v>
      </c>
      <c r="J140" t="s">
        <v>46</v>
      </c>
      <c r="K140" s="14">
        <v>44786</v>
      </c>
      <c r="M140">
        <v>550</v>
      </c>
      <c r="O140" t="s">
        <v>21</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row>
    <row r="141" spans="1:35" x14ac:dyDescent="0.3">
      <c r="A141" s="26" t="s">
        <v>222</v>
      </c>
      <c r="B141" s="26" t="s">
        <v>43</v>
      </c>
      <c r="C141" s="26" t="str">
        <f>VLOOKUP(G141,Master!$I:$M,2,)</f>
        <v>Category 4</v>
      </c>
      <c r="D141" s="26" t="str">
        <f>VLOOKUP($G141,Master!$I:$M,3,)</f>
        <v>SP</v>
      </c>
      <c r="E141" s="26" t="str">
        <f>VLOOKUP($G141,Master!$I:$M,5,)</f>
        <v>ASIN 5</v>
      </c>
      <c r="F141" s="26" t="str">
        <f>VLOOKUP($G141,Master!$I:$M,4,)</f>
        <v>KT</v>
      </c>
      <c r="G141" s="26" t="s">
        <v>140</v>
      </c>
      <c r="H141" t="s">
        <v>44</v>
      </c>
      <c r="I141" t="s">
        <v>45</v>
      </c>
      <c r="J141" t="s">
        <v>46</v>
      </c>
      <c r="K141" s="14">
        <v>44786</v>
      </c>
      <c r="M141">
        <v>300</v>
      </c>
      <c r="O141" t="s">
        <v>21</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row>
    <row r="142" spans="1:35" x14ac:dyDescent="0.3">
      <c r="A142" s="26" t="s">
        <v>222</v>
      </c>
      <c r="B142" s="26" t="s">
        <v>43</v>
      </c>
      <c r="C142" s="26" t="str">
        <f>VLOOKUP(G142,Master!$I:$M,2,)</f>
        <v>Category 4</v>
      </c>
      <c r="D142" s="26" t="str">
        <f>VLOOKUP($G142,Master!$I:$M,3,)</f>
        <v>SP</v>
      </c>
      <c r="E142" s="26" t="str">
        <f>VLOOKUP($G142,Master!$I:$M,5,)</f>
        <v>ASIN 5</v>
      </c>
      <c r="F142" s="26" t="str">
        <f>VLOOKUP($G142,Master!$I:$M,4,)</f>
        <v>KT</v>
      </c>
      <c r="G142" s="26" t="s">
        <v>140</v>
      </c>
      <c r="H142" t="s">
        <v>44</v>
      </c>
      <c r="I142" t="s">
        <v>45</v>
      </c>
      <c r="J142" t="s">
        <v>46</v>
      </c>
      <c r="K142" s="14">
        <v>44786</v>
      </c>
      <c r="M142">
        <v>200</v>
      </c>
      <c r="N142" t="s">
        <v>49</v>
      </c>
      <c r="O142" t="s">
        <v>21</v>
      </c>
      <c r="P142">
        <v>67</v>
      </c>
      <c r="Q142">
        <v>0</v>
      </c>
      <c r="R142">
        <v>0</v>
      </c>
      <c r="S142">
        <v>0</v>
      </c>
      <c r="T142">
        <v>0</v>
      </c>
      <c r="U142">
        <v>0</v>
      </c>
      <c r="V142">
        <v>0</v>
      </c>
      <c r="W142">
        <v>0</v>
      </c>
      <c r="X142">
        <v>0</v>
      </c>
      <c r="Y142">
        <v>0</v>
      </c>
      <c r="Z142">
        <v>0</v>
      </c>
      <c r="AA142">
        <v>0</v>
      </c>
      <c r="AB142">
        <v>0</v>
      </c>
      <c r="AC142">
        <v>0</v>
      </c>
      <c r="AD142">
        <v>0</v>
      </c>
      <c r="AE142">
        <v>0</v>
      </c>
      <c r="AF142">
        <v>0</v>
      </c>
      <c r="AG142">
        <v>0</v>
      </c>
      <c r="AH142">
        <v>0</v>
      </c>
      <c r="AI142">
        <v>0</v>
      </c>
    </row>
    <row r="143" spans="1:35" x14ac:dyDescent="0.3">
      <c r="A143" s="26" t="s">
        <v>222</v>
      </c>
      <c r="B143" s="26" t="s">
        <v>43</v>
      </c>
      <c r="C143" s="26" t="str">
        <f>VLOOKUP(G143,Master!$I:$M,2,)</f>
        <v>Category 1</v>
      </c>
      <c r="D143" s="26" t="str">
        <f>VLOOKUP($G143,Master!$I:$M,3,)</f>
        <v>SP</v>
      </c>
      <c r="E143" s="26" t="str">
        <f>VLOOKUP($G143,Master!$I:$M,5,)</f>
        <v>ASIN 12</v>
      </c>
      <c r="F143" s="26" t="str">
        <f>VLOOKUP($G143,Master!$I:$M,4,)</f>
        <v>KT</v>
      </c>
      <c r="G143" s="26" t="s">
        <v>174</v>
      </c>
      <c r="H143" t="s">
        <v>44</v>
      </c>
      <c r="I143" t="s">
        <v>45</v>
      </c>
      <c r="J143" t="s">
        <v>46</v>
      </c>
      <c r="K143" s="14">
        <v>44786</v>
      </c>
      <c r="M143">
        <v>200</v>
      </c>
      <c r="O143" t="s">
        <v>21</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row>
    <row r="144" spans="1:35" x14ac:dyDescent="0.3">
      <c r="A144" s="26" t="s">
        <v>222</v>
      </c>
      <c r="B144" s="26" t="s">
        <v>43</v>
      </c>
      <c r="C144" s="26" t="str">
        <f>VLOOKUP(G144,Master!$I:$M,2,)</f>
        <v>Category 1</v>
      </c>
      <c r="D144" s="26" t="str">
        <f>VLOOKUP($G144,Master!$I:$M,3,)</f>
        <v>SP</v>
      </c>
      <c r="E144" s="26" t="str">
        <f>VLOOKUP($G144,Master!$I:$M,5,)</f>
        <v>ASIN 4</v>
      </c>
      <c r="F144" s="26" t="str">
        <f>VLOOKUP($G144,Master!$I:$M,4,)</f>
        <v>KT</v>
      </c>
      <c r="G144" s="26" t="s">
        <v>137</v>
      </c>
      <c r="H144" t="s">
        <v>44</v>
      </c>
      <c r="I144" t="s">
        <v>45</v>
      </c>
      <c r="J144" t="s">
        <v>46</v>
      </c>
      <c r="K144" s="14">
        <v>44786</v>
      </c>
      <c r="M144">
        <v>300</v>
      </c>
      <c r="O144" t="s">
        <v>21</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row>
    <row r="145" spans="1:35" x14ac:dyDescent="0.3">
      <c r="A145" s="26" t="s">
        <v>222</v>
      </c>
      <c r="B145" s="26" t="s">
        <v>43</v>
      </c>
      <c r="C145" s="26" t="str">
        <f>VLOOKUP(G145,Master!$I:$M,2,)</f>
        <v>Category 1</v>
      </c>
      <c r="D145" s="26" t="str">
        <f>VLOOKUP($G145,Master!$I:$M,3,)</f>
        <v>SP</v>
      </c>
      <c r="E145" s="26" t="str">
        <f>VLOOKUP($G145,Master!$I:$M,5,)</f>
        <v>ASIN 7</v>
      </c>
      <c r="F145" s="26" t="str">
        <f>VLOOKUP($G145,Master!$I:$M,4,)</f>
        <v>KT</v>
      </c>
      <c r="G145" s="26" t="s">
        <v>191</v>
      </c>
      <c r="H145" t="s">
        <v>44</v>
      </c>
      <c r="I145" t="s">
        <v>45</v>
      </c>
      <c r="J145" t="s">
        <v>46</v>
      </c>
      <c r="K145" s="14">
        <v>44786</v>
      </c>
      <c r="M145">
        <v>200</v>
      </c>
      <c r="O145" t="s">
        <v>21</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row>
    <row r="146" spans="1:35" x14ac:dyDescent="0.3">
      <c r="A146" s="26" t="s">
        <v>222</v>
      </c>
      <c r="B146" s="26" t="s">
        <v>43</v>
      </c>
      <c r="C146" s="26" t="str">
        <f>VLOOKUP(G146,Master!$I:$M,2,)</f>
        <v>Category 2</v>
      </c>
      <c r="D146" s="26" t="str">
        <f>VLOOKUP($G146,Master!$I:$M,3,)</f>
        <v>SP</v>
      </c>
      <c r="E146" s="26" t="str">
        <f>VLOOKUP($G146,Master!$I:$M,5,)</f>
        <v>ASIN 2</v>
      </c>
      <c r="F146" s="26" t="str">
        <f>VLOOKUP($G146,Master!$I:$M,4,)</f>
        <v>KT</v>
      </c>
      <c r="G146" s="26" t="s">
        <v>127</v>
      </c>
      <c r="H146" t="s">
        <v>44</v>
      </c>
      <c r="I146" t="s">
        <v>45</v>
      </c>
      <c r="J146" t="s">
        <v>46</v>
      </c>
      <c r="K146" s="14">
        <v>44786</v>
      </c>
      <c r="M146">
        <v>200</v>
      </c>
      <c r="N146" s="13">
        <v>0.2</v>
      </c>
      <c r="O146" t="s">
        <v>21</v>
      </c>
      <c r="P146">
        <v>11</v>
      </c>
      <c r="Q146">
        <v>0</v>
      </c>
      <c r="R146">
        <v>0</v>
      </c>
      <c r="S146">
        <v>0</v>
      </c>
      <c r="T146">
        <v>0</v>
      </c>
      <c r="U146">
        <v>0</v>
      </c>
      <c r="V146">
        <v>0</v>
      </c>
      <c r="W146">
        <v>0</v>
      </c>
      <c r="X146">
        <v>0</v>
      </c>
      <c r="Y146">
        <v>0</v>
      </c>
      <c r="Z146">
        <v>0</v>
      </c>
      <c r="AA146">
        <v>0</v>
      </c>
      <c r="AB146">
        <v>0</v>
      </c>
      <c r="AC146">
        <v>0</v>
      </c>
      <c r="AD146">
        <v>0</v>
      </c>
      <c r="AE146">
        <v>0</v>
      </c>
      <c r="AF146">
        <v>0</v>
      </c>
      <c r="AG146">
        <v>0</v>
      </c>
      <c r="AH146">
        <v>0</v>
      </c>
      <c r="AI146">
        <v>0</v>
      </c>
    </row>
    <row r="147" spans="1:35" x14ac:dyDescent="0.3">
      <c r="A147" s="26" t="s">
        <v>222</v>
      </c>
      <c r="B147" s="26" t="s">
        <v>43</v>
      </c>
      <c r="C147" s="26" t="str">
        <f>VLOOKUP(G147,Master!$I:$M,2,)</f>
        <v>Category 2</v>
      </c>
      <c r="D147" s="26" t="str">
        <f>VLOOKUP($G147,Master!$I:$M,3,)</f>
        <v>SP</v>
      </c>
      <c r="E147" s="26" t="str">
        <f>VLOOKUP($G147,Master!$I:$M,5,)</f>
        <v>ASIN 2</v>
      </c>
      <c r="F147" s="26" t="str">
        <f>VLOOKUP($G147,Master!$I:$M,4,)</f>
        <v>KT</v>
      </c>
      <c r="G147" s="26" t="s">
        <v>127</v>
      </c>
      <c r="H147" t="s">
        <v>44</v>
      </c>
      <c r="I147" t="s">
        <v>45</v>
      </c>
      <c r="J147" t="s">
        <v>46</v>
      </c>
      <c r="K147" s="14">
        <v>44786</v>
      </c>
      <c r="M147">
        <v>1000</v>
      </c>
      <c r="N147" t="s">
        <v>49</v>
      </c>
      <c r="O147" t="s">
        <v>21</v>
      </c>
      <c r="P147">
        <v>1758</v>
      </c>
      <c r="Q147">
        <v>0</v>
      </c>
      <c r="R147">
        <v>0</v>
      </c>
      <c r="S147">
        <v>0</v>
      </c>
      <c r="T147">
        <v>0</v>
      </c>
      <c r="U147">
        <v>0</v>
      </c>
      <c r="V147">
        <v>0</v>
      </c>
      <c r="W147">
        <v>0</v>
      </c>
      <c r="X147">
        <v>0</v>
      </c>
      <c r="Y147">
        <v>0</v>
      </c>
      <c r="Z147">
        <v>0</v>
      </c>
      <c r="AA147">
        <v>0</v>
      </c>
      <c r="AB147">
        <v>0</v>
      </c>
      <c r="AC147">
        <v>0</v>
      </c>
      <c r="AD147">
        <v>0</v>
      </c>
      <c r="AE147">
        <v>0</v>
      </c>
      <c r="AF147">
        <v>0</v>
      </c>
      <c r="AG147">
        <v>0</v>
      </c>
      <c r="AH147">
        <v>0</v>
      </c>
      <c r="AI147">
        <v>0</v>
      </c>
    </row>
    <row r="148" spans="1:35" x14ac:dyDescent="0.3">
      <c r="A148" s="26" t="s">
        <v>222</v>
      </c>
      <c r="B148" s="26" t="s">
        <v>43</v>
      </c>
      <c r="C148" s="26" t="str">
        <f>VLOOKUP(G148,Master!$I:$M,2,)</f>
        <v>Category 1</v>
      </c>
      <c r="D148" s="26" t="str">
        <f>VLOOKUP($G148,Master!$I:$M,3,)</f>
        <v>SP</v>
      </c>
      <c r="E148" s="26" t="str">
        <f>VLOOKUP($G148,Master!$I:$M,5,)</f>
        <v>ASIN 4</v>
      </c>
      <c r="F148" s="26" t="str">
        <f>VLOOKUP($G148,Master!$I:$M,4,)</f>
        <v>KT</v>
      </c>
      <c r="G148" s="26" t="s">
        <v>137</v>
      </c>
      <c r="H148" t="s">
        <v>44</v>
      </c>
      <c r="I148" t="s">
        <v>45</v>
      </c>
      <c r="J148" t="s">
        <v>46</v>
      </c>
      <c r="K148" s="14">
        <v>44786</v>
      </c>
      <c r="M148">
        <v>200</v>
      </c>
      <c r="O148" t="s">
        <v>21</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row>
    <row r="149" spans="1:35" x14ac:dyDescent="0.3">
      <c r="A149" s="26" t="s">
        <v>222</v>
      </c>
      <c r="B149" s="26" t="s">
        <v>43</v>
      </c>
      <c r="C149" s="26" t="str">
        <f>VLOOKUP(G149,Master!$I:$M,2,)</f>
        <v>Category 1</v>
      </c>
      <c r="D149" s="26" t="str">
        <f>VLOOKUP($G149,Master!$I:$M,3,)</f>
        <v>SP</v>
      </c>
      <c r="E149" s="26" t="str">
        <f>VLOOKUP($G149,Master!$I:$M,5,)</f>
        <v>ASIN 7</v>
      </c>
      <c r="F149" s="26" t="str">
        <f>VLOOKUP($G149,Master!$I:$M,4,)</f>
        <v>KT</v>
      </c>
      <c r="G149" s="26" t="s">
        <v>191</v>
      </c>
      <c r="H149" t="s">
        <v>44</v>
      </c>
      <c r="I149" t="s">
        <v>45</v>
      </c>
      <c r="J149" t="s">
        <v>46</v>
      </c>
      <c r="K149" s="14">
        <v>44786</v>
      </c>
      <c r="M149">
        <v>200</v>
      </c>
      <c r="N149" s="13">
        <v>8.3333333333333301E-2</v>
      </c>
      <c r="O149" t="s">
        <v>21</v>
      </c>
      <c r="P149">
        <v>33</v>
      </c>
      <c r="Q149">
        <v>0</v>
      </c>
      <c r="R149">
        <v>0</v>
      </c>
      <c r="S149">
        <v>0</v>
      </c>
      <c r="T149">
        <v>0</v>
      </c>
      <c r="U149">
        <v>0</v>
      </c>
      <c r="V149">
        <v>0</v>
      </c>
      <c r="W149">
        <v>0</v>
      </c>
      <c r="X149">
        <v>0</v>
      </c>
      <c r="Y149">
        <v>0</v>
      </c>
      <c r="Z149">
        <v>0</v>
      </c>
      <c r="AA149">
        <v>0</v>
      </c>
      <c r="AB149">
        <v>0</v>
      </c>
      <c r="AC149">
        <v>0</v>
      </c>
      <c r="AD149">
        <v>0</v>
      </c>
      <c r="AE149">
        <v>0</v>
      </c>
      <c r="AF149">
        <v>0</v>
      </c>
      <c r="AG149">
        <v>0</v>
      </c>
      <c r="AH149">
        <v>0</v>
      </c>
      <c r="AI149">
        <v>0</v>
      </c>
    </row>
    <row r="150" spans="1:35" x14ac:dyDescent="0.3">
      <c r="A150" s="26" t="s">
        <v>222</v>
      </c>
      <c r="B150" s="26" t="s">
        <v>43</v>
      </c>
      <c r="C150" s="26" t="str">
        <f>VLOOKUP(G150,Master!$I:$M,2,)</f>
        <v>Category 1</v>
      </c>
      <c r="D150" s="26" t="str">
        <f>VLOOKUP($G150,Master!$I:$M,3,)</f>
        <v>SP</v>
      </c>
      <c r="E150" s="26" t="str">
        <f>VLOOKUP($G150,Master!$I:$M,5,)</f>
        <v>ASIN 4</v>
      </c>
      <c r="F150" s="26" t="str">
        <f>VLOOKUP($G150,Master!$I:$M,4,)</f>
        <v>KT</v>
      </c>
      <c r="G150" s="26" t="s">
        <v>137</v>
      </c>
      <c r="H150" t="s">
        <v>44</v>
      </c>
      <c r="I150" t="s">
        <v>45</v>
      </c>
      <c r="J150" t="s">
        <v>46</v>
      </c>
      <c r="K150" s="14">
        <v>44786</v>
      </c>
      <c r="M150">
        <v>200</v>
      </c>
      <c r="O150" t="s">
        <v>21</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row>
    <row r="151" spans="1:35" x14ac:dyDescent="0.3">
      <c r="A151" s="26" t="s">
        <v>222</v>
      </c>
      <c r="B151" s="26" t="s">
        <v>43</v>
      </c>
      <c r="C151" s="26" t="str">
        <f>VLOOKUP(G151,Master!$I:$M,2,)</f>
        <v>Category 5</v>
      </c>
      <c r="D151" s="26" t="str">
        <f>VLOOKUP($G151,Master!$I:$M,3,)</f>
        <v>SP</v>
      </c>
      <c r="E151" s="26" t="str">
        <f>VLOOKUP($G151,Master!$I:$M,5,)</f>
        <v>ASIN 9</v>
      </c>
      <c r="F151" s="26" t="str">
        <f>VLOOKUP($G151,Master!$I:$M,4,)</f>
        <v>KT</v>
      </c>
      <c r="G151" s="26" t="s">
        <v>161</v>
      </c>
      <c r="H151" t="s">
        <v>44</v>
      </c>
      <c r="I151" t="s">
        <v>45</v>
      </c>
      <c r="J151" t="s">
        <v>46</v>
      </c>
      <c r="K151" s="14">
        <v>44786</v>
      </c>
      <c r="M151">
        <v>300</v>
      </c>
      <c r="N151" t="s">
        <v>49</v>
      </c>
      <c r="O151" t="s">
        <v>21</v>
      </c>
      <c r="P151">
        <v>137</v>
      </c>
      <c r="Q151">
        <v>0</v>
      </c>
      <c r="R151">
        <v>0</v>
      </c>
      <c r="S151">
        <v>0</v>
      </c>
      <c r="T151">
        <v>0</v>
      </c>
      <c r="U151">
        <v>0</v>
      </c>
      <c r="V151">
        <v>0</v>
      </c>
      <c r="W151">
        <v>0</v>
      </c>
      <c r="X151">
        <v>0</v>
      </c>
      <c r="Y151">
        <v>0</v>
      </c>
      <c r="Z151">
        <v>0</v>
      </c>
      <c r="AA151">
        <v>0</v>
      </c>
      <c r="AB151">
        <v>0</v>
      </c>
      <c r="AC151">
        <v>0</v>
      </c>
      <c r="AD151">
        <v>0</v>
      </c>
      <c r="AE151">
        <v>0</v>
      </c>
      <c r="AF151">
        <v>0</v>
      </c>
      <c r="AG151">
        <v>0</v>
      </c>
      <c r="AH151">
        <v>0</v>
      </c>
      <c r="AI151">
        <v>0</v>
      </c>
    </row>
    <row r="152" spans="1:35" x14ac:dyDescent="0.3">
      <c r="A152" s="26" t="s">
        <v>222</v>
      </c>
      <c r="B152" s="26" t="s">
        <v>43</v>
      </c>
      <c r="C152" s="26" t="str">
        <f>VLOOKUP(G152,Master!$I:$M,2,)</f>
        <v>Category 1</v>
      </c>
      <c r="D152" s="26" t="str">
        <f>VLOOKUP($G152,Master!$I:$M,3,)</f>
        <v>SP</v>
      </c>
      <c r="E152" s="26" t="str">
        <f>VLOOKUP($G152,Master!$I:$M,5,)</f>
        <v>ASIN 6</v>
      </c>
      <c r="F152" s="26" t="str">
        <f>VLOOKUP($G152,Master!$I:$M,4,)</f>
        <v>KT</v>
      </c>
      <c r="G152" s="26" t="s">
        <v>189</v>
      </c>
      <c r="H152" t="s">
        <v>44</v>
      </c>
      <c r="I152" t="s">
        <v>45</v>
      </c>
      <c r="J152" t="s">
        <v>46</v>
      </c>
      <c r="K152" s="14">
        <v>44786</v>
      </c>
      <c r="M152">
        <v>200</v>
      </c>
      <c r="N152" t="s">
        <v>49</v>
      </c>
      <c r="O152" t="s">
        <v>21</v>
      </c>
      <c r="P152">
        <v>1</v>
      </c>
      <c r="Q152">
        <v>0</v>
      </c>
      <c r="R152">
        <v>0</v>
      </c>
      <c r="S152">
        <v>0</v>
      </c>
      <c r="T152">
        <v>0</v>
      </c>
      <c r="U152">
        <v>0</v>
      </c>
      <c r="V152">
        <v>0</v>
      </c>
      <c r="W152">
        <v>0</v>
      </c>
      <c r="X152">
        <v>0</v>
      </c>
      <c r="Y152">
        <v>0</v>
      </c>
      <c r="Z152">
        <v>0</v>
      </c>
      <c r="AA152">
        <v>0</v>
      </c>
      <c r="AB152">
        <v>0</v>
      </c>
      <c r="AC152">
        <v>0</v>
      </c>
      <c r="AD152">
        <v>0</v>
      </c>
      <c r="AE152">
        <v>0</v>
      </c>
      <c r="AF152">
        <v>0</v>
      </c>
      <c r="AG152">
        <v>0</v>
      </c>
      <c r="AH152">
        <v>0</v>
      </c>
      <c r="AI152">
        <v>0</v>
      </c>
    </row>
    <row r="153" spans="1:35" x14ac:dyDescent="0.3">
      <c r="A153" s="26" t="s">
        <v>222</v>
      </c>
      <c r="B153" s="26" t="s">
        <v>43</v>
      </c>
      <c r="C153" s="26" t="str">
        <f>VLOOKUP(G153,Master!$I:$M,2,)</f>
        <v>Category 1</v>
      </c>
      <c r="D153" s="26" t="str">
        <f>VLOOKUP($G153,Master!$I:$M,3,)</f>
        <v>SP</v>
      </c>
      <c r="E153" s="26" t="str">
        <f>VLOOKUP($G153,Master!$I:$M,5,)</f>
        <v>ASIN 10</v>
      </c>
      <c r="F153" s="26" t="str">
        <f>VLOOKUP($G153,Master!$I:$M,4,)</f>
        <v>KT</v>
      </c>
      <c r="G153" s="26" t="s">
        <v>172</v>
      </c>
      <c r="H153" t="s">
        <v>44</v>
      </c>
      <c r="I153" t="s">
        <v>45</v>
      </c>
      <c r="J153" t="s">
        <v>46</v>
      </c>
      <c r="K153" s="14">
        <v>44786</v>
      </c>
      <c r="M153">
        <v>200</v>
      </c>
      <c r="N153" s="13">
        <v>0.33333333333333298</v>
      </c>
      <c r="O153" t="s">
        <v>21</v>
      </c>
      <c r="P153">
        <v>10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row>
    <row r="154" spans="1:35" x14ac:dyDescent="0.3">
      <c r="A154" s="26" t="s">
        <v>222</v>
      </c>
      <c r="B154" s="26" t="s">
        <v>43</v>
      </c>
      <c r="C154" s="26" t="str">
        <f>VLOOKUP(G154,Master!$I:$M,2,)</f>
        <v>Category 5</v>
      </c>
      <c r="D154" s="26" t="str">
        <f>VLOOKUP($G154,Master!$I:$M,3,)</f>
        <v>SP</v>
      </c>
      <c r="E154" s="26" t="str">
        <f>VLOOKUP($G154,Master!$I:$M,5,)</f>
        <v>ASIN 9</v>
      </c>
      <c r="F154" s="26" t="str">
        <f>VLOOKUP($G154,Master!$I:$M,4,)</f>
        <v>KT</v>
      </c>
      <c r="G154" s="26" t="s">
        <v>161</v>
      </c>
      <c r="H154" t="s">
        <v>44</v>
      </c>
      <c r="I154" t="s">
        <v>45</v>
      </c>
      <c r="J154" t="s">
        <v>46</v>
      </c>
      <c r="K154" s="14">
        <v>44786</v>
      </c>
      <c r="M154">
        <v>200</v>
      </c>
      <c r="O154" t="s">
        <v>21</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row>
    <row r="155" spans="1:35" x14ac:dyDescent="0.3">
      <c r="A155" s="26" t="s">
        <v>222</v>
      </c>
      <c r="B155" s="26" t="s">
        <v>43</v>
      </c>
      <c r="C155" s="26" t="str">
        <f>VLOOKUP(G155,Master!$I:$M,2,)</f>
        <v>Category 4</v>
      </c>
      <c r="D155" s="26" t="str">
        <f>VLOOKUP($G155,Master!$I:$M,3,)</f>
        <v>SP</v>
      </c>
      <c r="E155" s="26" t="str">
        <f>VLOOKUP($G155,Master!$I:$M,5,)</f>
        <v>ASIN 5</v>
      </c>
      <c r="F155" s="26" t="str">
        <f>VLOOKUP($G155,Master!$I:$M,4,)</f>
        <v>PT</v>
      </c>
      <c r="G155" s="26" t="s">
        <v>163</v>
      </c>
      <c r="H155" t="s">
        <v>44</v>
      </c>
      <c r="I155" t="s">
        <v>45</v>
      </c>
      <c r="J155" t="s">
        <v>46</v>
      </c>
      <c r="K155" s="14">
        <v>44804</v>
      </c>
      <c r="M155">
        <v>200</v>
      </c>
      <c r="N155" t="s">
        <v>49</v>
      </c>
      <c r="O155" t="s">
        <v>21</v>
      </c>
      <c r="P155">
        <v>20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row>
    <row r="156" spans="1:35" x14ac:dyDescent="0.3">
      <c r="A156" s="26" t="s">
        <v>222</v>
      </c>
      <c r="B156" s="26" t="s">
        <v>43</v>
      </c>
      <c r="C156" s="26" t="str">
        <f>VLOOKUP(G156,Master!$I:$M,2,)</f>
        <v>Category 5</v>
      </c>
      <c r="D156" s="26" t="str">
        <f>VLOOKUP($G156,Master!$I:$M,3,)</f>
        <v>SP</v>
      </c>
      <c r="E156" s="26" t="str">
        <f>VLOOKUP($G156,Master!$I:$M,5,)</f>
        <v>ASIN 9</v>
      </c>
      <c r="F156" s="26" t="str">
        <f>VLOOKUP($G156,Master!$I:$M,4,)</f>
        <v>PT</v>
      </c>
      <c r="G156" s="26" t="s">
        <v>175</v>
      </c>
      <c r="H156" t="s">
        <v>44</v>
      </c>
      <c r="I156" t="s">
        <v>45</v>
      </c>
      <c r="J156" t="s">
        <v>46</v>
      </c>
      <c r="K156" s="14">
        <v>44804</v>
      </c>
      <c r="M156">
        <v>200</v>
      </c>
      <c r="N156" t="s">
        <v>49</v>
      </c>
      <c r="O156" t="s">
        <v>21</v>
      </c>
      <c r="P156">
        <v>15</v>
      </c>
      <c r="Q156">
        <v>0</v>
      </c>
      <c r="R156">
        <v>0</v>
      </c>
      <c r="S156">
        <v>0</v>
      </c>
      <c r="T156">
        <v>0</v>
      </c>
      <c r="U156">
        <v>0</v>
      </c>
      <c r="V156">
        <v>0</v>
      </c>
      <c r="W156">
        <v>0</v>
      </c>
      <c r="X156">
        <v>0</v>
      </c>
      <c r="Y156">
        <v>0</v>
      </c>
      <c r="Z156">
        <v>0</v>
      </c>
      <c r="AA156">
        <v>0</v>
      </c>
      <c r="AB156">
        <v>0</v>
      </c>
      <c r="AC156">
        <v>0</v>
      </c>
      <c r="AD156">
        <v>0</v>
      </c>
      <c r="AE156">
        <v>0</v>
      </c>
      <c r="AF156">
        <v>0</v>
      </c>
      <c r="AG156">
        <v>0</v>
      </c>
      <c r="AH156">
        <v>0</v>
      </c>
      <c r="AI156">
        <v>0</v>
      </c>
    </row>
    <row r="157" spans="1:35" x14ac:dyDescent="0.3">
      <c r="A157" s="26" t="s">
        <v>222</v>
      </c>
      <c r="B157" s="26" t="s">
        <v>43</v>
      </c>
      <c r="C157" s="26" t="str">
        <f>VLOOKUP(G157,Master!$I:$M,2,)</f>
        <v>Category 7</v>
      </c>
      <c r="D157" s="26" t="str">
        <f>VLOOKUP($G157,Master!$I:$M,3,)</f>
        <v>SP</v>
      </c>
      <c r="E157" s="26" t="str">
        <f>VLOOKUP($G157,Master!$I:$M,5,)</f>
        <v>ASIN 15</v>
      </c>
      <c r="F157" s="26" t="str">
        <f>VLOOKUP($G157,Master!$I:$M,4,)</f>
        <v>Auto</v>
      </c>
      <c r="G157" s="26" t="s">
        <v>208</v>
      </c>
      <c r="H157" t="s">
        <v>44</v>
      </c>
      <c r="I157" t="s">
        <v>48</v>
      </c>
      <c r="J157" t="s">
        <v>46</v>
      </c>
      <c r="K157" s="14">
        <v>45047</v>
      </c>
      <c r="M157">
        <v>500</v>
      </c>
      <c r="O157" t="s">
        <v>21</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row>
    <row r="158" spans="1:35" x14ac:dyDescent="0.3">
      <c r="A158" s="26" t="s">
        <v>222</v>
      </c>
      <c r="B158" s="26" t="s">
        <v>53</v>
      </c>
      <c r="C158" s="26" t="str">
        <f>VLOOKUP(G158,Master!$I:$M,2,)</f>
        <v>Category 1</v>
      </c>
      <c r="D158" s="26" t="str">
        <f>VLOOKUP($G158,Master!$I:$M,3,)</f>
        <v>SB</v>
      </c>
      <c r="E158" s="26" t="str">
        <f>VLOOKUP($G158,Master!$I:$M,5,)</f>
        <v>ASIN 1</v>
      </c>
      <c r="F158" s="26" t="str">
        <f>VLOOKUP($G158,Master!$I:$M,4,)</f>
        <v>KT</v>
      </c>
      <c r="G158" s="26" t="s">
        <v>186</v>
      </c>
      <c r="H158" t="s">
        <v>53</v>
      </c>
      <c r="I158" t="s">
        <v>45</v>
      </c>
      <c r="K158" s="14">
        <v>44725</v>
      </c>
      <c r="M158">
        <v>1000</v>
      </c>
      <c r="O158" t="s">
        <v>21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row>
    <row r="159" spans="1:35" x14ac:dyDescent="0.3">
      <c r="A159" s="26" t="s">
        <v>222</v>
      </c>
      <c r="B159" s="26" t="s">
        <v>53</v>
      </c>
      <c r="C159" s="26" t="str">
        <f>VLOOKUP(G159,Master!$I:$M,2,)</f>
        <v>Category 1</v>
      </c>
      <c r="D159" s="26" t="str">
        <f>VLOOKUP($G159,Master!$I:$M,3,)</f>
        <v>SB</v>
      </c>
      <c r="E159" s="26" t="str">
        <f>VLOOKUP($G159,Master!$I:$M,5,)</f>
        <v>ASIN 1</v>
      </c>
      <c r="F159" s="26" t="str">
        <f>VLOOKUP($G159,Master!$I:$M,4,)</f>
        <v>KT</v>
      </c>
      <c r="G159" s="26" t="s">
        <v>186</v>
      </c>
      <c r="H159" t="s">
        <v>53</v>
      </c>
      <c r="I159" t="s">
        <v>45</v>
      </c>
      <c r="K159" s="14">
        <v>44725</v>
      </c>
      <c r="M159">
        <v>1000</v>
      </c>
      <c r="O159" t="s">
        <v>21</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row>
    <row r="160" spans="1:35" x14ac:dyDescent="0.3">
      <c r="A160" s="26" t="s">
        <v>222</v>
      </c>
      <c r="B160" s="26" t="s">
        <v>43</v>
      </c>
      <c r="C160" s="26" t="str">
        <f>VLOOKUP(G160,Master!$I:$M,2,)</f>
        <v>Category 1</v>
      </c>
      <c r="D160" s="26" t="str">
        <f>VLOOKUP($G160,Master!$I:$M,3,)</f>
        <v>SB</v>
      </c>
      <c r="E160" s="26" t="str">
        <f>VLOOKUP($G160,Master!$I:$M,5,)</f>
        <v>ASIN 1</v>
      </c>
      <c r="F160" s="26" t="str">
        <f>VLOOKUP($G160,Master!$I:$M,4,)</f>
        <v>KT</v>
      </c>
      <c r="G160" s="26" t="s">
        <v>186</v>
      </c>
      <c r="H160" t="s">
        <v>50</v>
      </c>
      <c r="I160" t="s">
        <v>45</v>
      </c>
      <c r="K160" s="14">
        <v>44725</v>
      </c>
      <c r="M160">
        <v>200</v>
      </c>
      <c r="N160" s="13">
        <v>0.23076923076923</v>
      </c>
      <c r="O160" t="s">
        <v>21</v>
      </c>
      <c r="P160">
        <v>21</v>
      </c>
      <c r="Q160">
        <v>0</v>
      </c>
      <c r="R160">
        <v>0</v>
      </c>
      <c r="S160">
        <v>0</v>
      </c>
      <c r="T160">
        <v>0</v>
      </c>
      <c r="U160">
        <v>0</v>
      </c>
      <c r="V160">
        <v>0</v>
      </c>
      <c r="W160">
        <v>0</v>
      </c>
      <c r="X160">
        <v>0</v>
      </c>
      <c r="Y160">
        <v>0</v>
      </c>
      <c r="Z160">
        <v>0</v>
      </c>
      <c r="AA160">
        <v>0</v>
      </c>
      <c r="AB160">
        <v>0</v>
      </c>
      <c r="AC160">
        <v>0</v>
      </c>
      <c r="AD160">
        <v>0</v>
      </c>
      <c r="AE160">
        <v>0</v>
      </c>
      <c r="AF160">
        <v>0</v>
      </c>
      <c r="AG160">
        <v>0</v>
      </c>
      <c r="AH160">
        <v>0</v>
      </c>
      <c r="AI160">
        <v>0</v>
      </c>
    </row>
    <row r="161" spans="1:35" x14ac:dyDescent="0.3">
      <c r="A161" s="26" t="s">
        <v>222</v>
      </c>
      <c r="B161" s="26" t="s">
        <v>53</v>
      </c>
      <c r="C161" s="26" t="str">
        <f>VLOOKUP(G161,Master!$I:$M,2,)</f>
        <v>Category 1</v>
      </c>
      <c r="D161" s="26" t="str">
        <f>VLOOKUP($G161,Master!$I:$M,3,)</f>
        <v>SB</v>
      </c>
      <c r="E161" s="26" t="str">
        <f>VLOOKUP($G161,Master!$I:$M,5,)</f>
        <v>ASIN 1</v>
      </c>
      <c r="F161" s="26" t="str">
        <f>VLOOKUP($G161,Master!$I:$M,4,)</f>
        <v>KT</v>
      </c>
      <c r="G161" s="26" t="s">
        <v>186</v>
      </c>
      <c r="H161" t="s">
        <v>53</v>
      </c>
      <c r="I161" t="s">
        <v>45</v>
      </c>
      <c r="K161" s="14">
        <v>44804</v>
      </c>
      <c r="M161">
        <v>200</v>
      </c>
      <c r="O161" t="s">
        <v>21</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row>
    <row r="162" spans="1:35" x14ac:dyDescent="0.3">
      <c r="A162" s="26" t="s">
        <v>222</v>
      </c>
      <c r="B162" s="26" t="s">
        <v>53</v>
      </c>
      <c r="C162" s="26" t="str">
        <f>VLOOKUP(G162,Master!$I:$M,2,)</f>
        <v>Category 1</v>
      </c>
      <c r="D162" s="26" t="str">
        <f>VLOOKUP($G162,Master!$I:$M,3,)</f>
        <v>SB</v>
      </c>
      <c r="E162" s="26" t="str">
        <f>VLOOKUP($G162,Master!$I:$M,5,)</f>
        <v>ASIN 1</v>
      </c>
      <c r="F162" s="26" t="str">
        <f>VLOOKUP($G162,Master!$I:$M,4,)</f>
        <v>KT</v>
      </c>
      <c r="G162" s="26" t="s">
        <v>186</v>
      </c>
      <c r="H162" t="s">
        <v>53</v>
      </c>
      <c r="I162" t="s">
        <v>45</v>
      </c>
      <c r="K162" s="14">
        <v>44806</v>
      </c>
      <c r="M162">
        <v>200</v>
      </c>
      <c r="O162" t="s">
        <v>21</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row>
    <row r="163" spans="1:35" x14ac:dyDescent="0.3">
      <c r="A163" s="26" t="s">
        <v>222</v>
      </c>
      <c r="B163" s="26" t="s">
        <v>53</v>
      </c>
      <c r="C163" s="26" t="str">
        <f>VLOOKUP(G163,Master!$I:$M,2,)</f>
        <v>Category 1</v>
      </c>
      <c r="D163" s="26" t="str">
        <f>VLOOKUP($G163,Master!$I:$M,3,)</f>
        <v>SB</v>
      </c>
      <c r="E163" s="26" t="str">
        <f>VLOOKUP($G163,Master!$I:$M,5,)</f>
        <v>ASIN 1</v>
      </c>
      <c r="F163" s="26" t="str">
        <f>VLOOKUP($G163,Master!$I:$M,4,)</f>
        <v>KT</v>
      </c>
      <c r="G163" s="26" t="s">
        <v>186</v>
      </c>
      <c r="H163" t="s">
        <v>53</v>
      </c>
      <c r="I163" t="s">
        <v>45</v>
      </c>
      <c r="K163" s="14">
        <v>44804</v>
      </c>
      <c r="M163">
        <v>200</v>
      </c>
      <c r="O163" t="s">
        <v>21</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row>
    <row r="164" spans="1:35" x14ac:dyDescent="0.3">
      <c r="A164" s="26" t="s">
        <v>222</v>
      </c>
      <c r="B164" s="26" t="s">
        <v>53</v>
      </c>
      <c r="C164" s="26" t="str">
        <f>VLOOKUP(G164,Master!$I:$M,2,)</f>
        <v>Category 1</v>
      </c>
      <c r="D164" s="26" t="str">
        <f>VLOOKUP($G164,Master!$I:$M,3,)</f>
        <v>SB</v>
      </c>
      <c r="E164" s="26" t="str">
        <f>VLOOKUP($G164,Master!$I:$M,5,)</f>
        <v>ASIN 1</v>
      </c>
      <c r="F164" s="26" t="str">
        <f>VLOOKUP($G164,Master!$I:$M,4,)</f>
        <v>KT</v>
      </c>
      <c r="G164" s="26" t="s">
        <v>186</v>
      </c>
      <c r="H164" t="s">
        <v>53</v>
      </c>
      <c r="I164" t="s">
        <v>45</v>
      </c>
      <c r="K164" s="14">
        <v>44804</v>
      </c>
      <c r="M164">
        <v>200</v>
      </c>
      <c r="O164" t="s">
        <v>21</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row>
    <row r="165" spans="1:35" x14ac:dyDescent="0.3">
      <c r="A165" s="26" t="s">
        <v>222</v>
      </c>
      <c r="B165" s="26" t="s">
        <v>43</v>
      </c>
      <c r="C165" s="26" t="str">
        <f>VLOOKUP(G165,Master!$I:$M,2,)</f>
        <v>Category 1</v>
      </c>
      <c r="D165" s="26" t="str">
        <f>VLOOKUP($G165,Master!$I:$M,3,)</f>
        <v>SD</v>
      </c>
      <c r="E165" s="26" t="str">
        <f>VLOOKUP($G165,Master!$I:$M,5,)</f>
        <v>ASIN 1</v>
      </c>
      <c r="F165" s="26" t="str">
        <f>VLOOKUP($G165,Master!$I:$M,4,)</f>
        <v>PT</v>
      </c>
      <c r="G165" s="26" t="s">
        <v>198</v>
      </c>
      <c r="H165" t="s">
        <v>44</v>
      </c>
      <c r="I165" t="s">
        <v>45</v>
      </c>
      <c r="K165" s="14">
        <v>44874</v>
      </c>
      <c r="M165">
        <v>550</v>
      </c>
      <c r="O165" t="s">
        <v>21</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row>
    <row r="166" spans="1:35" x14ac:dyDescent="0.3">
      <c r="A166" s="26" t="s">
        <v>222</v>
      </c>
      <c r="B166" s="26" t="s">
        <v>43</v>
      </c>
      <c r="C166" s="26" t="str">
        <f>VLOOKUP(G166,Master!$I:$M,2,)</f>
        <v>Category 1</v>
      </c>
      <c r="D166" s="26" t="str">
        <f>VLOOKUP($G166,Master!$I:$M,3,)</f>
        <v>SD</v>
      </c>
      <c r="E166" s="26" t="str">
        <f>VLOOKUP($G166,Master!$I:$M,5,)</f>
        <v>ASIN 3</v>
      </c>
      <c r="F166" s="26" t="str">
        <f>VLOOKUP($G166,Master!$I:$M,4,)</f>
        <v>PT</v>
      </c>
      <c r="G166" s="26" t="s">
        <v>150</v>
      </c>
      <c r="H166" t="s">
        <v>44</v>
      </c>
      <c r="I166" t="s">
        <v>45</v>
      </c>
      <c r="K166" s="14">
        <v>44874</v>
      </c>
      <c r="M166">
        <v>550</v>
      </c>
      <c r="O166" t="s">
        <v>21</v>
      </c>
      <c r="P166">
        <v>159</v>
      </c>
      <c r="Q166">
        <v>0</v>
      </c>
      <c r="R166">
        <v>0</v>
      </c>
      <c r="S166">
        <v>0</v>
      </c>
      <c r="T166">
        <v>0</v>
      </c>
      <c r="U166">
        <v>0</v>
      </c>
      <c r="V166">
        <v>0</v>
      </c>
      <c r="W166">
        <v>0</v>
      </c>
      <c r="X166">
        <v>0</v>
      </c>
      <c r="Y166">
        <v>0</v>
      </c>
      <c r="Z166">
        <v>0</v>
      </c>
      <c r="AA166">
        <v>0</v>
      </c>
      <c r="AB166">
        <v>0</v>
      </c>
      <c r="AC166">
        <v>0</v>
      </c>
      <c r="AD166">
        <v>0</v>
      </c>
      <c r="AE166">
        <v>0</v>
      </c>
      <c r="AF166">
        <v>0</v>
      </c>
      <c r="AG166">
        <v>0</v>
      </c>
      <c r="AH166">
        <v>0</v>
      </c>
      <c r="AI166">
        <v>0</v>
      </c>
    </row>
    <row r="167" spans="1:35" x14ac:dyDescent="0.3">
      <c r="A167" s="26" t="s">
        <v>222</v>
      </c>
      <c r="B167" s="26" t="s">
        <v>53</v>
      </c>
      <c r="C167" s="26" t="str">
        <f>VLOOKUP(G167,Master!$I:$M,2,)</f>
        <v>Category 2</v>
      </c>
      <c r="D167" s="26" t="str">
        <f>VLOOKUP($G167,Master!$I:$M,3,)</f>
        <v>SD</v>
      </c>
      <c r="E167" s="26" t="str">
        <f>VLOOKUP($G167,Master!$I:$M,5,)</f>
        <v>ASIN 2</v>
      </c>
      <c r="F167" s="26" t="str">
        <f>VLOOKUP($G167,Master!$I:$M,4,)</f>
        <v>PT</v>
      </c>
      <c r="G167" s="26" t="s">
        <v>178</v>
      </c>
      <c r="H167" t="s">
        <v>54</v>
      </c>
      <c r="I167" t="s">
        <v>45</v>
      </c>
      <c r="K167" s="14">
        <v>44874</v>
      </c>
      <c r="M167">
        <v>550</v>
      </c>
      <c r="O167" t="s">
        <v>21</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row>
    <row r="168" spans="1:35" x14ac:dyDescent="0.3">
      <c r="A168" s="26" t="s">
        <v>222</v>
      </c>
      <c r="B168" s="26" t="s">
        <v>53</v>
      </c>
      <c r="C168" s="26" t="str">
        <f>VLOOKUP(G168,Master!$I:$M,2,)</f>
        <v>Category 1</v>
      </c>
      <c r="D168" s="26" t="str">
        <f>VLOOKUP($G168,Master!$I:$M,3,)</f>
        <v>SD</v>
      </c>
      <c r="E168" s="26" t="str">
        <f>VLOOKUP($G168,Master!$I:$M,5,)</f>
        <v>ASIN 1</v>
      </c>
      <c r="F168" s="26" t="str">
        <f>VLOOKUP($G168,Master!$I:$M,4,)</f>
        <v>CT</v>
      </c>
      <c r="G168" s="26" t="s">
        <v>135</v>
      </c>
      <c r="H168" t="s">
        <v>54</v>
      </c>
      <c r="I168" t="s">
        <v>45</v>
      </c>
      <c r="K168" s="14">
        <v>44900</v>
      </c>
      <c r="M168">
        <v>550</v>
      </c>
      <c r="O168" t="s">
        <v>21</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row>
    <row r="169" spans="1:35" x14ac:dyDescent="0.3">
      <c r="A169" s="26" t="s">
        <v>222</v>
      </c>
      <c r="B169" s="26" t="s">
        <v>53</v>
      </c>
      <c r="C169" s="26" t="str">
        <f>VLOOKUP(G169,Master!$I:$M,2,)</f>
        <v>Category 4</v>
      </c>
      <c r="D169" s="26" t="str">
        <f>VLOOKUP($G169,Master!$I:$M,3,)</f>
        <v>SD</v>
      </c>
      <c r="E169" s="26" t="str">
        <f>VLOOKUP($G169,Master!$I:$M,5,)</f>
        <v>ASIN 5</v>
      </c>
      <c r="F169" s="26" t="str">
        <f>VLOOKUP($G169,Master!$I:$M,4,)</f>
        <v>CT</v>
      </c>
      <c r="G169" s="26" t="s">
        <v>148</v>
      </c>
      <c r="H169" t="s">
        <v>54</v>
      </c>
      <c r="I169" t="s">
        <v>45</v>
      </c>
      <c r="K169" s="14">
        <v>44900</v>
      </c>
      <c r="M169">
        <v>550</v>
      </c>
      <c r="O169" t="s">
        <v>21</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row>
    <row r="170" spans="1:35" x14ac:dyDescent="0.3">
      <c r="A170" s="26" t="s">
        <v>222</v>
      </c>
      <c r="B170" s="26" t="s">
        <v>53</v>
      </c>
      <c r="C170" s="26" t="str">
        <f>VLOOKUP(G170,Master!$I:$M,2,)</f>
        <v>Category 2</v>
      </c>
      <c r="D170" s="26" t="str">
        <f>VLOOKUP($G170,Master!$I:$M,3,)</f>
        <v>SD</v>
      </c>
      <c r="E170" s="26" t="str">
        <f>VLOOKUP($G170,Master!$I:$M,5,)</f>
        <v>ASIN 2</v>
      </c>
      <c r="F170" s="26" t="str">
        <f>VLOOKUP($G170,Master!$I:$M,4,)</f>
        <v>CT</v>
      </c>
      <c r="G170" s="26" t="s">
        <v>131</v>
      </c>
      <c r="H170" t="s">
        <v>54</v>
      </c>
      <c r="I170" t="s">
        <v>45</v>
      </c>
      <c r="K170" s="14">
        <v>44900</v>
      </c>
      <c r="M170">
        <v>550</v>
      </c>
      <c r="O170" t="s">
        <v>21</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row>
    <row r="171" spans="1:35" x14ac:dyDescent="0.3">
      <c r="A171" s="26" t="s">
        <v>222</v>
      </c>
      <c r="B171" s="26" t="s">
        <v>53</v>
      </c>
      <c r="C171" s="26" t="str">
        <f>VLOOKUP(G171,Master!$I:$M,2,)</f>
        <v>Category 2</v>
      </c>
      <c r="D171" s="26" t="str">
        <f>VLOOKUP($G171,Master!$I:$M,3,)</f>
        <v>SD</v>
      </c>
      <c r="E171" s="26" t="str">
        <f>VLOOKUP($G171,Master!$I:$M,5,)</f>
        <v>ASIN 2</v>
      </c>
      <c r="F171" s="26" t="str">
        <f>VLOOKUP($G171,Master!$I:$M,4,)</f>
        <v>PT</v>
      </c>
      <c r="G171" s="26" t="s">
        <v>178</v>
      </c>
      <c r="H171" t="s">
        <v>54</v>
      </c>
      <c r="I171" t="s">
        <v>45</v>
      </c>
      <c r="K171" s="14">
        <v>44907</v>
      </c>
      <c r="M171">
        <v>550</v>
      </c>
      <c r="O171" t="s">
        <v>21</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row>
    <row r="172" spans="1:35" x14ac:dyDescent="0.3">
      <c r="A172" s="26" t="s">
        <v>222</v>
      </c>
      <c r="B172" s="26" t="s">
        <v>43</v>
      </c>
      <c r="C172" s="26" t="str">
        <f>VLOOKUP(G172,Master!$I:$M,2,)</f>
        <v>Category 1</v>
      </c>
      <c r="D172" s="26" t="str">
        <f>VLOOKUP($G172,Master!$I:$M,3,)</f>
        <v>SD</v>
      </c>
      <c r="E172" s="26" t="str">
        <f>VLOOKUP($G172,Master!$I:$M,5,)</f>
        <v>ASIN 1</v>
      </c>
      <c r="F172" s="26" t="str">
        <f>VLOOKUP($G172,Master!$I:$M,4,)</f>
        <v>PT</v>
      </c>
      <c r="G172" s="26" t="s">
        <v>198</v>
      </c>
      <c r="H172" t="s">
        <v>44</v>
      </c>
      <c r="I172" t="s">
        <v>45</v>
      </c>
      <c r="K172" s="14">
        <v>44907</v>
      </c>
      <c r="M172">
        <v>550</v>
      </c>
      <c r="O172" t="s">
        <v>21</v>
      </c>
      <c r="P172">
        <v>4</v>
      </c>
      <c r="Q172">
        <v>0</v>
      </c>
      <c r="R172">
        <v>0</v>
      </c>
      <c r="S172">
        <v>0</v>
      </c>
      <c r="T172">
        <v>0</v>
      </c>
      <c r="U172">
        <v>0</v>
      </c>
      <c r="V172">
        <v>0</v>
      </c>
      <c r="W172">
        <v>0</v>
      </c>
      <c r="X172">
        <v>0</v>
      </c>
      <c r="Y172">
        <v>0</v>
      </c>
      <c r="Z172">
        <v>0</v>
      </c>
      <c r="AA172">
        <v>0</v>
      </c>
      <c r="AB172">
        <v>0</v>
      </c>
      <c r="AC172">
        <v>0</v>
      </c>
      <c r="AD172">
        <v>0</v>
      </c>
      <c r="AE172">
        <v>0</v>
      </c>
      <c r="AF172">
        <v>0</v>
      </c>
      <c r="AG172">
        <v>0</v>
      </c>
      <c r="AH172">
        <v>0</v>
      </c>
      <c r="AI172">
        <v>0</v>
      </c>
    </row>
    <row r="173" spans="1:35" x14ac:dyDescent="0.3">
      <c r="A173" s="26" t="s">
        <v>222</v>
      </c>
      <c r="B173" s="26" t="s">
        <v>43</v>
      </c>
      <c r="C173" s="26" t="str">
        <f>VLOOKUP(G173,Master!$I:$M,2,)</f>
        <v>Category 1</v>
      </c>
      <c r="D173" s="26" t="str">
        <f>VLOOKUP($G173,Master!$I:$M,3,)</f>
        <v>SD</v>
      </c>
      <c r="E173" s="26" t="str">
        <f>VLOOKUP($G173,Master!$I:$M,5,)</f>
        <v>ASIN 1</v>
      </c>
      <c r="F173" s="26" t="str">
        <f>VLOOKUP($G173,Master!$I:$M,4,)</f>
        <v>PT</v>
      </c>
      <c r="G173" s="26" t="s">
        <v>198</v>
      </c>
      <c r="H173" t="s">
        <v>44</v>
      </c>
      <c r="I173" t="s">
        <v>45</v>
      </c>
      <c r="K173" s="14">
        <v>44907</v>
      </c>
      <c r="M173">
        <v>550</v>
      </c>
      <c r="O173" t="s">
        <v>21</v>
      </c>
      <c r="P173">
        <v>3</v>
      </c>
      <c r="Q173">
        <v>0</v>
      </c>
      <c r="R173">
        <v>0</v>
      </c>
      <c r="S173">
        <v>0</v>
      </c>
      <c r="T173">
        <v>0</v>
      </c>
      <c r="U173">
        <v>0</v>
      </c>
      <c r="V173">
        <v>0</v>
      </c>
      <c r="W173">
        <v>0</v>
      </c>
      <c r="X173">
        <v>0</v>
      </c>
      <c r="Y173">
        <v>0</v>
      </c>
      <c r="Z173">
        <v>0</v>
      </c>
      <c r="AA173">
        <v>0</v>
      </c>
      <c r="AB173">
        <v>0</v>
      </c>
      <c r="AC173">
        <v>0</v>
      </c>
      <c r="AD173">
        <v>0</v>
      </c>
      <c r="AE173">
        <v>0</v>
      </c>
      <c r="AF173">
        <v>0</v>
      </c>
      <c r="AG173">
        <v>0</v>
      </c>
      <c r="AH173">
        <v>0</v>
      </c>
      <c r="AI173">
        <v>0</v>
      </c>
    </row>
    <row r="174" spans="1:35" x14ac:dyDescent="0.3">
      <c r="A174" s="26" t="s">
        <v>222</v>
      </c>
      <c r="B174" s="26" t="s">
        <v>53</v>
      </c>
      <c r="C174" s="26" t="str">
        <f>VLOOKUP(G174,Master!$I:$M,2,)</f>
        <v>Category 4</v>
      </c>
      <c r="D174" s="26" t="str">
        <f>VLOOKUP($G174,Master!$I:$M,3,)</f>
        <v>SD</v>
      </c>
      <c r="E174" s="26" t="str">
        <f>VLOOKUP($G174,Master!$I:$M,5,)</f>
        <v>ASIN 5</v>
      </c>
      <c r="F174" s="26" t="str">
        <f>VLOOKUP($G174,Master!$I:$M,4,)</f>
        <v>PT</v>
      </c>
      <c r="G174" s="26" t="s">
        <v>197</v>
      </c>
      <c r="H174" t="s">
        <v>54</v>
      </c>
      <c r="I174" t="s">
        <v>45</v>
      </c>
      <c r="K174" s="14">
        <v>44907</v>
      </c>
      <c r="M174">
        <v>550</v>
      </c>
      <c r="O174" t="s">
        <v>21</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row>
    <row r="175" spans="1:35" x14ac:dyDescent="0.3">
      <c r="A175" s="26" t="s">
        <v>222</v>
      </c>
      <c r="B175" s="26" t="s">
        <v>43</v>
      </c>
      <c r="C175" s="26" t="str">
        <f>VLOOKUP(G175,Master!$I:$M,2,)</f>
        <v>Category 1</v>
      </c>
      <c r="D175" s="26" t="str">
        <f>VLOOKUP($G175,Master!$I:$M,3,)</f>
        <v>SD</v>
      </c>
      <c r="E175" s="26" t="str">
        <f>VLOOKUP($G175,Master!$I:$M,5,)</f>
        <v>ASIN 3</v>
      </c>
      <c r="F175" s="26" t="str">
        <f>VLOOKUP($G175,Master!$I:$M,4,)</f>
        <v>PT</v>
      </c>
      <c r="G175" s="26" t="s">
        <v>150</v>
      </c>
      <c r="H175" t="s">
        <v>44</v>
      </c>
      <c r="I175" t="s">
        <v>45</v>
      </c>
      <c r="K175" s="14">
        <v>44907</v>
      </c>
      <c r="M175">
        <v>550</v>
      </c>
      <c r="O175" t="s">
        <v>21</v>
      </c>
      <c r="P175">
        <v>1221</v>
      </c>
      <c r="Q175">
        <v>0</v>
      </c>
      <c r="R175">
        <v>0</v>
      </c>
      <c r="S175">
        <v>0</v>
      </c>
      <c r="T175">
        <v>0</v>
      </c>
      <c r="U175">
        <v>0</v>
      </c>
      <c r="V175">
        <v>0</v>
      </c>
      <c r="W175">
        <v>0</v>
      </c>
      <c r="X175">
        <v>0</v>
      </c>
      <c r="Y175">
        <v>0</v>
      </c>
      <c r="Z175">
        <v>0</v>
      </c>
      <c r="AA175">
        <v>0</v>
      </c>
      <c r="AB175">
        <v>0</v>
      </c>
      <c r="AC175">
        <v>0</v>
      </c>
      <c r="AD175">
        <v>0</v>
      </c>
      <c r="AE175">
        <v>0</v>
      </c>
      <c r="AF175">
        <v>0</v>
      </c>
      <c r="AG175">
        <v>0</v>
      </c>
      <c r="AH175">
        <v>0</v>
      </c>
      <c r="AI175">
        <v>0</v>
      </c>
    </row>
    <row r="176" spans="1:35" x14ac:dyDescent="0.3">
      <c r="A176" s="26" t="s">
        <v>222</v>
      </c>
      <c r="B176" s="26" t="s">
        <v>43</v>
      </c>
      <c r="C176" s="26" t="str">
        <f>VLOOKUP(G176,Master!$I:$M,2,)</f>
        <v>Category 2</v>
      </c>
      <c r="D176" s="26" t="str">
        <f>VLOOKUP($G176,Master!$I:$M,3,)</f>
        <v>SD</v>
      </c>
      <c r="E176" s="26" t="str">
        <f>VLOOKUP($G176,Master!$I:$M,5,)</f>
        <v>ASIN 2</v>
      </c>
      <c r="F176" s="26" t="str">
        <f>VLOOKUP($G176,Master!$I:$M,4,)</f>
        <v>CT</v>
      </c>
      <c r="G176" s="26" t="s">
        <v>131</v>
      </c>
      <c r="H176" t="s">
        <v>44</v>
      </c>
      <c r="I176" t="s">
        <v>45</v>
      </c>
      <c r="K176" s="14">
        <v>44949</v>
      </c>
      <c r="M176">
        <v>1000</v>
      </c>
      <c r="O176" t="s">
        <v>52</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row>
    <row r="177" spans="1:35" x14ac:dyDescent="0.3">
      <c r="A177" s="26" t="s">
        <v>222</v>
      </c>
      <c r="B177" s="26" t="s">
        <v>53</v>
      </c>
      <c r="C177" s="26" t="str">
        <f>VLOOKUP(G177,Master!$I:$M,2,)</f>
        <v>Category 1</v>
      </c>
      <c r="D177" s="26" t="str">
        <f>VLOOKUP($G177,Master!$I:$M,3,)</f>
        <v>SD</v>
      </c>
      <c r="E177" s="26" t="str">
        <f>VLOOKUP($G177,Master!$I:$M,5,)</f>
        <v>ASIN 11</v>
      </c>
      <c r="F177" s="26" t="str">
        <f>VLOOKUP($G177,Master!$I:$M,4,)</f>
        <v>CT</v>
      </c>
      <c r="G177" s="26" t="s">
        <v>162</v>
      </c>
      <c r="H177" t="s">
        <v>54</v>
      </c>
      <c r="I177" t="s">
        <v>45</v>
      </c>
      <c r="K177" s="14">
        <v>44949</v>
      </c>
      <c r="M177">
        <v>1000</v>
      </c>
      <c r="O177" t="s">
        <v>52</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row>
    <row r="178" spans="1:35" x14ac:dyDescent="0.3">
      <c r="A178" s="26" t="s">
        <v>222</v>
      </c>
      <c r="B178" s="26" t="s">
        <v>43</v>
      </c>
      <c r="C178" s="26" t="str">
        <f>VLOOKUP(G178,Master!$I:$M,2,)</f>
        <v>Category 2</v>
      </c>
      <c r="D178" s="26" t="str">
        <f>VLOOKUP($G178,Master!$I:$M,3,)</f>
        <v>SD</v>
      </c>
      <c r="E178" s="26" t="str">
        <f>VLOOKUP($G178,Master!$I:$M,5,)</f>
        <v>ASIN 2</v>
      </c>
      <c r="F178" s="26" t="str">
        <f>VLOOKUP($G178,Master!$I:$M,4,)</f>
        <v>CT</v>
      </c>
      <c r="G178" s="26" t="s">
        <v>131</v>
      </c>
      <c r="H178" t="s">
        <v>44</v>
      </c>
      <c r="I178" t="s">
        <v>45</v>
      </c>
      <c r="K178" s="14">
        <v>44949</v>
      </c>
      <c r="M178">
        <v>1000</v>
      </c>
      <c r="O178" t="s">
        <v>52</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row>
    <row r="179" spans="1:35" x14ac:dyDescent="0.3">
      <c r="A179" s="26" t="s">
        <v>222</v>
      </c>
      <c r="B179" s="26" t="s">
        <v>53</v>
      </c>
      <c r="C179" s="26" t="str">
        <f>VLOOKUP(G179,Master!$I:$M,2,)</f>
        <v>Category 1</v>
      </c>
      <c r="D179" s="26" t="str">
        <f>VLOOKUP($G179,Master!$I:$M,3,)</f>
        <v>SD</v>
      </c>
      <c r="E179" s="26" t="str">
        <f>VLOOKUP($G179,Master!$I:$M,5,)</f>
        <v>ASIN 3</v>
      </c>
      <c r="F179" s="26" t="str">
        <f>VLOOKUP($G179,Master!$I:$M,4,)</f>
        <v>PT</v>
      </c>
      <c r="G179" s="26" t="s">
        <v>150</v>
      </c>
      <c r="H179" t="s">
        <v>54</v>
      </c>
      <c r="I179" t="s">
        <v>45</v>
      </c>
      <c r="K179" s="14">
        <v>44947</v>
      </c>
      <c r="M179">
        <v>550</v>
      </c>
      <c r="O179" t="s">
        <v>21</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row>
    <row r="180" spans="1:35" x14ac:dyDescent="0.3">
      <c r="A180" s="26" t="s">
        <v>222</v>
      </c>
      <c r="B180" s="26" t="s">
        <v>53</v>
      </c>
      <c r="C180" s="26" t="str">
        <f>VLOOKUP(G180,Master!$I:$M,2,)</f>
        <v>Category 1</v>
      </c>
      <c r="D180" s="26" t="str">
        <f>VLOOKUP($G180,Master!$I:$M,3,)</f>
        <v>SD</v>
      </c>
      <c r="E180" s="26" t="str">
        <f>VLOOKUP($G180,Master!$I:$M,5,)</f>
        <v>ASIN 1</v>
      </c>
      <c r="F180" s="26" t="str">
        <f>VLOOKUP($G180,Master!$I:$M,4,)</f>
        <v>CT</v>
      </c>
      <c r="G180" s="26" t="s">
        <v>135</v>
      </c>
      <c r="H180" t="s">
        <v>54</v>
      </c>
      <c r="I180" t="s">
        <v>45</v>
      </c>
      <c r="K180" s="14">
        <v>44949</v>
      </c>
      <c r="M180">
        <v>1000</v>
      </c>
      <c r="O180" t="s">
        <v>52</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row>
    <row r="181" spans="1:35" x14ac:dyDescent="0.3">
      <c r="A181" s="26" t="s">
        <v>222</v>
      </c>
      <c r="B181" s="26" t="s">
        <v>43</v>
      </c>
      <c r="C181" s="26" t="str">
        <f>VLOOKUP(G181,Master!$I:$M,2,)</f>
        <v>Category 2</v>
      </c>
      <c r="D181" s="26" t="str">
        <f>VLOOKUP($G181,Master!$I:$M,3,)</f>
        <v>SD</v>
      </c>
      <c r="E181" s="26" t="str">
        <f>VLOOKUP($G181,Master!$I:$M,5,)</f>
        <v>ASIN 2</v>
      </c>
      <c r="F181" s="26" t="str">
        <f>VLOOKUP($G181,Master!$I:$M,4,)</f>
        <v>CT</v>
      </c>
      <c r="G181" s="26" t="s">
        <v>131</v>
      </c>
      <c r="H181" t="s">
        <v>44</v>
      </c>
      <c r="I181" t="s">
        <v>45</v>
      </c>
      <c r="K181" s="14">
        <v>44947</v>
      </c>
      <c r="M181">
        <v>1000</v>
      </c>
      <c r="O181" t="s">
        <v>52</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row>
    <row r="182" spans="1:35" x14ac:dyDescent="0.3">
      <c r="A182" s="26" t="s">
        <v>222</v>
      </c>
      <c r="B182" s="26" t="s">
        <v>53</v>
      </c>
      <c r="C182" s="26" t="str">
        <f>VLOOKUP(G182,Master!$I:$M,2,)</f>
        <v>Category 4</v>
      </c>
      <c r="D182" s="26" t="str">
        <f>VLOOKUP($G182,Master!$I:$M,3,)</f>
        <v>SD</v>
      </c>
      <c r="E182" s="26" t="str">
        <f>VLOOKUP($G182,Master!$I:$M,5,)</f>
        <v>ASIN 5</v>
      </c>
      <c r="F182" s="26" t="str">
        <f>VLOOKUP($G182,Master!$I:$M,4,)</f>
        <v>CT</v>
      </c>
      <c r="G182" s="26" t="s">
        <v>148</v>
      </c>
      <c r="H182" t="s">
        <v>54</v>
      </c>
      <c r="I182" t="s">
        <v>45</v>
      </c>
      <c r="K182" s="14">
        <v>44949</v>
      </c>
      <c r="M182">
        <v>1000</v>
      </c>
      <c r="O182" t="s">
        <v>52</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row>
    <row r="183" spans="1:35" x14ac:dyDescent="0.3">
      <c r="A183" s="26" t="s">
        <v>222</v>
      </c>
      <c r="B183" s="26" t="s">
        <v>53</v>
      </c>
      <c r="C183" s="26" t="str">
        <f>VLOOKUP(G183,Master!$I:$M,2,)</f>
        <v>Category 1</v>
      </c>
      <c r="D183" s="26" t="str">
        <f>VLOOKUP($G183,Master!$I:$M,3,)</f>
        <v>SD</v>
      </c>
      <c r="E183" s="26" t="str">
        <f>VLOOKUP($G183,Master!$I:$M,5,)</f>
        <v>ASIN 3</v>
      </c>
      <c r="F183" s="26" t="str">
        <f>VLOOKUP($G183,Master!$I:$M,4,)</f>
        <v>CT</v>
      </c>
      <c r="G183" s="26" t="s">
        <v>132</v>
      </c>
      <c r="H183" t="s">
        <v>54</v>
      </c>
      <c r="I183" t="s">
        <v>45</v>
      </c>
      <c r="K183" s="14">
        <v>44950</v>
      </c>
      <c r="M183">
        <v>1000</v>
      </c>
      <c r="O183" t="s">
        <v>52</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row>
    <row r="184" spans="1:35" x14ac:dyDescent="0.3">
      <c r="A184" s="26" t="s">
        <v>222</v>
      </c>
      <c r="B184" s="26" t="s">
        <v>53</v>
      </c>
      <c r="C184" s="26" t="str">
        <f>VLOOKUP(G184,Master!$I:$M,2,)</f>
        <v>Category 1</v>
      </c>
      <c r="D184" s="26" t="str">
        <f>VLOOKUP($G184,Master!$I:$M,3,)</f>
        <v>SD</v>
      </c>
      <c r="E184" s="26" t="str">
        <f>VLOOKUP($G184,Master!$I:$M,5,)</f>
        <v>ASIN 3</v>
      </c>
      <c r="F184" s="26" t="str">
        <f>VLOOKUP($G184,Master!$I:$M,4,)</f>
        <v>CT</v>
      </c>
      <c r="G184" s="26" t="s">
        <v>132</v>
      </c>
      <c r="H184" t="s">
        <v>54</v>
      </c>
      <c r="I184" t="s">
        <v>45</v>
      </c>
      <c r="K184" s="14">
        <v>44977</v>
      </c>
      <c r="M184">
        <v>1000</v>
      </c>
      <c r="O184" t="s">
        <v>52</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row>
    <row r="185" spans="1:35" x14ac:dyDescent="0.3">
      <c r="A185" s="26" t="s">
        <v>222</v>
      </c>
      <c r="B185" s="26" t="s">
        <v>53</v>
      </c>
      <c r="C185" s="26" t="str">
        <f>VLOOKUP(G185,Master!$I:$M,2,)</f>
        <v>Category 2</v>
      </c>
      <c r="D185" s="26" t="str">
        <f>VLOOKUP($G185,Master!$I:$M,3,)</f>
        <v>SD</v>
      </c>
      <c r="E185" s="26" t="str">
        <f>VLOOKUP($G185,Master!$I:$M,5,)</f>
        <v>ASIN 2</v>
      </c>
      <c r="F185" s="26" t="str">
        <f>VLOOKUP($G185,Master!$I:$M,4,)</f>
        <v>CT</v>
      </c>
      <c r="G185" s="26" t="s">
        <v>131</v>
      </c>
      <c r="H185" t="s">
        <v>54</v>
      </c>
      <c r="I185" t="s">
        <v>45</v>
      </c>
      <c r="K185" s="14">
        <v>44977</v>
      </c>
      <c r="M185">
        <v>1000</v>
      </c>
      <c r="O185" t="s">
        <v>52</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row>
    <row r="186" spans="1:35" x14ac:dyDescent="0.3">
      <c r="A186" s="26" t="s">
        <v>222</v>
      </c>
      <c r="B186" s="26" t="s">
        <v>53</v>
      </c>
      <c r="C186" s="26" t="str">
        <f>VLOOKUP(G186,Master!$I:$M,2,)</f>
        <v>Category 1</v>
      </c>
      <c r="D186" s="26" t="str">
        <f>VLOOKUP($G186,Master!$I:$M,3,)</f>
        <v>SD</v>
      </c>
      <c r="E186" s="26" t="str">
        <f>VLOOKUP($G186,Master!$I:$M,5,)</f>
        <v>ASIN 1</v>
      </c>
      <c r="F186" s="26" t="str">
        <f>VLOOKUP($G186,Master!$I:$M,4,)</f>
        <v>CT</v>
      </c>
      <c r="G186" s="26" t="s">
        <v>135</v>
      </c>
      <c r="H186" t="s">
        <v>54</v>
      </c>
      <c r="I186" t="s">
        <v>45</v>
      </c>
      <c r="K186" s="14">
        <v>44977</v>
      </c>
      <c r="M186">
        <v>1000</v>
      </c>
      <c r="O186" t="s">
        <v>52</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row>
    <row r="187" spans="1:35" x14ac:dyDescent="0.3">
      <c r="A187" s="26" t="s">
        <v>222</v>
      </c>
      <c r="B187" s="26" t="s">
        <v>53</v>
      </c>
      <c r="C187" s="26" t="str">
        <f>VLOOKUP(G187,Master!$I:$M,2,)</f>
        <v>Category 4</v>
      </c>
      <c r="D187" s="26" t="str">
        <f>VLOOKUP($G187,Master!$I:$M,3,)</f>
        <v>SD</v>
      </c>
      <c r="E187" s="26" t="str">
        <f>VLOOKUP($G187,Master!$I:$M,5,)</f>
        <v>ASIN 5</v>
      </c>
      <c r="F187" s="26" t="str">
        <f>VLOOKUP($G187,Master!$I:$M,4,)</f>
        <v>PT</v>
      </c>
      <c r="G187" s="26" t="s">
        <v>197</v>
      </c>
      <c r="H187" t="s">
        <v>54</v>
      </c>
      <c r="I187" t="s">
        <v>45</v>
      </c>
      <c r="K187" s="14">
        <v>44630</v>
      </c>
      <c r="M187">
        <v>200</v>
      </c>
      <c r="O187" t="s">
        <v>21</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row>
    <row r="188" spans="1:35" x14ac:dyDescent="0.3">
      <c r="A188" s="26" t="s">
        <v>222</v>
      </c>
      <c r="B188" s="26" t="s">
        <v>43</v>
      </c>
      <c r="C188" s="26" t="str">
        <f>VLOOKUP(G188,Master!$I:$M,2,)</f>
        <v>Category 1</v>
      </c>
      <c r="D188" s="26" t="str">
        <f>VLOOKUP($G188,Master!$I:$M,3,)</f>
        <v>SBV</v>
      </c>
      <c r="E188" s="26" t="str">
        <f>VLOOKUP($G188,Master!$I:$M,5,)</f>
        <v>ASIN 3</v>
      </c>
      <c r="F188" s="26" t="str">
        <f>VLOOKUP($G188,Master!$I:$M,4,)</f>
        <v>KT</v>
      </c>
      <c r="G188" s="26" t="s">
        <v>139</v>
      </c>
      <c r="H188" t="s">
        <v>44</v>
      </c>
      <c r="I188" t="s">
        <v>45</v>
      </c>
      <c r="J188" t="s">
        <v>46</v>
      </c>
      <c r="K188" s="14">
        <v>44821</v>
      </c>
      <c r="M188">
        <v>200</v>
      </c>
      <c r="N188" t="s">
        <v>49</v>
      </c>
      <c r="O188" t="s">
        <v>21</v>
      </c>
      <c r="P188">
        <v>317</v>
      </c>
      <c r="Q188">
        <v>0</v>
      </c>
      <c r="R188">
        <v>0</v>
      </c>
      <c r="S188">
        <v>0</v>
      </c>
      <c r="T188">
        <v>0</v>
      </c>
      <c r="U188">
        <v>0</v>
      </c>
      <c r="V188">
        <v>0</v>
      </c>
      <c r="W188">
        <v>0</v>
      </c>
      <c r="X188">
        <v>0</v>
      </c>
      <c r="Y188">
        <v>0</v>
      </c>
      <c r="Z188">
        <v>0</v>
      </c>
      <c r="AA188">
        <v>0</v>
      </c>
      <c r="AB188">
        <v>0</v>
      </c>
      <c r="AC188">
        <v>31</v>
      </c>
      <c r="AD188">
        <v>0</v>
      </c>
      <c r="AE188">
        <v>0</v>
      </c>
      <c r="AF188">
        <v>0</v>
      </c>
      <c r="AG188">
        <v>0</v>
      </c>
      <c r="AH188">
        <v>0</v>
      </c>
      <c r="AI188">
        <v>0</v>
      </c>
    </row>
    <row r="189" spans="1:35" x14ac:dyDescent="0.3">
      <c r="A189" s="26" t="s">
        <v>222</v>
      </c>
      <c r="B189" s="26" t="s">
        <v>43</v>
      </c>
      <c r="C189" s="26" t="str">
        <f>VLOOKUP(G189,Master!$I:$M,2,)</f>
        <v>Category 1</v>
      </c>
      <c r="D189" s="26" t="str">
        <f>VLOOKUP($G189,Master!$I:$M,3,)</f>
        <v>SBV</v>
      </c>
      <c r="E189" s="26" t="str">
        <f>VLOOKUP($G189,Master!$I:$M,5,)</f>
        <v>ASIN 5</v>
      </c>
      <c r="F189" s="26" t="str">
        <f>VLOOKUP($G189,Master!$I:$M,4,)</f>
        <v>KT</v>
      </c>
      <c r="G189" s="26" t="s">
        <v>199</v>
      </c>
      <c r="H189" t="s">
        <v>44</v>
      </c>
      <c r="I189" t="s">
        <v>45</v>
      </c>
      <c r="K189" s="14">
        <v>44859</v>
      </c>
      <c r="M189">
        <v>200</v>
      </c>
      <c r="N189" t="s">
        <v>49</v>
      </c>
      <c r="O189" t="s">
        <v>21</v>
      </c>
      <c r="P189">
        <v>336</v>
      </c>
      <c r="Q189">
        <v>0</v>
      </c>
      <c r="R189">
        <v>0</v>
      </c>
      <c r="S189">
        <v>0</v>
      </c>
      <c r="T189">
        <v>0</v>
      </c>
      <c r="U189">
        <v>0</v>
      </c>
      <c r="V189">
        <v>0</v>
      </c>
      <c r="W189">
        <v>0</v>
      </c>
      <c r="X189">
        <v>0</v>
      </c>
      <c r="Y189">
        <v>0</v>
      </c>
      <c r="Z189">
        <v>0</v>
      </c>
      <c r="AA189">
        <v>0</v>
      </c>
      <c r="AB189">
        <v>0</v>
      </c>
      <c r="AC189">
        <v>0</v>
      </c>
      <c r="AD189">
        <v>0</v>
      </c>
      <c r="AE189">
        <v>0</v>
      </c>
      <c r="AF189">
        <v>0</v>
      </c>
      <c r="AG189">
        <v>0</v>
      </c>
      <c r="AH189">
        <v>0</v>
      </c>
      <c r="AI189">
        <v>0</v>
      </c>
    </row>
    <row r="190" spans="1:35" x14ac:dyDescent="0.3">
      <c r="A190" s="26" t="s">
        <v>222</v>
      </c>
      <c r="B190" s="26" t="s">
        <v>53</v>
      </c>
      <c r="C190" s="26" t="str">
        <f>VLOOKUP(G190,Master!$I:$M,2,)</f>
        <v>Category 4</v>
      </c>
      <c r="D190" s="26" t="str">
        <f>VLOOKUP($G190,Master!$I:$M,3,)</f>
        <v>SBV</v>
      </c>
      <c r="E190" s="26" t="str">
        <f>VLOOKUP($G190,Master!$I:$M,5,)</f>
        <v>ASIN 5</v>
      </c>
      <c r="F190" s="26" t="str">
        <f>VLOOKUP($G190,Master!$I:$M,4,)</f>
        <v>KT</v>
      </c>
      <c r="G190" s="26" t="s">
        <v>143</v>
      </c>
      <c r="H190" t="s">
        <v>54</v>
      </c>
      <c r="I190" t="s">
        <v>45</v>
      </c>
      <c r="K190" s="14">
        <v>44859</v>
      </c>
      <c r="M190">
        <v>200</v>
      </c>
      <c r="O190" t="s">
        <v>21</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row>
    <row r="191" spans="1:35" x14ac:dyDescent="0.3">
      <c r="A191" s="26" t="s">
        <v>222</v>
      </c>
      <c r="B191" s="26" t="s">
        <v>43</v>
      </c>
      <c r="C191" s="26" t="str">
        <f>VLOOKUP(G191,Master!$I:$M,2,)</f>
        <v>Category 1</v>
      </c>
      <c r="D191" s="26" t="str">
        <f>VLOOKUP($G191,Master!$I:$M,3,)</f>
        <v>SBV</v>
      </c>
      <c r="E191" s="26" t="str">
        <f>VLOOKUP($G191,Master!$I:$M,5,)</f>
        <v>ASIN 1</v>
      </c>
      <c r="F191" s="26" t="str">
        <f>VLOOKUP($G191,Master!$I:$M,4,)</f>
        <v>KT</v>
      </c>
      <c r="G191" s="26" t="s">
        <v>196</v>
      </c>
      <c r="H191" t="s">
        <v>44</v>
      </c>
      <c r="I191" t="s">
        <v>45</v>
      </c>
      <c r="K191" s="14">
        <v>44859</v>
      </c>
      <c r="M191">
        <v>200</v>
      </c>
      <c r="N191" t="s">
        <v>49</v>
      </c>
      <c r="O191" t="s">
        <v>21</v>
      </c>
      <c r="P191">
        <v>116</v>
      </c>
      <c r="Q191">
        <v>0</v>
      </c>
      <c r="R191">
        <v>0</v>
      </c>
      <c r="S191">
        <v>0</v>
      </c>
      <c r="T191">
        <v>0</v>
      </c>
      <c r="U191">
        <v>0</v>
      </c>
      <c r="V191">
        <v>0</v>
      </c>
      <c r="W191">
        <v>0</v>
      </c>
      <c r="X191">
        <v>0</v>
      </c>
      <c r="Y191">
        <v>0</v>
      </c>
      <c r="Z191">
        <v>0</v>
      </c>
      <c r="AA191">
        <v>0</v>
      </c>
      <c r="AB191">
        <v>0</v>
      </c>
      <c r="AC191">
        <v>0</v>
      </c>
      <c r="AD191">
        <v>0</v>
      </c>
      <c r="AE191">
        <v>0</v>
      </c>
      <c r="AF191">
        <v>0</v>
      </c>
      <c r="AG191">
        <v>0</v>
      </c>
      <c r="AH191">
        <v>0</v>
      </c>
      <c r="AI191">
        <v>0</v>
      </c>
    </row>
    <row r="192" spans="1:35" x14ac:dyDescent="0.3">
      <c r="A192" s="26" t="s">
        <v>222</v>
      </c>
      <c r="B192" s="26" t="s">
        <v>43</v>
      </c>
      <c r="C192" s="26" t="str">
        <f>VLOOKUP(G192,Master!$I:$M,2,)</f>
        <v>Category 2</v>
      </c>
      <c r="D192" s="26" t="str">
        <f>VLOOKUP($G192,Master!$I:$M,3,)</f>
        <v>SBV</v>
      </c>
      <c r="E192" s="26" t="str">
        <f>VLOOKUP($G192,Master!$I:$M,5,)</f>
        <v>ASIN 2</v>
      </c>
      <c r="F192" s="26" t="str">
        <f>VLOOKUP($G192,Master!$I:$M,4,)</f>
        <v>KT</v>
      </c>
      <c r="G192" s="26" t="s">
        <v>133</v>
      </c>
      <c r="H192" t="s">
        <v>44</v>
      </c>
      <c r="I192" t="s">
        <v>45</v>
      </c>
      <c r="K192" s="14">
        <v>44859</v>
      </c>
      <c r="M192">
        <v>200</v>
      </c>
      <c r="O192" t="s">
        <v>21</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row>
    <row r="193" spans="1:35" x14ac:dyDescent="0.3">
      <c r="A193" s="26" t="s">
        <v>222</v>
      </c>
      <c r="B193" s="26" t="s">
        <v>43</v>
      </c>
      <c r="C193" s="26" t="str">
        <f>VLOOKUP(G193,Master!$I:$M,2,)</f>
        <v>Category 2</v>
      </c>
      <c r="D193" s="26" t="str">
        <f>VLOOKUP($G193,Master!$I:$M,3,)</f>
        <v>SBV</v>
      </c>
      <c r="E193" s="26" t="str">
        <f>VLOOKUP($G193,Master!$I:$M,5,)</f>
        <v>ASIN 2</v>
      </c>
      <c r="F193" s="26" t="str">
        <f>VLOOKUP($G193,Master!$I:$M,4,)</f>
        <v>KT</v>
      </c>
      <c r="G193" s="26" t="s">
        <v>133</v>
      </c>
      <c r="H193" t="s">
        <v>44</v>
      </c>
      <c r="I193" t="s">
        <v>45</v>
      </c>
      <c r="K193" s="14">
        <v>44859</v>
      </c>
      <c r="M193">
        <v>200</v>
      </c>
      <c r="O193" t="s">
        <v>21</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row>
    <row r="194" spans="1:35" x14ac:dyDescent="0.3">
      <c r="A194" s="26" t="s">
        <v>222</v>
      </c>
      <c r="B194" s="26" t="s">
        <v>53</v>
      </c>
      <c r="C194" s="26" t="str">
        <f>VLOOKUP(G194,Master!$I:$M,2,)</f>
        <v>Category 2</v>
      </c>
      <c r="D194" s="26" t="str">
        <f>VLOOKUP($G194,Master!$I:$M,3,)</f>
        <v>SBV</v>
      </c>
      <c r="E194" s="26" t="str">
        <f>VLOOKUP($G194,Master!$I:$M,5,)</f>
        <v>ASIN 2</v>
      </c>
      <c r="F194" s="26" t="str">
        <f>VLOOKUP($G194,Master!$I:$M,4,)</f>
        <v>PT</v>
      </c>
      <c r="G194" s="26" t="s">
        <v>147</v>
      </c>
      <c r="H194" t="s">
        <v>54</v>
      </c>
      <c r="I194" t="s">
        <v>45</v>
      </c>
      <c r="K194" s="14">
        <v>44898</v>
      </c>
      <c r="M194">
        <v>550</v>
      </c>
      <c r="O194" t="s">
        <v>21</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row>
    <row r="195" spans="1:35" x14ac:dyDescent="0.3">
      <c r="A195" s="26" t="s">
        <v>222</v>
      </c>
      <c r="B195" s="26" t="s">
        <v>53</v>
      </c>
      <c r="C195" s="26" t="str">
        <f>VLOOKUP(G195,Master!$I:$M,2,)</f>
        <v>Category 4</v>
      </c>
      <c r="D195" s="26" t="str">
        <f>VLOOKUP($G195,Master!$I:$M,3,)</f>
        <v>SBV</v>
      </c>
      <c r="E195" s="26" t="str">
        <f>VLOOKUP($G195,Master!$I:$M,5,)</f>
        <v>ASIN 5</v>
      </c>
      <c r="F195" s="26" t="str">
        <f>VLOOKUP($G195,Master!$I:$M,4,)</f>
        <v>KT</v>
      </c>
      <c r="G195" s="26" t="s">
        <v>143</v>
      </c>
      <c r="H195" t="s">
        <v>54</v>
      </c>
      <c r="I195" t="s">
        <v>45</v>
      </c>
      <c r="K195" s="14">
        <v>44900</v>
      </c>
      <c r="M195">
        <v>550</v>
      </c>
      <c r="O195" t="s">
        <v>21</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row>
    <row r="196" spans="1:35" x14ac:dyDescent="0.3">
      <c r="A196" s="26" t="s">
        <v>222</v>
      </c>
      <c r="B196" s="26" t="s">
        <v>53</v>
      </c>
      <c r="C196" s="26" t="str">
        <f>VLOOKUP(G196,Master!$I:$M,2,)</f>
        <v>Category 4</v>
      </c>
      <c r="D196" s="26" t="str">
        <f>VLOOKUP($G196,Master!$I:$M,3,)</f>
        <v>SBV</v>
      </c>
      <c r="E196" s="26" t="str">
        <f>VLOOKUP($G196,Master!$I:$M,5,)</f>
        <v>ASIN 5</v>
      </c>
      <c r="F196" s="26" t="str">
        <f>VLOOKUP($G196,Master!$I:$M,4,)</f>
        <v>PT</v>
      </c>
      <c r="G196" s="26" t="s">
        <v>200</v>
      </c>
      <c r="H196" t="s">
        <v>54</v>
      </c>
      <c r="I196" t="s">
        <v>45</v>
      </c>
      <c r="K196" s="14">
        <v>44900</v>
      </c>
      <c r="M196">
        <v>550</v>
      </c>
      <c r="O196" t="s">
        <v>21</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row>
    <row r="197" spans="1:35" x14ac:dyDescent="0.3">
      <c r="A197" s="26" t="s">
        <v>222</v>
      </c>
      <c r="B197" s="26" t="s">
        <v>53</v>
      </c>
      <c r="C197" s="26" t="str">
        <f>VLOOKUP(G197,Master!$I:$M,2,)</f>
        <v>Category 1</v>
      </c>
      <c r="D197" s="26" t="str">
        <f>VLOOKUP($G197,Master!$I:$M,3,)</f>
        <v>SBV</v>
      </c>
      <c r="E197" s="26" t="str">
        <f>VLOOKUP($G197,Master!$I:$M,5,)</f>
        <v>ASIN 1</v>
      </c>
      <c r="F197" s="26" t="str">
        <f>VLOOKUP($G197,Master!$I:$M,4,)</f>
        <v>PT</v>
      </c>
      <c r="G197" s="26" t="s">
        <v>159</v>
      </c>
      <c r="H197" t="s">
        <v>54</v>
      </c>
      <c r="I197" t="s">
        <v>45</v>
      </c>
      <c r="K197" s="14">
        <v>44898</v>
      </c>
      <c r="M197">
        <v>550</v>
      </c>
      <c r="O197" t="s">
        <v>21</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row>
    <row r="198" spans="1:35" x14ac:dyDescent="0.3">
      <c r="A198" s="26" t="s">
        <v>222</v>
      </c>
      <c r="B198" s="26" t="s">
        <v>53</v>
      </c>
      <c r="C198" s="26" t="str">
        <f>VLOOKUP(G198,Master!$I:$M,2,)</f>
        <v>Category 1</v>
      </c>
      <c r="D198" s="26" t="str">
        <f>VLOOKUP($G198,Master!$I:$M,3,)</f>
        <v>SBV</v>
      </c>
      <c r="E198" s="26" t="str">
        <f>VLOOKUP($G198,Master!$I:$M,5,)</f>
        <v>ASIN 3</v>
      </c>
      <c r="F198" s="26" t="str">
        <f>VLOOKUP($G198,Master!$I:$M,4,)</f>
        <v>PT</v>
      </c>
      <c r="G198" s="26" t="s">
        <v>168</v>
      </c>
      <c r="H198" t="s">
        <v>54</v>
      </c>
      <c r="I198" t="s">
        <v>45</v>
      </c>
      <c r="K198" s="14">
        <v>44907</v>
      </c>
      <c r="M198">
        <v>550</v>
      </c>
      <c r="O198" t="s">
        <v>21</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row>
    <row r="199" spans="1:35" x14ac:dyDescent="0.3">
      <c r="A199" s="26" t="s">
        <v>222</v>
      </c>
      <c r="B199" s="26" t="s">
        <v>43</v>
      </c>
      <c r="C199" s="26" t="str">
        <f>VLOOKUP(G199,Master!$I:$M,2,)</f>
        <v>Category 1</v>
      </c>
      <c r="D199" s="26" t="str">
        <f>VLOOKUP($G199,Master!$I:$M,3,)</f>
        <v>SBV</v>
      </c>
      <c r="E199" s="26" t="str">
        <f>VLOOKUP($G199,Master!$I:$M,5,)</f>
        <v>ASIN 12</v>
      </c>
      <c r="F199" s="26" t="str">
        <f>VLOOKUP($G199,Master!$I:$M,4,)</f>
        <v>KT</v>
      </c>
      <c r="G199" s="26" t="s">
        <v>201</v>
      </c>
      <c r="H199" t="s">
        <v>44</v>
      </c>
      <c r="I199" t="s">
        <v>45</v>
      </c>
      <c r="K199" s="14">
        <v>44933</v>
      </c>
      <c r="M199">
        <v>550</v>
      </c>
      <c r="O199" t="s">
        <v>21</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row>
    <row r="200" spans="1:35" x14ac:dyDescent="0.3">
      <c r="A200" s="26" t="s">
        <v>222</v>
      </c>
      <c r="B200" s="26" t="s">
        <v>53</v>
      </c>
      <c r="C200" s="26" t="str">
        <f>VLOOKUP(G200,Master!$I:$M,2,)</f>
        <v>Category 4</v>
      </c>
      <c r="D200" s="26" t="str">
        <f>VLOOKUP($G200,Master!$I:$M,3,)</f>
        <v>SBV</v>
      </c>
      <c r="E200" s="26" t="str">
        <f>VLOOKUP($G200,Master!$I:$M,5,)</f>
        <v>ASIN 5</v>
      </c>
      <c r="F200" s="26" t="str">
        <f>VLOOKUP($G200,Master!$I:$M,4,)</f>
        <v>PT</v>
      </c>
      <c r="G200" s="26" t="s">
        <v>200</v>
      </c>
      <c r="H200" t="s">
        <v>54</v>
      </c>
      <c r="I200" t="s">
        <v>45</v>
      </c>
      <c r="K200" s="14">
        <v>44949</v>
      </c>
      <c r="M200">
        <v>550</v>
      </c>
      <c r="O200" t="s">
        <v>21</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row>
    <row r="201" spans="1:35" x14ac:dyDescent="0.3">
      <c r="A201" s="26" t="s">
        <v>222</v>
      </c>
      <c r="B201" s="26" t="s">
        <v>53</v>
      </c>
      <c r="C201" s="26" t="str">
        <f>VLOOKUP(G201,Master!$I:$M,2,)</f>
        <v>Category 4</v>
      </c>
      <c r="D201" s="26" t="str">
        <f>VLOOKUP($G201,Master!$I:$M,3,)</f>
        <v>SBV</v>
      </c>
      <c r="E201" s="26" t="str">
        <f>VLOOKUP($G201,Master!$I:$M,5,)</f>
        <v>ASIN 5</v>
      </c>
      <c r="F201" s="26" t="str">
        <f>VLOOKUP($G201,Master!$I:$M,4,)</f>
        <v>PT</v>
      </c>
      <c r="G201" s="26" t="s">
        <v>200</v>
      </c>
      <c r="H201" t="s">
        <v>54</v>
      </c>
      <c r="I201" t="s">
        <v>45</v>
      </c>
      <c r="K201" s="14">
        <v>44949</v>
      </c>
      <c r="M201">
        <v>550</v>
      </c>
      <c r="O201" t="s">
        <v>21</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row>
    <row r="202" spans="1:35" x14ac:dyDescent="0.3">
      <c r="A202" s="26" t="s">
        <v>221</v>
      </c>
      <c r="B202" s="26" t="s">
        <v>43</v>
      </c>
      <c r="C202" s="26" t="str">
        <f>VLOOKUP(G202,Master!$I:$M,2,)</f>
        <v>Category 1</v>
      </c>
      <c r="D202" s="26" t="str">
        <f ca="1">VLOOKUP($F202,Master!$I:$M,3,)</f>
        <v>SP</v>
      </c>
      <c r="E202" s="26" t="str">
        <f ca="1">VLOOKUP($F202,Master!$I:$M,5,)</f>
        <v>ASIN 1</v>
      </c>
      <c r="F202" s="26" t="str">
        <f ca="1">VLOOKUP($F202,Master!$I:$M,4,)</f>
        <v>KT</v>
      </c>
      <c r="G202" s="26" t="s">
        <v>126</v>
      </c>
      <c r="H202" t="s">
        <v>44</v>
      </c>
      <c r="I202" t="s">
        <v>45</v>
      </c>
      <c r="J202" t="s">
        <v>46</v>
      </c>
      <c r="K202" s="14">
        <v>44151</v>
      </c>
      <c r="M202">
        <v>12000</v>
      </c>
      <c r="N202" s="13">
        <v>0.37802644964394699</v>
      </c>
      <c r="O202" t="s">
        <v>21</v>
      </c>
      <c r="P202" s="26">
        <v>1242898.8</v>
      </c>
      <c r="Q202" s="84">
        <v>3036</v>
      </c>
      <c r="R202">
        <v>3.7000000000000002E-3</v>
      </c>
      <c r="S202" s="26">
        <v>200909.60399999999</v>
      </c>
      <c r="T202">
        <v>56.32</v>
      </c>
      <c r="U202" s="84">
        <v>1232.8000000000002</v>
      </c>
      <c r="V202" s="26">
        <v>930113.82000000007</v>
      </c>
      <c r="W202">
        <v>0.22869999999999999</v>
      </c>
      <c r="X202">
        <v>4.3723000000000001</v>
      </c>
      <c r="Y202" s="26">
        <v>0</v>
      </c>
      <c r="Z202">
        <v>0</v>
      </c>
      <c r="AA202">
        <v>0</v>
      </c>
      <c r="AB202">
        <v>0</v>
      </c>
      <c r="AC202">
        <v>0</v>
      </c>
      <c r="AD202">
        <v>0</v>
      </c>
      <c r="AE202">
        <v>0</v>
      </c>
      <c r="AF202">
        <v>0</v>
      </c>
      <c r="AG202">
        <v>0</v>
      </c>
      <c r="AH202">
        <v>0</v>
      </c>
      <c r="AI202">
        <v>0</v>
      </c>
    </row>
    <row r="203" spans="1:35" x14ac:dyDescent="0.3">
      <c r="A203" s="26" t="s">
        <v>221</v>
      </c>
      <c r="B203" s="26" t="s">
        <v>43</v>
      </c>
      <c r="C203" s="26" t="str">
        <f>VLOOKUP(G203,Master!$I:$M,2,)</f>
        <v>Category 2</v>
      </c>
      <c r="D203" s="26" t="str">
        <f ca="1">VLOOKUP($F203,Master!$I:$M,3,)</f>
        <v>SP</v>
      </c>
      <c r="E203" s="26" t="str">
        <f ca="1">VLOOKUP($F203,Master!$I:$M,5,)</f>
        <v>ASIN 2</v>
      </c>
      <c r="F203" s="26" t="str">
        <f ca="1">VLOOKUP($F203,Master!$I:$M,4,)</f>
        <v>KT</v>
      </c>
      <c r="G203" s="26" t="s">
        <v>127</v>
      </c>
      <c r="H203" t="s">
        <v>44</v>
      </c>
      <c r="I203" t="s">
        <v>45</v>
      </c>
      <c r="J203" t="s">
        <v>46</v>
      </c>
      <c r="K203" s="14">
        <v>44151</v>
      </c>
      <c r="M203">
        <v>5500</v>
      </c>
      <c r="N203" s="13">
        <v>0.16365899621375801</v>
      </c>
      <c r="O203" t="s">
        <v>21</v>
      </c>
      <c r="P203" s="26">
        <v>1280290</v>
      </c>
      <c r="Q203" s="84">
        <v>4275.5999999999995</v>
      </c>
      <c r="R203">
        <v>3.0999999999999999E-3</v>
      </c>
      <c r="S203" s="26">
        <v>111129.01700000001</v>
      </c>
      <c r="T203">
        <v>36.69</v>
      </c>
      <c r="U203" s="84">
        <v>748.80000000000007</v>
      </c>
      <c r="V203" s="26">
        <v>382601.90700000001</v>
      </c>
      <c r="W203">
        <v>0.3075</v>
      </c>
      <c r="X203">
        <v>3.2515999999999998</v>
      </c>
      <c r="Y203">
        <v>0</v>
      </c>
      <c r="Z203">
        <v>0</v>
      </c>
      <c r="AA203">
        <v>0</v>
      </c>
      <c r="AB203">
        <v>0</v>
      </c>
      <c r="AC203">
        <v>0</v>
      </c>
      <c r="AD203">
        <v>0</v>
      </c>
      <c r="AE203">
        <v>0</v>
      </c>
      <c r="AF203">
        <v>0</v>
      </c>
      <c r="AG203">
        <v>0</v>
      </c>
      <c r="AH203">
        <v>0</v>
      </c>
      <c r="AI203">
        <v>0</v>
      </c>
    </row>
    <row r="204" spans="1:35" x14ac:dyDescent="0.3">
      <c r="A204" s="26" t="s">
        <v>221</v>
      </c>
      <c r="B204" s="26" t="s">
        <v>43</v>
      </c>
      <c r="C204" s="26" t="str">
        <f>VLOOKUP(G204,Master!$I:$M,2,)</f>
        <v>Category 1</v>
      </c>
      <c r="D204" s="26" t="str">
        <f ca="1">VLOOKUP($F204,Master!$I:$M,3,)</f>
        <v>SP</v>
      </c>
      <c r="E204" s="26" t="str">
        <f ca="1">VLOOKUP($F204,Master!$I:$M,5,)</f>
        <v>ASIN 1</v>
      </c>
      <c r="F204" s="26" t="str">
        <f ca="1">VLOOKUP($F204,Master!$I:$M,4,)</f>
        <v>PT</v>
      </c>
      <c r="G204" s="26" t="s">
        <v>128</v>
      </c>
      <c r="H204" t="s">
        <v>44</v>
      </c>
      <c r="I204" t="s">
        <v>45</v>
      </c>
      <c r="J204" t="s">
        <v>46</v>
      </c>
      <c r="K204" s="14">
        <v>44151</v>
      </c>
      <c r="M204">
        <v>4000</v>
      </c>
      <c r="N204" s="13">
        <v>0.23975300400534</v>
      </c>
      <c r="O204" t="s">
        <v>21</v>
      </c>
      <c r="P204" s="26">
        <v>625621.70000000007</v>
      </c>
      <c r="Q204" s="84">
        <v>2032</v>
      </c>
      <c r="R204">
        <v>3.5000000000000001E-3</v>
      </c>
      <c r="S204" s="26">
        <v>25680.922499999997</v>
      </c>
      <c r="T204">
        <v>15.22</v>
      </c>
      <c r="U204" s="84">
        <v>692</v>
      </c>
      <c r="V204" s="26">
        <v>269798.19300000003</v>
      </c>
      <c r="W204">
        <v>0.1008</v>
      </c>
      <c r="X204">
        <v>9.9221000000000004</v>
      </c>
      <c r="Y204">
        <v>0</v>
      </c>
      <c r="Z204">
        <v>0</v>
      </c>
      <c r="AA204">
        <v>0</v>
      </c>
      <c r="AB204">
        <v>0</v>
      </c>
      <c r="AC204">
        <v>0</v>
      </c>
      <c r="AD204">
        <v>0</v>
      </c>
      <c r="AE204">
        <v>0</v>
      </c>
      <c r="AF204">
        <v>0</v>
      </c>
      <c r="AG204">
        <v>0</v>
      </c>
      <c r="AH204">
        <v>0</v>
      </c>
      <c r="AI204">
        <v>0</v>
      </c>
    </row>
    <row r="205" spans="1:35" x14ac:dyDescent="0.3">
      <c r="A205" s="26" t="s">
        <v>221</v>
      </c>
      <c r="B205" s="26" t="s">
        <v>43</v>
      </c>
      <c r="C205" s="26" t="str">
        <f>VLOOKUP(G205,Master!$I:$M,2,)</f>
        <v>Category 3</v>
      </c>
      <c r="D205" s="26" t="str">
        <f ca="1">VLOOKUP($F205,Master!$I:$M,3,)</f>
        <v>SP</v>
      </c>
      <c r="E205" s="26" t="str">
        <f ca="1">VLOOKUP($F205,Master!$I:$M,5,)</f>
        <v>ASIN 14</v>
      </c>
      <c r="F205" s="26" t="str">
        <f ca="1">VLOOKUP($F205,Master!$I:$M,4,)</f>
        <v>KT</v>
      </c>
      <c r="G205" s="26" t="s">
        <v>129</v>
      </c>
      <c r="H205" t="s">
        <v>44</v>
      </c>
      <c r="I205" t="s">
        <v>45</v>
      </c>
      <c r="J205" t="s">
        <v>51</v>
      </c>
      <c r="K205" s="14">
        <v>44972</v>
      </c>
      <c r="M205">
        <v>5500</v>
      </c>
      <c r="N205" s="13">
        <v>7.2841154775530895E-2</v>
      </c>
      <c r="O205" t="s">
        <v>21</v>
      </c>
      <c r="P205" s="26">
        <v>123212.1</v>
      </c>
      <c r="Q205" s="84">
        <v>607.19999999999993</v>
      </c>
      <c r="R205">
        <v>4.4999999999999997E-3</v>
      </c>
      <c r="S205" s="26">
        <v>21719.871500000001</v>
      </c>
      <c r="T205">
        <v>50.5</v>
      </c>
      <c r="U205" s="84">
        <v>134.4</v>
      </c>
      <c r="V205" s="26">
        <v>40175.298000000003</v>
      </c>
      <c r="W205">
        <v>0.57240000000000002</v>
      </c>
      <c r="X205">
        <v>1.7468999999999999</v>
      </c>
      <c r="Y205">
        <v>0</v>
      </c>
      <c r="Z205">
        <v>0</v>
      </c>
      <c r="AA205">
        <v>0</v>
      </c>
      <c r="AB205">
        <v>0</v>
      </c>
      <c r="AC205">
        <v>0</v>
      </c>
      <c r="AD205">
        <v>0</v>
      </c>
      <c r="AE205">
        <v>0</v>
      </c>
      <c r="AF205">
        <v>0</v>
      </c>
      <c r="AG205">
        <v>0</v>
      </c>
      <c r="AH205">
        <v>0</v>
      </c>
      <c r="AI205">
        <v>0</v>
      </c>
    </row>
    <row r="206" spans="1:35" x14ac:dyDescent="0.3">
      <c r="A206" s="26" t="s">
        <v>221</v>
      </c>
      <c r="B206" s="26" t="s">
        <v>43</v>
      </c>
      <c r="C206" s="26" t="str">
        <f>VLOOKUP(G206,Master!$I:$M,2,)</f>
        <v>Category 3</v>
      </c>
      <c r="D206" s="26" t="str">
        <f ca="1">VLOOKUP($F206,Master!$I:$M,3,)</f>
        <v>SB</v>
      </c>
      <c r="E206" s="26" t="str">
        <f ca="1">VLOOKUP($F206,Master!$I:$M,5,)</f>
        <v>ASIN 16</v>
      </c>
      <c r="F206" s="26" t="str">
        <f ca="1">VLOOKUP($F206,Master!$I:$M,4,)</f>
        <v>KT</v>
      </c>
      <c r="G206" s="26" t="s">
        <v>130</v>
      </c>
      <c r="H206" t="s">
        <v>44</v>
      </c>
      <c r="I206" t="s">
        <v>45</v>
      </c>
      <c r="K206" s="14">
        <v>44979</v>
      </c>
      <c r="M206">
        <v>1000</v>
      </c>
      <c r="N206" s="13">
        <v>0.193390157102238</v>
      </c>
      <c r="O206" t="s">
        <v>21</v>
      </c>
      <c r="P206" s="26">
        <v>261027.80000000002</v>
      </c>
      <c r="Q206" s="84">
        <v>554.4</v>
      </c>
      <c r="R206">
        <v>1.9E-3</v>
      </c>
      <c r="S206" s="26">
        <v>18221.756000000001</v>
      </c>
      <c r="T206">
        <v>46.4</v>
      </c>
      <c r="U206" s="84">
        <v>32.800000000000004</v>
      </c>
      <c r="V206" s="26">
        <v>14179.166999999999</v>
      </c>
      <c r="W206">
        <v>1.3607</v>
      </c>
      <c r="X206">
        <v>0.7349</v>
      </c>
      <c r="Y206">
        <v>22</v>
      </c>
      <c r="Z206">
        <v>0.53659999999999997</v>
      </c>
      <c r="AA206">
        <v>7587.91</v>
      </c>
      <c r="AB206">
        <v>0.48159999999999997</v>
      </c>
      <c r="AC206">
        <v>0</v>
      </c>
      <c r="AD206">
        <v>0</v>
      </c>
      <c r="AE206">
        <v>0</v>
      </c>
      <c r="AF206">
        <v>0</v>
      </c>
      <c r="AG206">
        <v>0</v>
      </c>
      <c r="AH206">
        <v>0</v>
      </c>
      <c r="AI206">
        <v>0</v>
      </c>
    </row>
    <row r="207" spans="1:35" x14ac:dyDescent="0.3">
      <c r="A207" s="26" t="s">
        <v>221</v>
      </c>
      <c r="B207" s="26" t="s">
        <v>43</v>
      </c>
      <c r="C207" s="26" t="str">
        <f>VLOOKUP(G207,Master!$I:$M,2,)</f>
        <v>Category 2</v>
      </c>
      <c r="D207" s="26" t="str">
        <f ca="1">VLOOKUP($F207,Master!$I:$M,3,)</f>
        <v>SD</v>
      </c>
      <c r="E207" s="26" t="str">
        <f ca="1">VLOOKUP($F207,Master!$I:$M,5,)</f>
        <v>ASIN 2</v>
      </c>
      <c r="F207" s="26" t="str">
        <f ca="1">VLOOKUP($F207,Master!$I:$M,4,)</f>
        <v>CT</v>
      </c>
      <c r="G207" s="26" t="s">
        <v>131</v>
      </c>
      <c r="H207" t="s">
        <v>44</v>
      </c>
      <c r="I207" t="s">
        <v>45</v>
      </c>
      <c r="K207" s="14">
        <v>44947</v>
      </c>
      <c r="M207">
        <v>1000</v>
      </c>
      <c r="O207" t="s">
        <v>52</v>
      </c>
      <c r="P207" s="26">
        <v>285797.60000000003</v>
      </c>
      <c r="Q207" s="84">
        <v>734.4</v>
      </c>
      <c r="R207">
        <v>2.3999999999999998E-3</v>
      </c>
      <c r="S207" s="26">
        <v>14949.137000000001</v>
      </c>
      <c r="T207">
        <v>28.74</v>
      </c>
      <c r="U207" s="84">
        <v>124.80000000000001</v>
      </c>
      <c r="V207" s="26">
        <v>57165.201000000001</v>
      </c>
      <c r="W207">
        <v>0.27689999999999998</v>
      </c>
      <c r="X207">
        <v>3.6114999999999999</v>
      </c>
      <c r="Y207">
        <v>30</v>
      </c>
      <c r="Z207">
        <v>0.1923</v>
      </c>
      <c r="AA207">
        <v>13479.79</v>
      </c>
      <c r="AB207">
        <v>0.2122</v>
      </c>
      <c r="AC207">
        <v>155016</v>
      </c>
      <c r="AD207">
        <v>113.45</v>
      </c>
      <c r="AE207">
        <v>0</v>
      </c>
      <c r="AF207">
        <v>0</v>
      </c>
      <c r="AG207">
        <v>0</v>
      </c>
      <c r="AH207">
        <v>0</v>
      </c>
      <c r="AI207">
        <v>0</v>
      </c>
    </row>
    <row r="208" spans="1:35" x14ac:dyDescent="0.3">
      <c r="A208" s="26" t="s">
        <v>221</v>
      </c>
      <c r="B208" s="26" t="s">
        <v>43</v>
      </c>
      <c r="C208" s="26" t="str">
        <f>VLOOKUP(G208,Master!$I:$M,2,)</f>
        <v>Category 1</v>
      </c>
      <c r="D208" s="26" t="str">
        <f ca="1">VLOOKUP($F208,Master!$I:$M,3,)</f>
        <v>SD</v>
      </c>
      <c r="E208" s="26" t="str">
        <f ca="1">VLOOKUP($F208,Master!$I:$M,5,)</f>
        <v>ASIN 3</v>
      </c>
      <c r="F208" s="26" t="str">
        <f ca="1">VLOOKUP($F208,Master!$I:$M,4,)</f>
        <v>CT</v>
      </c>
      <c r="G208" s="26" t="s">
        <v>132</v>
      </c>
      <c r="H208" t="s">
        <v>44</v>
      </c>
      <c r="I208" t="s">
        <v>45</v>
      </c>
      <c r="K208" s="14">
        <v>44947</v>
      </c>
      <c r="M208">
        <v>1000</v>
      </c>
      <c r="O208" t="s">
        <v>52</v>
      </c>
      <c r="P208" s="26">
        <v>198621.50000000003</v>
      </c>
      <c r="Q208" s="84">
        <v>474</v>
      </c>
      <c r="R208">
        <v>2.2000000000000001E-3</v>
      </c>
      <c r="S208" s="26">
        <v>12256.872499999999</v>
      </c>
      <c r="T208">
        <v>36.51</v>
      </c>
      <c r="U208" s="84">
        <v>164</v>
      </c>
      <c r="V208" s="26">
        <v>146428.59600000002</v>
      </c>
      <c r="W208">
        <v>8.8599999999999998E-2</v>
      </c>
      <c r="X208">
        <v>11.282999999999999</v>
      </c>
      <c r="Y208">
        <v>24</v>
      </c>
      <c r="Z208">
        <v>0.1171</v>
      </c>
      <c r="AA208">
        <v>15910.48</v>
      </c>
      <c r="AB208">
        <v>9.7799999999999998E-2</v>
      </c>
      <c r="AC208">
        <v>111338</v>
      </c>
      <c r="AD208">
        <v>129.51</v>
      </c>
      <c r="AE208">
        <v>0</v>
      </c>
      <c r="AF208">
        <v>0</v>
      </c>
      <c r="AG208">
        <v>0</v>
      </c>
      <c r="AH208">
        <v>0</v>
      </c>
      <c r="AI208">
        <v>0</v>
      </c>
    </row>
    <row r="209" spans="1:35" x14ac:dyDescent="0.3">
      <c r="A209" s="26" t="s">
        <v>221</v>
      </c>
      <c r="B209" s="26" t="s">
        <v>43</v>
      </c>
      <c r="C209" s="26" t="str">
        <f>VLOOKUP(G209,Master!$I:$M,2,)</f>
        <v>Category 2</v>
      </c>
      <c r="D209" s="26" t="str">
        <f ca="1">VLOOKUP($F209,Master!$I:$M,3,)</f>
        <v>SBV</v>
      </c>
      <c r="E209" s="26" t="str">
        <f ca="1">VLOOKUP($F209,Master!$I:$M,5,)</f>
        <v>ASIN 2</v>
      </c>
      <c r="F209" s="26" t="str">
        <f ca="1">VLOOKUP($F209,Master!$I:$M,4,)</f>
        <v>KT</v>
      </c>
      <c r="G209" s="26" t="s">
        <v>133</v>
      </c>
      <c r="H209" t="s">
        <v>44</v>
      </c>
      <c r="I209" t="s">
        <v>45</v>
      </c>
      <c r="J209" t="s">
        <v>46</v>
      </c>
      <c r="K209" s="14">
        <v>44578</v>
      </c>
      <c r="M209">
        <v>1000</v>
      </c>
      <c r="N209" t="s">
        <v>49</v>
      </c>
      <c r="O209" t="s">
        <v>21</v>
      </c>
      <c r="P209" s="26">
        <v>240802.1</v>
      </c>
      <c r="Q209" s="84">
        <v>1645.2</v>
      </c>
      <c r="R209">
        <v>6.3E-3</v>
      </c>
      <c r="S209" s="26">
        <v>12252.053</v>
      </c>
      <c r="T209">
        <v>10.51</v>
      </c>
      <c r="U209" s="84">
        <v>97.600000000000009</v>
      </c>
      <c r="V209" s="26">
        <v>49757.094000000005</v>
      </c>
      <c r="W209">
        <v>0.26069999999999999</v>
      </c>
      <c r="X209">
        <v>3.8355000000000001</v>
      </c>
      <c r="Y209">
        <v>69</v>
      </c>
      <c r="Z209">
        <v>0.56559999999999999</v>
      </c>
      <c r="AA209">
        <v>31112.99</v>
      </c>
      <c r="AB209">
        <v>0.56279999999999997</v>
      </c>
      <c r="AC209">
        <v>33695</v>
      </c>
      <c r="AD209">
        <v>427.78</v>
      </c>
      <c r="AE209">
        <v>0</v>
      </c>
      <c r="AF209">
        <v>0</v>
      </c>
      <c r="AG209">
        <v>0</v>
      </c>
      <c r="AH209">
        <v>0</v>
      </c>
      <c r="AI209">
        <v>0</v>
      </c>
    </row>
    <row r="210" spans="1:35" x14ac:dyDescent="0.3">
      <c r="A210" s="26" t="s">
        <v>221</v>
      </c>
      <c r="B210" s="26" t="s">
        <v>43</v>
      </c>
      <c r="C210" s="26" t="str">
        <f>VLOOKUP(G210,Master!$I:$M,2,)</f>
        <v>Category 2</v>
      </c>
      <c r="D210" s="26" t="str">
        <f ca="1">VLOOKUP($F210,Master!$I:$M,3,)</f>
        <v>SB</v>
      </c>
      <c r="E210" s="26" t="str">
        <f ca="1">VLOOKUP($F210,Master!$I:$M,5,)</f>
        <v>ASIN 2</v>
      </c>
      <c r="F210" s="26" t="str">
        <f ca="1">VLOOKUP($F210,Master!$I:$M,4,)</f>
        <v>KT</v>
      </c>
      <c r="G210" s="26" t="s">
        <v>134</v>
      </c>
      <c r="H210" t="s">
        <v>50</v>
      </c>
      <c r="I210" t="s">
        <v>45</v>
      </c>
      <c r="K210" s="14">
        <v>44630</v>
      </c>
      <c r="M210">
        <v>1000</v>
      </c>
      <c r="N210" s="13">
        <v>0.39160284233687198</v>
      </c>
      <c r="O210" t="s">
        <v>21</v>
      </c>
      <c r="P210" s="26">
        <v>93453.8</v>
      </c>
      <c r="Q210" s="84">
        <v>682.8</v>
      </c>
      <c r="R210">
        <v>6.7000000000000002E-3</v>
      </c>
      <c r="S210" s="26">
        <v>11550.029500000001</v>
      </c>
      <c r="T210">
        <v>23.88</v>
      </c>
      <c r="U210" s="84">
        <v>122.4</v>
      </c>
      <c r="V210" s="26">
        <v>44709.578999999998</v>
      </c>
      <c r="W210">
        <v>0.27350000000000002</v>
      </c>
      <c r="X210">
        <v>3.6558999999999999</v>
      </c>
      <c r="Y210">
        <v>45</v>
      </c>
      <c r="Z210">
        <v>0.29409999999999997</v>
      </c>
      <c r="AA210">
        <v>13347.38</v>
      </c>
      <c r="AB210">
        <v>0.26869999999999999</v>
      </c>
      <c r="AC210">
        <v>0</v>
      </c>
      <c r="AD210">
        <v>0</v>
      </c>
      <c r="AE210">
        <v>0</v>
      </c>
      <c r="AF210">
        <v>0</v>
      </c>
      <c r="AG210">
        <v>0</v>
      </c>
      <c r="AH210">
        <v>0</v>
      </c>
      <c r="AI210">
        <v>0</v>
      </c>
    </row>
    <row r="211" spans="1:35" x14ac:dyDescent="0.3">
      <c r="A211" s="26" t="s">
        <v>221</v>
      </c>
      <c r="B211" s="26" t="s">
        <v>43</v>
      </c>
      <c r="C211" s="26" t="str">
        <f>VLOOKUP(G211,Master!$I:$M,2,)</f>
        <v>Category 1</v>
      </c>
      <c r="D211" s="26" t="str">
        <f ca="1">VLOOKUP($F211,Master!$I:$M,3,)</f>
        <v>SD</v>
      </c>
      <c r="E211" s="26" t="str">
        <f ca="1">VLOOKUP($F211,Master!$I:$M,5,)</f>
        <v>ASIN 1</v>
      </c>
      <c r="F211" s="26" t="str">
        <f ca="1">VLOOKUP($F211,Master!$I:$M,4,)</f>
        <v>CT</v>
      </c>
      <c r="G211" s="26" t="s">
        <v>135</v>
      </c>
      <c r="H211" t="s">
        <v>44</v>
      </c>
      <c r="I211" t="s">
        <v>45</v>
      </c>
      <c r="K211" s="14">
        <v>44947</v>
      </c>
      <c r="M211">
        <v>1000</v>
      </c>
      <c r="O211" t="s">
        <v>52</v>
      </c>
      <c r="P211" s="26">
        <v>220796.40000000002</v>
      </c>
      <c r="Q211" s="84">
        <v>512.4</v>
      </c>
      <c r="R211">
        <v>2.0999999999999999E-3</v>
      </c>
      <c r="S211" s="26">
        <v>9929.9295000000002</v>
      </c>
      <c r="T211">
        <v>27.36</v>
      </c>
      <c r="U211" s="84">
        <v>172.8</v>
      </c>
      <c r="V211" s="26">
        <v>68657.418000000005</v>
      </c>
      <c r="W211">
        <v>0.15310000000000001</v>
      </c>
      <c r="X211">
        <v>6.5301</v>
      </c>
      <c r="Y211">
        <v>81</v>
      </c>
      <c r="Z211">
        <v>0.375</v>
      </c>
      <c r="AA211">
        <v>21688.38</v>
      </c>
      <c r="AB211">
        <v>0.2843</v>
      </c>
      <c r="AC211">
        <v>123495</v>
      </c>
      <c r="AD211">
        <v>94.6</v>
      </c>
      <c r="AE211">
        <v>0</v>
      </c>
      <c r="AF211">
        <v>0</v>
      </c>
      <c r="AG211">
        <v>0</v>
      </c>
      <c r="AH211">
        <v>0</v>
      </c>
      <c r="AI211">
        <v>0</v>
      </c>
    </row>
    <row r="212" spans="1:35" x14ac:dyDescent="0.3">
      <c r="A212" s="26" t="s">
        <v>221</v>
      </c>
      <c r="B212" s="26" t="s">
        <v>43</v>
      </c>
      <c r="C212" s="26" t="str">
        <f>VLOOKUP(G212,Master!$I:$M,2,)</f>
        <v>Category 1</v>
      </c>
      <c r="D212" s="26" t="str">
        <f ca="1">VLOOKUP($F212,Master!$I:$M,3,)</f>
        <v>SD</v>
      </c>
      <c r="E212" s="26" t="str">
        <f ca="1">VLOOKUP($F212,Master!$I:$M,5,)</f>
        <v>ASIN 4</v>
      </c>
      <c r="F212" s="26" t="str">
        <f ca="1">VLOOKUP($F212,Master!$I:$M,4,)</f>
        <v>CT</v>
      </c>
      <c r="G212" s="26" t="s">
        <v>136</v>
      </c>
      <c r="H212" t="s">
        <v>44</v>
      </c>
      <c r="I212" t="s">
        <v>45</v>
      </c>
      <c r="K212" s="14">
        <v>44977</v>
      </c>
      <c r="M212">
        <v>1000</v>
      </c>
      <c r="O212" t="s">
        <v>52</v>
      </c>
      <c r="P212" s="26">
        <v>138875</v>
      </c>
      <c r="Q212" s="84">
        <v>261.59999999999997</v>
      </c>
      <c r="R212">
        <v>1.6999999999999999E-3</v>
      </c>
      <c r="S212" s="26">
        <v>8006.0564999999997</v>
      </c>
      <c r="T212">
        <v>43.21</v>
      </c>
      <c r="U212" s="84">
        <v>115.2</v>
      </c>
      <c r="V212" s="26">
        <v>59401.341000000008</v>
      </c>
      <c r="W212">
        <v>0.14269999999999999</v>
      </c>
      <c r="X212">
        <v>7.0073999999999996</v>
      </c>
      <c r="Y212">
        <v>13</v>
      </c>
      <c r="Z212">
        <v>9.0300000000000005E-2</v>
      </c>
      <c r="AA212">
        <v>4804.6000000000004</v>
      </c>
      <c r="AB212">
        <v>7.2800000000000004E-2</v>
      </c>
      <c r="AC212">
        <v>75946</v>
      </c>
      <c r="AD212">
        <v>124.02</v>
      </c>
      <c r="AE212">
        <v>0</v>
      </c>
      <c r="AF212">
        <v>0</v>
      </c>
      <c r="AG212">
        <v>0</v>
      </c>
      <c r="AH212">
        <v>0</v>
      </c>
      <c r="AI212">
        <v>0</v>
      </c>
    </row>
    <row r="213" spans="1:35" x14ac:dyDescent="0.3">
      <c r="A213" s="26" t="s">
        <v>221</v>
      </c>
      <c r="B213" s="26" t="s">
        <v>43</v>
      </c>
      <c r="C213" s="26" t="str">
        <f>VLOOKUP(G213,Master!$I:$M,2,)</f>
        <v>Category 1</v>
      </c>
      <c r="D213" s="26" t="str">
        <f ca="1">VLOOKUP($F213,Master!$I:$M,3,)</f>
        <v>SP</v>
      </c>
      <c r="E213" s="26" t="str">
        <f ca="1">VLOOKUP($F213,Master!$I:$M,5,)</f>
        <v>ASIN 4</v>
      </c>
      <c r="F213" s="26" t="str">
        <f ca="1">VLOOKUP($F213,Master!$I:$M,4,)</f>
        <v>KT</v>
      </c>
      <c r="G213" s="26" t="s">
        <v>137</v>
      </c>
      <c r="H213" t="s">
        <v>44</v>
      </c>
      <c r="I213" t="s">
        <v>45</v>
      </c>
      <c r="J213" t="s">
        <v>46</v>
      </c>
      <c r="K213" s="14">
        <v>44118</v>
      </c>
      <c r="M213">
        <v>3000</v>
      </c>
      <c r="N213" t="s">
        <v>49</v>
      </c>
      <c r="O213" t="s">
        <v>21</v>
      </c>
      <c r="P213" s="26">
        <v>350841.7</v>
      </c>
      <c r="Q213" s="84">
        <v>546</v>
      </c>
      <c r="R213">
        <v>1.4E-3</v>
      </c>
      <c r="S213" s="26">
        <v>7676.043999999999</v>
      </c>
      <c r="T213">
        <v>19.850000000000001</v>
      </c>
      <c r="U213" s="84">
        <v>128</v>
      </c>
      <c r="V213" s="26">
        <v>62376.434999999998</v>
      </c>
      <c r="W213">
        <v>0.1303</v>
      </c>
      <c r="X213">
        <v>7.6746999999999996</v>
      </c>
      <c r="Y213">
        <v>0</v>
      </c>
      <c r="Z213">
        <v>0</v>
      </c>
      <c r="AA213">
        <v>0</v>
      </c>
      <c r="AB213">
        <v>0</v>
      </c>
      <c r="AC213">
        <v>0</v>
      </c>
      <c r="AD213">
        <v>0</v>
      </c>
      <c r="AE213">
        <v>0</v>
      </c>
      <c r="AF213">
        <v>0</v>
      </c>
      <c r="AG213">
        <v>0</v>
      </c>
      <c r="AH213">
        <v>0</v>
      </c>
      <c r="AI213">
        <v>0</v>
      </c>
    </row>
    <row r="214" spans="1:35" x14ac:dyDescent="0.3">
      <c r="A214" s="26" t="s">
        <v>221</v>
      </c>
      <c r="B214" s="26" t="s">
        <v>43</v>
      </c>
      <c r="C214" s="26" t="str">
        <f>VLOOKUP(G214,Master!$I:$M,2,)</f>
        <v>Category 2</v>
      </c>
      <c r="D214" s="26" t="str">
        <f ca="1">VLOOKUP($F214,Master!$I:$M,3,)</f>
        <v>SP</v>
      </c>
      <c r="E214" s="26" t="str">
        <f ca="1">VLOOKUP($F214,Master!$I:$M,5,)</f>
        <v>ASIN 2</v>
      </c>
      <c r="F214" s="26" t="str">
        <f ca="1">VLOOKUP($F214,Master!$I:$M,4,)</f>
        <v>PT</v>
      </c>
      <c r="G214" s="26" t="s">
        <v>138</v>
      </c>
      <c r="H214" t="s">
        <v>44</v>
      </c>
      <c r="I214" t="s">
        <v>45</v>
      </c>
      <c r="J214" t="s">
        <v>46</v>
      </c>
      <c r="K214" s="14">
        <v>44151</v>
      </c>
      <c r="M214">
        <v>500</v>
      </c>
      <c r="N214" s="13">
        <v>0.92756326555990798</v>
      </c>
      <c r="O214" t="s">
        <v>21</v>
      </c>
      <c r="P214" s="26">
        <v>132487.30000000002</v>
      </c>
      <c r="Q214" s="84">
        <v>812.4</v>
      </c>
      <c r="R214">
        <v>5.5999999999999999E-3</v>
      </c>
      <c r="S214" s="26">
        <v>7566.2920000000004</v>
      </c>
      <c r="T214">
        <v>13.15</v>
      </c>
      <c r="U214" s="84">
        <v>109.60000000000001</v>
      </c>
      <c r="V214" s="26">
        <v>50715.953999999998</v>
      </c>
      <c r="W214">
        <v>0.158</v>
      </c>
      <c r="X214">
        <v>6.3304999999999998</v>
      </c>
      <c r="Y214">
        <v>0</v>
      </c>
      <c r="Z214">
        <v>0</v>
      </c>
      <c r="AA214">
        <v>0</v>
      </c>
      <c r="AB214">
        <v>0</v>
      </c>
      <c r="AC214">
        <v>0</v>
      </c>
      <c r="AD214">
        <v>0</v>
      </c>
      <c r="AE214">
        <v>0</v>
      </c>
      <c r="AF214">
        <v>0</v>
      </c>
      <c r="AG214">
        <v>0</v>
      </c>
      <c r="AH214">
        <v>0</v>
      </c>
      <c r="AI214">
        <v>0</v>
      </c>
    </row>
    <row r="215" spans="1:35" x14ac:dyDescent="0.3">
      <c r="A215" s="26" t="s">
        <v>221</v>
      </c>
      <c r="B215" s="26" t="s">
        <v>43</v>
      </c>
      <c r="C215" s="26" t="str">
        <f>VLOOKUP(G215,Master!$I:$M,2,)</f>
        <v>Category 1</v>
      </c>
      <c r="D215" s="26" t="str">
        <f ca="1">VLOOKUP($F215,Master!$I:$M,3,)</f>
        <v>SBV</v>
      </c>
      <c r="E215" s="26" t="str">
        <f ca="1">VLOOKUP($F215,Master!$I:$M,5,)</f>
        <v>ASIN 3</v>
      </c>
      <c r="F215" s="26" t="str">
        <f ca="1">VLOOKUP($F215,Master!$I:$M,4,)</f>
        <v>KT</v>
      </c>
      <c r="G215" s="26" t="s">
        <v>139</v>
      </c>
      <c r="H215" t="s">
        <v>44</v>
      </c>
      <c r="I215" t="s">
        <v>45</v>
      </c>
      <c r="J215" t="s">
        <v>46</v>
      </c>
      <c r="K215" s="14">
        <v>44674</v>
      </c>
      <c r="M215">
        <v>2000</v>
      </c>
      <c r="N215" t="s">
        <v>49</v>
      </c>
      <c r="O215" t="s">
        <v>21</v>
      </c>
      <c r="P215" s="26">
        <v>65695.3</v>
      </c>
      <c r="Q215" s="84">
        <v>282</v>
      </c>
      <c r="R215">
        <v>3.8999999999999998E-3</v>
      </c>
      <c r="S215" s="26">
        <v>7539.1770000000006</v>
      </c>
      <c r="T215">
        <v>37.74</v>
      </c>
      <c r="U215" s="84">
        <v>29.6</v>
      </c>
      <c r="V215" s="26">
        <v>30946.86</v>
      </c>
      <c r="W215">
        <v>0.25790000000000002</v>
      </c>
      <c r="X215">
        <v>3.8767999999999998</v>
      </c>
      <c r="Y215">
        <v>17</v>
      </c>
      <c r="Z215">
        <v>0.45950000000000002</v>
      </c>
      <c r="AA215">
        <v>12817.02</v>
      </c>
      <c r="AB215">
        <v>0.37269999999999998</v>
      </c>
      <c r="AC215">
        <v>6502</v>
      </c>
      <c r="AD215">
        <v>1364.14</v>
      </c>
      <c r="AE215">
        <v>0</v>
      </c>
      <c r="AF215">
        <v>0</v>
      </c>
      <c r="AG215">
        <v>0</v>
      </c>
      <c r="AH215">
        <v>0</v>
      </c>
      <c r="AI215">
        <v>0</v>
      </c>
    </row>
    <row r="216" spans="1:35" x14ac:dyDescent="0.3">
      <c r="A216" s="26" t="s">
        <v>221</v>
      </c>
      <c r="B216" s="26" t="s">
        <v>43</v>
      </c>
      <c r="C216" s="26" t="str">
        <f>VLOOKUP(G216,Master!$I:$M,2,)</f>
        <v>Category 4</v>
      </c>
      <c r="D216" s="26" t="str">
        <f ca="1">VLOOKUP($F216,Master!$I:$M,3,)</f>
        <v>SP</v>
      </c>
      <c r="E216" s="26" t="str">
        <f ca="1">VLOOKUP($F216,Master!$I:$M,5,)</f>
        <v>ASIN 5</v>
      </c>
      <c r="F216" s="26" t="str">
        <f ca="1">VLOOKUP($F216,Master!$I:$M,4,)</f>
        <v>KT</v>
      </c>
      <c r="G216" s="26" t="s">
        <v>140</v>
      </c>
      <c r="H216" t="s">
        <v>44</v>
      </c>
      <c r="I216" t="s">
        <v>45</v>
      </c>
      <c r="J216" t="s">
        <v>46</v>
      </c>
      <c r="K216" s="14">
        <v>44433</v>
      </c>
      <c r="M216">
        <v>500</v>
      </c>
      <c r="N216" s="13">
        <v>8.1939125176375693E-2</v>
      </c>
      <c r="O216" t="s">
        <v>21</v>
      </c>
      <c r="P216" s="26">
        <v>62744.000000000007</v>
      </c>
      <c r="Q216" s="84">
        <v>310.8</v>
      </c>
      <c r="R216">
        <v>4.4999999999999997E-3</v>
      </c>
      <c r="S216" s="26">
        <v>4814.2894999999999</v>
      </c>
      <c r="T216">
        <v>21.87</v>
      </c>
      <c r="U216" s="84">
        <v>53.6</v>
      </c>
      <c r="V216" s="26">
        <v>29940.137999999999</v>
      </c>
      <c r="W216">
        <v>0.17030000000000001</v>
      </c>
      <c r="X216">
        <v>5.8734999999999999</v>
      </c>
      <c r="Y216">
        <v>0</v>
      </c>
      <c r="Z216">
        <v>0</v>
      </c>
      <c r="AA216">
        <v>0</v>
      </c>
      <c r="AB216">
        <v>0</v>
      </c>
      <c r="AC216">
        <v>0</v>
      </c>
      <c r="AD216">
        <v>0</v>
      </c>
      <c r="AE216">
        <v>0</v>
      </c>
      <c r="AF216">
        <v>0</v>
      </c>
      <c r="AG216">
        <v>0</v>
      </c>
      <c r="AH216">
        <v>0</v>
      </c>
      <c r="AI216">
        <v>0</v>
      </c>
    </row>
    <row r="217" spans="1:35" x14ac:dyDescent="0.3">
      <c r="A217" s="26" t="s">
        <v>221</v>
      </c>
      <c r="B217" s="26" t="s">
        <v>43</v>
      </c>
      <c r="C217" s="26" t="str">
        <f>VLOOKUP(G217,Master!$I:$M,2,)</f>
        <v>Category 1</v>
      </c>
      <c r="D217" s="26" t="str">
        <f ca="1">VLOOKUP($F217,Master!$I:$M,3,)</f>
        <v>SD</v>
      </c>
      <c r="E217" s="26" t="str">
        <f ca="1">VLOOKUP($F217,Master!$I:$M,5,)</f>
        <v>ASIN 12</v>
      </c>
      <c r="F217" s="26" t="str">
        <f ca="1">VLOOKUP($F217,Master!$I:$M,4,)</f>
        <v>CT</v>
      </c>
      <c r="G217" s="26" t="s">
        <v>141</v>
      </c>
      <c r="H217" t="s">
        <v>44</v>
      </c>
      <c r="I217" t="s">
        <v>45</v>
      </c>
      <c r="K217" s="14">
        <v>44973</v>
      </c>
      <c r="M217">
        <v>1000</v>
      </c>
      <c r="O217" t="s">
        <v>52</v>
      </c>
      <c r="P217" s="26">
        <v>78380.5</v>
      </c>
      <c r="Q217" s="84">
        <v>157.19999999999999</v>
      </c>
      <c r="R217">
        <v>1.8E-3</v>
      </c>
      <c r="S217" s="26">
        <v>4597.0550000000003</v>
      </c>
      <c r="T217">
        <v>41.28</v>
      </c>
      <c r="U217" s="84">
        <v>65.600000000000009</v>
      </c>
      <c r="V217" s="26">
        <v>30603.491999999998</v>
      </c>
      <c r="W217">
        <v>0.159</v>
      </c>
      <c r="X217">
        <v>6.2873999999999999</v>
      </c>
      <c r="Y217">
        <v>8</v>
      </c>
      <c r="Z217">
        <v>9.7600000000000006E-2</v>
      </c>
      <c r="AA217">
        <v>2734.76</v>
      </c>
      <c r="AB217">
        <v>8.0399999999999999E-2</v>
      </c>
      <c r="AC217">
        <v>44459</v>
      </c>
      <c r="AD217">
        <v>121.65</v>
      </c>
      <c r="AE217">
        <v>0</v>
      </c>
      <c r="AF217">
        <v>0</v>
      </c>
      <c r="AG217">
        <v>0</v>
      </c>
      <c r="AH217">
        <v>0</v>
      </c>
      <c r="AI217">
        <v>0</v>
      </c>
    </row>
    <row r="218" spans="1:35" x14ac:dyDescent="0.3">
      <c r="A218" s="26" t="s">
        <v>221</v>
      </c>
      <c r="B218" s="26" t="s">
        <v>43</v>
      </c>
      <c r="C218" s="26" t="str">
        <f>VLOOKUP(G218,Master!$I:$M,2,)</f>
        <v>Category 1</v>
      </c>
      <c r="D218" s="26" t="str">
        <f ca="1">VLOOKUP($F218,Master!$I:$M,3,)</f>
        <v>SP</v>
      </c>
      <c r="E218" s="26" t="str">
        <f ca="1">VLOOKUP($F218,Master!$I:$M,5,)</f>
        <v>ASIN 4</v>
      </c>
      <c r="F218" s="26" t="str">
        <f ca="1">VLOOKUP($F218,Master!$I:$M,4,)</f>
        <v>CT</v>
      </c>
      <c r="G218" s="26" t="s">
        <v>142</v>
      </c>
      <c r="H218" t="s">
        <v>44</v>
      </c>
      <c r="I218" t="s">
        <v>48</v>
      </c>
      <c r="J218" t="s">
        <v>46</v>
      </c>
      <c r="K218" s="14">
        <v>44118</v>
      </c>
      <c r="M218">
        <v>1200</v>
      </c>
      <c r="N218" t="s">
        <v>49</v>
      </c>
      <c r="O218" t="s">
        <v>21</v>
      </c>
      <c r="P218" s="26">
        <v>550030.80000000005</v>
      </c>
      <c r="Q218" s="84">
        <v>626.4</v>
      </c>
      <c r="R218">
        <v>1E-3</v>
      </c>
      <c r="S218" s="26">
        <v>4496.9079999999994</v>
      </c>
      <c r="T218">
        <v>10.14</v>
      </c>
      <c r="U218" s="84">
        <v>109.60000000000001</v>
      </c>
      <c r="V218" s="26">
        <v>49078.269000000008</v>
      </c>
      <c r="W218">
        <v>9.7000000000000003E-2</v>
      </c>
      <c r="X218">
        <v>10.307499999999999</v>
      </c>
      <c r="Y218">
        <v>0</v>
      </c>
      <c r="Z218">
        <v>0</v>
      </c>
      <c r="AA218">
        <v>0</v>
      </c>
      <c r="AB218">
        <v>0</v>
      </c>
      <c r="AC218">
        <v>0</v>
      </c>
      <c r="AD218">
        <v>0</v>
      </c>
      <c r="AE218">
        <v>0</v>
      </c>
      <c r="AF218">
        <v>0</v>
      </c>
      <c r="AG218">
        <v>0</v>
      </c>
      <c r="AH218">
        <v>0</v>
      </c>
      <c r="AI218">
        <v>0</v>
      </c>
    </row>
    <row r="219" spans="1:35" x14ac:dyDescent="0.3">
      <c r="A219" s="26" t="s">
        <v>221</v>
      </c>
      <c r="B219" s="26" t="s">
        <v>43</v>
      </c>
      <c r="C219" s="26" t="str">
        <f>VLOOKUP(G219,Master!$I:$M,2,)</f>
        <v>Category 4</v>
      </c>
      <c r="D219" s="26" t="str">
        <f ca="1">VLOOKUP($F219,Master!$I:$M,3,)</f>
        <v>SBV</v>
      </c>
      <c r="E219" s="26" t="str">
        <f ca="1">VLOOKUP($F219,Master!$I:$M,5,)</f>
        <v>ASIN 5</v>
      </c>
      <c r="F219" s="26" t="str">
        <f ca="1">VLOOKUP($F219,Master!$I:$M,4,)</f>
        <v>KT</v>
      </c>
      <c r="G219" s="26" t="s">
        <v>143</v>
      </c>
      <c r="H219" t="s">
        <v>44</v>
      </c>
      <c r="I219" t="s">
        <v>45</v>
      </c>
      <c r="J219" t="s">
        <v>46</v>
      </c>
      <c r="K219" s="14">
        <v>44574</v>
      </c>
      <c r="M219">
        <v>350</v>
      </c>
      <c r="N219" t="s">
        <v>49</v>
      </c>
      <c r="O219" t="s">
        <v>21</v>
      </c>
      <c r="P219" s="26">
        <v>91678.400000000009</v>
      </c>
      <c r="Q219" s="84">
        <v>721.19999999999993</v>
      </c>
      <c r="R219">
        <v>7.1999999999999998E-3</v>
      </c>
      <c r="S219" s="26">
        <v>3941.1354999999999</v>
      </c>
      <c r="T219">
        <v>7.71</v>
      </c>
      <c r="U219" s="84">
        <v>24</v>
      </c>
      <c r="V219" s="26">
        <v>12890.897999999999</v>
      </c>
      <c r="W219">
        <v>0.32369999999999999</v>
      </c>
      <c r="X219">
        <v>3.0891000000000002</v>
      </c>
      <c r="Y219">
        <v>17</v>
      </c>
      <c r="Z219">
        <v>0.56669999999999998</v>
      </c>
      <c r="AA219">
        <v>8011.29</v>
      </c>
      <c r="AB219">
        <v>0.55930000000000002</v>
      </c>
      <c r="AC219">
        <v>16546</v>
      </c>
      <c r="AD219">
        <v>280.23</v>
      </c>
      <c r="AE219">
        <v>0</v>
      </c>
      <c r="AF219">
        <v>0</v>
      </c>
      <c r="AG219">
        <v>0</v>
      </c>
      <c r="AH219">
        <v>0</v>
      </c>
      <c r="AI219">
        <v>0</v>
      </c>
    </row>
    <row r="220" spans="1:35" x14ac:dyDescent="0.3">
      <c r="A220" s="26" t="s">
        <v>221</v>
      </c>
      <c r="B220" s="26" t="s">
        <v>43</v>
      </c>
      <c r="C220" s="26" t="str">
        <f>VLOOKUP(G220,Master!$I:$M,2,)</f>
        <v>Category 2</v>
      </c>
      <c r="D220" s="26" t="str">
        <f ca="1">VLOOKUP($F220,Master!$I:$M,3,)</f>
        <v>SP</v>
      </c>
      <c r="E220" s="26" t="str">
        <f ca="1">VLOOKUP($F220,Master!$I:$M,5,)</f>
        <v>ASIN 2</v>
      </c>
      <c r="F220" s="26" t="str">
        <f ca="1">VLOOKUP($F220,Master!$I:$M,4,)</f>
        <v>PT</v>
      </c>
      <c r="G220" s="26" t="s">
        <v>138</v>
      </c>
      <c r="H220" t="s">
        <v>44</v>
      </c>
      <c r="I220" t="s">
        <v>45</v>
      </c>
      <c r="J220" t="s">
        <v>46</v>
      </c>
      <c r="K220" s="14">
        <v>44863</v>
      </c>
      <c r="M220">
        <v>550</v>
      </c>
      <c r="N220" s="13">
        <v>0.46284770035802802</v>
      </c>
      <c r="O220" t="s">
        <v>21</v>
      </c>
      <c r="P220" s="26">
        <v>67381.600000000006</v>
      </c>
      <c r="Q220" s="84">
        <v>432</v>
      </c>
      <c r="R220">
        <v>5.8999999999999999E-3</v>
      </c>
      <c r="S220" s="26">
        <v>3911.1644999999999</v>
      </c>
      <c r="T220">
        <v>12.78</v>
      </c>
      <c r="U220" s="84">
        <v>61.6</v>
      </c>
      <c r="V220" s="26">
        <v>34137.126000000004</v>
      </c>
      <c r="W220">
        <v>0.12130000000000001</v>
      </c>
      <c r="X220">
        <v>8.2431999999999999</v>
      </c>
      <c r="Y220">
        <v>0</v>
      </c>
      <c r="Z220">
        <v>0</v>
      </c>
      <c r="AA220">
        <v>0</v>
      </c>
      <c r="AB220">
        <v>0</v>
      </c>
      <c r="AC220">
        <v>0</v>
      </c>
      <c r="AD220">
        <v>0</v>
      </c>
      <c r="AE220">
        <v>0</v>
      </c>
      <c r="AF220">
        <v>0</v>
      </c>
      <c r="AG220">
        <v>0</v>
      </c>
      <c r="AH220">
        <v>0</v>
      </c>
      <c r="AI220">
        <v>0</v>
      </c>
    </row>
    <row r="221" spans="1:35" x14ac:dyDescent="0.3">
      <c r="A221" s="26" t="s">
        <v>221</v>
      </c>
      <c r="B221" s="26" t="s">
        <v>43</v>
      </c>
      <c r="C221" s="26" t="str">
        <f>VLOOKUP(G221,Master!$I:$M,2,)</f>
        <v>Category 3</v>
      </c>
      <c r="D221" s="26" t="str">
        <f ca="1">VLOOKUP($F221,Master!$I:$M,3,)</f>
        <v>SP</v>
      </c>
      <c r="E221" s="26" t="str">
        <f ca="1">VLOOKUP($F221,Master!$I:$M,5,)</f>
        <v>ASIN 16</v>
      </c>
      <c r="F221" s="26" t="str">
        <f ca="1">VLOOKUP($F221,Master!$I:$M,4,)</f>
        <v>KT</v>
      </c>
      <c r="G221" s="26" t="s">
        <v>144</v>
      </c>
      <c r="H221" t="s">
        <v>44</v>
      </c>
      <c r="I221" t="s">
        <v>45</v>
      </c>
      <c r="J221" t="s">
        <v>51</v>
      </c>
      <c r="K221" s="14">
        <v>44972</v>
      </c>
      <c r="M221">
        <v>950</v>
      </c>
      <c r="N221" t="s">
        <v>49</v>
      </c>
      <c r="O221" t="s">
        <v>21</v>
      </c>
      <c r="P221" s="26">
        <v>98898.8</v>
      </c>
      <c r="Q221" s="84">
        <v>145.19999999999999</v>
      </c>
      <c r="R221">
        <v>1.2999999999999999E-3</v>
      </c>
      <c r="S221" s="26">
        <v>3828.6889999999999</v>
      </c>
      <c r="T221">
        <v>37.229999999999997</v>
      </c>
      <c r="U221" s="84">
        <v>11.200000000000001</v>
      </c>
      <c r="V221" s="26">
        <v>8703.2790000000005</v>
      </c>
      <c r="W221">
        <v>0.46579999999999999</v>
      </c>
      <c r="X221">
        <v>2.1469</v>
      </c>
      <c r="Y221">
        <v>0</v>
      </c>
      <c r="Z221">
        <v>0</v>
      </c>
      <c r="AA221">
        <v>0</v>
      </c>
      <c r="AB221">
        <v>0</v>
      </c>
      <c r="AC221">
        <v>0</v>
      </c>
      <c r="AD221">
        <v>0</v>
      </c>
      <c r="AE221">
        <v>0</v>
      </c>
      <c r="AF221">
        <v>0</v>
      </c>
      <c r="AG221">
        <v>0</v>
      </c>
      <c r="AH221">
        <v>0</v>
      </c>
      <c r="AI221">
        <v>0</v>
      </c>
    </row>
    <row r="222" spans="1:35" x14ac:dyDescent="0.3">
      <c r="A222" s="26" t="s">
        <v>221</v>
      </c>
      <c r="B222" s="26" t="s">
        <v>43</v>
      </c>
      <c r="C222" s="26" t="str">
        <f>VLOOKUP(G222,Master!$I:$M,2,)</f>
        <v>Category 1</v>
      </c>
      <c r="D222" s="26" t="str">
        <f ca="1">VLOOKUP($F222,Master!$I:$M,3,)</f>
        <v>SB</v>
      </c>
      <c r="E222" s="26" t="str">
        <f ca="1">VLOOKUP($F222,Master!$I:$M,5,)</f>
        <v>ASIN 3</v>
      </c>
      <c r="F222" s="26" t="str">
        <f ca="1">VLOOKUP($F222,Master!$I:$M,4,)</f>
        <v>KT</v>
      </c>
      <c r="G222" s="26" t="s">
        <v>145</v>
      </c>
      <c r="H222" t="s">
        <v>44</v>
      </c>
      <c r="I222" t="s">
        <v>45</v>
      </c>
      <c r="K222" s="14">
        <v>44943</v>
      </c>
      <c r="M222">
        <v>550</v>
      </c>
      <c r="N222" s="13">
        <v>8.9110191412312398E-2</v>
      </c>
      <c r="O222" t="s">
        <v>21</v>
      </c>
      <c r="P222" s="26">
        <v>160020.30000000002</v>
      </c>
      <c r="Q222" s="84">
        <v>223.2</v>
      </c>
      <c r="R222">
        <v>1.2999999999999999E-3</v>
      </c>
      <c r="S222" s="26">
        <v>3745.5335</v>
      </c>
      <c r="T222">
        <v>23.69</v>
      </c>
      <c r="U222" s="84">
        <v>27.200000000000003</v>
      </c>
      <c r="V222" s="26">
        <v>13695.03</v>
      </c>
      <c r="W222">
        <v>0.28960000000000002</v>
      </c>
      <c r="X222">
        <v>3.4531999999999998</v>
      </c>
      <c r="Y222">
        <v>7</v>
      </c>
      <c r="Z222">
        <v>0.2059</v>
      </c>
      <c r="AA222">
        <v>3571.51</v>
      </c>
      <c r="AB222">
        <v>0.23469999999999999</v>
      </c>
      <c r="AC222">
        <v>0</v>
      </c>
      <c r="AD222">
        <v>0</v>
      </c>
      <c r="AE222">
        <v>0</v>
      </c>
      <c r="AF222">
        <v>0</v>
      </c>
      <c r="AG222">
        <v>0</v>
      </c>
      <c r="AH222">
        <v>0</v>
      </c>
      <c r="AI222">
        <v>0</v>
      </c>
    </row>
    <row r="223" spans="1:35" x14ac:dyDescent="0.3">
      <c r="A223" s="26" t="s">
        <v>221</v>
      </c>
      <c r="B223" s="26" t="s">
        <v>43</v>
      </c>
      <c r="C223" s="26" t="str">
        <f>VLOOKUP(G223,Master!$I:$M,2,)</f>
        <v>Category 1</v>
      </c>
      <c r="D223" s="26" t="str">
        <f ca="1">VLOOKUP($F223,Master!$I:$M,3,)</f>
        <v>SP</v>
      </c>
      <c r="E223" s="26" t="str">
        <f ca="1">VLOOKUP($F223,Master!$I:$M,5,)</f>
        <v>ASIN 3</v>
      </c>
      <c r="F223" s="26" t="str">
        <f ca="1">VLOOKUP($F223,Master!$I:$M,4,)</f>
        <v>PT</v>
      </c>
      <c r="G223" s="26" t="s">
        <v>146</v>
      </c>
      <c r="H223" t="s">
        <v>44</v>
      </c>
      <c r="I223" t="s">
        <v>45</v>
      </c>
      <c r="J223" t="s">
        <v>46</v>
      </c>
      <c r="K223" s="14">
        <v>44961</v>
      </c>
      <c r="M223">
        <v>550</v>
      </c>
      <c r="N223" s="13">
        <v>0.33623384743643098</v>
      </c>
      <c r="O223" t="s">
        <v>21</v>
      </c>
      <c r="P223" s="26">
        <v>42751.5</v>
      </c>
      <c r="Q223" s="84">
        <v>211.2</v>
      </c>
      <c r="R223">
        <v>4.4999999999999997E-3</v>
      </c>
      <c r="S223" s="26">
        <v>3658.6039999999998</v>
      </c>
      <c r="T223">
        <v>24.46</v>
      </c>
      <c r="U223" s="84">
        <v>44.800000000000004</v>
      </c>
      <c r="V223" s="26">
        <v>39265.974000000002</v>
      </c>
      <c r="W223">
        <v>9.8699999999999996E-2</v>
      </c>
      <c r="X223">
        <v>10.1363</v>
      </c>
      <c r="Y223">
        <v>0</v>
      </c>
      <c r="Z223">
        <v>0</v>
      </c>
      <c r="AA223">
        <v>0</v>
      </c>
      <c r="AB223">
        <v>0</v>
      </c>
      <c r="AC223">
        <v>0</v>
      </c>
      <c r="AD223">
        <v>0</v>
      </c>
      <c r="AE223">
        <v>0</v>
      </c>
      <c r="AF223">
        <v>0</v>
      </c>
      <c r="AG223">
        <v>0</v>
      </c>
      <c r="AH223">
        <v>0</v>
      </c>
      <c r="AI223">
        <v>0</v>
      </c>
    </row>
    <row r="224" spans="1:35" x14ac:dyDescent="0.3">
      <c r="A224" s="26" t="s">
        <v>221</v>
      </c>
      <c r="B224" s="26" t="s">
        <v>43</v>
      </c>
      <c r="C224" s="26" t="str">
        <f>VLOOKUP(G224,Master!$I:$M,2,)</f>
        <v>Category 1</v>
      </c>
      <c r="D224" s="26" t="str">
        <f ca="1">VLOOKUP($F224,Master!$I:$M,3,)</f>
        <v>SB</v>
      </c>
      <c r="E224" s="26" t="str">
        <f ca="1">VLOOKUP($F224,Master!$I:$M,5,)</f>
        <v>ASIN 3</v>
      </c>
      <c r="F224" s="26" t="str">
        <f ca="1">VLOOKUP($F224,Master!$I:$M,4,)</f>
        <v>KT</v>
      </c>
      <c r="G224" s="26" t="s">
        <v>145</v>
      </c>
      <c r="H224" t="s">
        <v>44</v>
      </c>
      <c r="I224" t="s">
        <v>45</v>
      </c>
      <c r="K224" s="14">
        <v>44950</v>
      </c>
      <c r="M224">
        <v>550</v>
      </c>
      <c r="N224" s="13">
        <v>0.49204730831973897</v>
      </c>
      <c r="O224" t="s">
        <v>21</v>
      </c>
      <c r="P224" s="26">
        <v>158924.70000000001</v>
      </c>
      <c r="Q224" s="84">
        <v>205.2</v>
      </c>
      <c r="R224">
        <v>1.1999999999999999E-3</v>
      </c>
      <c r="S224" s="26">
        <v>2875.8134999999997</v>
      </c>
      <c r="T224">
        <v>19.79</v>
      </c>
      <c r="U224" s="84">
        <v>19.200000000000003</v>
      </c>
      <c r="V224" s="26">
        <v>9599.8320000000003</v>
      </c>
      <c r="W224">
        <v>0.31719999999999998</v>
      </c>
      <c r="X224">
        <v>3.1526999999999998</v>
      </c>
      <c r="Y224">
        <v>6</v>
      </c>
      <c r="Z224">
        <v>0.25</v>
      </c>
      <c r="AA224">
        <v>1978.45</v>
      </c>
      <c r="AB224">
        <v>0.1855</v>
      </c>
      <c r="AC224">
        <v>0</v>
      </c>
      <c r="AD224">
        <v>0</v>
      </c>
      <c r="AE224">
        <v>0</v>
      </c>
      <c r="AF224">
        <v>0</v>
      </c>
      <c r="AG224">
        <v>0</v>
      </c>
      <c r="AH224">
        <v>0</v>
      </c>
      <c r="AI224">
        <v>0</v>
      </c>
    </row>
    <row r="225" spans="1:35" x14ac:dyDescent="0.3">
      <c r="A225" s="26" t="s">
        <v>221</v>
      </c>
      <c r="B225" s="26" t="s">
        <v>43</v>
      </c>
      <c r="C225" s="26" t="str">
        <f>VLOOKUP(G225,Master!$I:$M,2,)</f>
        <v>Category 2</v>
      </c>
      <c r="D225" s="26" t="str">
        <f ca="1">VLOOKUP($F225,Master!$I:$M,3,)</f>
        <v>SBV</v>
      </c>
      <c r="E225" s="26" t="str">
        <f ca="1">VLOOKUP($F225,Master!$I:$M,5,)</f>
        <v>ASIN 2</v>
      </c>
      <c r="F225" s="26" t="str">
        <f ca="1">VLOOKUP($F225,Master!$I:$M,4,)</f>
        <v>PT</v>
      </c>
      <c r="G225" s="26" t="s">
        <v>147</v>
      </c>
      <c r="H225" t="s">
        <v>44</v>
      </c>
      <c r="I225" t="s">
        <v>45</v>
      </c>
      <c r="K225" s="14">
        <v>44949</v>
      </c>
      <c r="M225">
        <v>550</v>
      </c>
      <c r="N225" t="s">
        <v>49</v>
      </c>
      <c r="O225" t="s">
        <v>21</v>
      </c>
      <c r="P225" s="26">
        <v>41030</v>
      </c>
      <c r="Q225" s="84">
        <v>405.59999999999997</v>
      </c>
      <c r="R225">
        <v>9.1000000000000004E-3</v>
      </c>
      <c r="S225" s="26">
        <v>2578.7894999999999</v>
      </c>
      <c r="T225">
        <v>8.98</v>
      </c>
      <c r="U225" s="84">
        <v>38.400000000000006</v>
      </c>
      <c r="V225" s="26">
        <v>18312.381000000001</v>
      </c>
      <c r="W225">
        <v>0.14910000000000001</v>
      </c>
      <c r="X225">
        <v>6.7065999999999999</v>
      </c>
      <c r="Y225">
        <v>24</v>
      </c>
      <c r="Z225">
        <v>0.5</v>
      </c>
      <c r="AA225">
        <v>10468.31</v>
      </c>
      <c r="AB225">
        <v>0.51449999999999996</v>
      </c>
      <c r="AC225">
        <v>0</v>
      </c>
      <c r="AD225">
        <v>0</v>
      </c>
      <c r="AE225">
        <v>0</v>
      </c>
      <c r="AF225">
        <v>0</v>
      </c>
      <c r="AG225">
        <v>0</v>
      </c>
      <c r="AH225">
        <v>0</v>
      </c>
      <c r="AI225">
        <v>0</v>
      </c>
    </row>
    <row r="226" spans="1:35" x14ac:dyDescent="0.3">
      <c r="A226" s="26" t="s">
        <v>221</v>
      </c>
      <c r="B226" s="26" t="s">
        <v>43</v>
      </c>
      <c r="C226" s="26" t="str">
        <f>VLOOKUP(G226,Master!$I:$M,2,)</f>
        <v>Category 4</v>
      </c>
      <c r="D226" s="26" t="str">
        <f ca="1">VLOOKUP($F226,Master!$I:$M,3,)</f>
        <v>SD</v>
      </c>
      <c r="E226" s="26" t="str">
        <f ca="1">VLOOKUP($F226,Master!$I:$M,5,)</f>
        <v>ASIN 5</v>
      </c>
      <c r="F226" s="26" t="str">
        <f ca="1">VLOOKUP($F226,Master!$I:$M,4,)</f>
        <v>CT</v>
      </c>
      <c r="G226" s="26" t="s">
        <v>148</v>
      </c>
      <c r="H226" t="s">
        <v>44</v>
      </c>
      <c r="I226" t="s">
        <v>45</v>
      </c>
      <c r="K226" s="14">
        <v>44900</v>
      </c>
      <c r="M226">
        <v>550</v>
      </c>
      <c r="O226" t="s">
        <v>52</v>
      </c>
      <c r="P226" s="26">
        <v>62396.4</v>
      </c>
      <c r="Q226" s="84">
        <v>134.4</v>
      </c>
      <c r="R226">
        <v>2E-3</v>
      </c>
      <c r="S226" s="26">
        <v>2455.8795</v>
      </c>
      <c r="T226">
        <v>25.8</v>
      </c>
      <c r="U226" s="84">
        <v>28</v>
      </c>
      <c r="V226" s="26">
        <v>14996.906999999999</v>
      </c>
      <c r="W226">
        <v>0.1734</v>
      </c>
      <c r="X226">
        <v>5.7672999999999996</v>
      </c>
      <c r="Y226">
        <v>9</v>
      </c>
      <c r="Z226">
        <v>0.2571</v>
      </c>
      <c r="AA226">
        <v>4452.6499999999996</v>
      </c>
      <c r="AB226">
        <v>0.26719999999999999</v>
      </c>
      <c r="AC226">
        <v>36411</v>
      </c>
      <c r="AD226">
        <v>79.349999999999994</v>
      </c>
      <c r="AE226">
        <v>0</v>
      </c>
      <c r="AF226">
        <v>0</v>
      </c>
      <c r="AG226">
        <v>0</v>
      </c>
      <c r="AH226">
        <v>0</v>
      </c>
      <c r="AI226">
        <v>0</v>
      </c>
    </row>
    <row r="227" spans="1:35" x14ac:dyDescent="0.3">
      <c r="A227" s="26" t="s">
        <v>221</v>
      </c>
      <c r="B227" s="26" t="s">
        <v>43</v>
      </c>
      <c r="C227" s="26" t="str">
        <f>VLOOKUP(G227,Master!$I:$M,2,)</f>
        <v>Category 3</v>
      </c>
      <c r="D227" s="26" t="str">
        <f ca="1">VLOOKUP($F227,Master!$I:$M,3,)</f>
        <v>SP</v>
      </c>
      <c r="E227" s="26" t="str">
        <f ca="1">VLOOKUP($F227,Master!$I:$M,5,)</f>
        <v>ASIN 14</v>
      </c>
      <c r="F227" s="26" t="str">
        <f ca="1">VLOOKUP($F227,Master!$I:$M,4,)</f>
        <v>KT</v>
      </c>
      <c r="G227" s="26" t="s">
        <v>129</v>
      </c>
      <c r="H227" t="s">
        <v>44</v>
      </c>
      <c r="I227" t="s">
        <v>45</v>
      </c>
      <c r="J227" t="s">
        <v>46</v>
      </c>
      <c r="K227" s="14">
        <v>44972</v>
      </c>
      <c r="M227">
        <v>550</v>
      </c>
      <c r="N227" s="13">
        <v>0.16226034308779</v>
      </c>
      <c r="O227" t="s">
        <v>21</v>
      </c>
      <c r="P227" s="26">
        <v>4822.4000000000005</v>
      </c>
      <c r="Q227" s="84">
        <v>86.399999999999991</v>
      </c>
      <c r="R227">
        <v>1.6400000000000001E-2</v>
      </c>
      <c r="S227" s="26">
        <v>2334.6779999999999</v>
      </c>
      <c r="T227">
        <v>38.15</v>
      </c>
      <c r="U227" s="84">
        <v>26.400000000000002</v>
      </c>
      <c r="V227" s="26">
        <v>9281.4120000000003</v>
      </c>
      <c r="W227">
        <v>0.26629999999999998</v>
      </c>
      <c r="X227">
        <v>3.7545999999999999</v>
      </c>
      <c r="Y227">
        <v>0</v>
      </c>
      <c r="Z227">
        <v>0</v>
      </c>
      <c r="AA227">
        <v>0</v>
      </c>
      <c r="AB227">
        <v>0</v>
      </c>
      <c r="AC227">
        <v>0</v>
      </c>
      <c r="AD227">
        <v>0</v>
      </c>
      <c r="AE227">
        <v>0</v>
      </c>
      <c r="AF227">
        <v>0</v>
      </c>
      <c r="AG227">
        <v>0</v>
      </c>
      <c r="AH227">
        <v>0</v>
      </c>
      <c r="AI227">
        <v>0</v>
      </c>
    </row>
    <row r="228" spans="1:35" x14ac:dyDescent="0.3">
      <c r="A228" s="26" t="s">
        <v>221</v>
      </c>
      <c r="B228" s="26" t="s">
        <v>43</v>
      </c>
      <c r="C228" s="26" t="str">
        <f>VLOOKUP(G228,Master!$I:$M,2,)</f>
        <v>Category 5</v>
      </c>
      <c r="D228" s="26" t="str">
        <f ca="1">VLOOKUP($F228,Master!$I:$M,3,)</f>
        <v>SD</v>
      </c>
      <c r="E228" s="26" t="str">
        <f ca="1">VLOOKUP($F228,Master!$I:$M,5,)</f>
        <v>ASIN 9</v>
      </c>
      <c r="F228" s="26" t="str">
        <f ca="1">VLOOKUP($F228,Master!$I:$M,4,)</f>
        <v>CT</v>
      </c>
      <c r="G228" s="26" t="s">
        <v>149</v>
      </c>
      <c r="H228" t="s">
        <v>44</v>
      </c>
      <c r="I228" t="s">
        <v>45</v>
      </c>
      <c r="K228" s="14">
        <v>44977</v>
      </c>
      <c r="M228">
        <v>1000</v>
      </c>
      <c r="O228" t="s">
        <v>52</v>
      </c>
      <c r="P228" s="26">
        <v>34745.700000000004</v>
      </c>
      <c r="Q228" s="84">
        <v>79.2</v>
      </c>
      <c r="R228">
        <v>2.0999999999999999E-3</v>
      </c>
      <c r="S228" s="26">
        <v>2326.0844999999999</v>
      </c>
      <c r="T228">
        <v>41.46</v>
      </c>
      <c r="U228" s="84">
        <v>35.200000000000003</v>
      </c>
      <c r="V228" s="26">
        <v>19658.258999999998</v>
      </c>
      <c r="W228">
        <v>0.12529999999999999</v>
      </c>
      <c r="X228">
        <v>7.9817</v>
      </c>
      <c r="Y228">
        <v>4</v>
      </c>
      <c r="Z228">
        <v>9.0899999999999995E-2</v>
      </c>
      <c r="AA228">
        <v>1286.1300000000001</v>
      </c>
      <c r="AB228">
        <v>5.8900000000000001E-2</v>
      </c>
      <c r="AC228">
        <v>18368</v>
      </c>
      <c r="AD228">
        <v>148.99</v>
      </c>
      <c r="AE228">
        <v>0</v>
      </c>
      <c r="AF228">
        <v>0</v>
      </c>
      <c r="AG228">
        <v>0</v>
      </c>
      <c r="AH228">
        <v>0</v>
      </c>
      <c r="AI228">
        <v>0</v>
      </c>
    </row>
    <row r="229" spans="1:35" x14ac:dyDescent="0.3">
      <c r="A229" s="26" t="s">
        <v>221</v>
      </c>
      <c r="B229" s="26" t="s">
        <v>43</v>
      </c>
      <c r="C229" s="26" t="str">
        <f>VLOOKUP(G229,Master!$I:$M,2,)</f>
        <v>Category 1</v>
      </c>
      <c r="D229" s="26" t="str">
        <f ca="1">VLOOKUP($F229,Master!$I:$M,3,)</f>
        <v>SD</v>
      </c>
      <c r="E229" s="26" t="str">
        <f ca="1">VLOOKUP($F229,Master!$I:$M,5,)</f>
        <v>ASIN 3</v>
      </c>
      <c r="F229" s="26" t="str">
        <f ca="1">VLOOKUP($F229,Master!$I:$M,4,)</f>
        <v>PT</v>
      </c>
      <c r="G229" s="26" t="s">
        <v>150</v>
      </c>
      <c r="H229" t="s">
        <v>44</v>
      </c>
      <c r="I229" t="s">
        <v>45</v>
      </c>
      <c r="K229" s="14">
        <v>44630</v>
      </c>
      <c r="M229">
        <v>300</v>
      </c>
      <c r="O229" t="s">
        <v>21</v>
      </c>
      <c r="P229" s="26">
        <v>28630.800000000003</v>
      </c>
      <c r="Q229" s="84">
        <v>117.6</v>
      </c>
      <c r="R229">
        <v>3.8E-3</v>
      </c>
      <c r="S229" s="26">
        <v>2252.4490000000001</v>
      </c>
      <c r="T229">
        <v>27.04</v>
      </c>
      <c r="U229" s="84">
        <v>27.200000000000003</v>
      </c>
      <c r="V229" s="26">
        <v>18999.468000000001</v>
      </c>
      <c r="W229">
        <v>0.1255</v>
      </c>
      <c r="X229">
        <v>7.9664000000000001</v>
      </c>
      <c r="Y229">
        <v>14</v>
      </c>
      <c r="Z229">
        <v>0.4118</v>
      </c>
      <c r="AA229">
        <v>8914.43</v>
      </c>
      <c r="AB229">
        <v>0.42230000000000001</v>
      </c>
      <c r="AC229">
        <v>0</v>
      </c>
      <c r="AD229">
        <v>0</v>
      </c>
      <c r="AE229">
        <v>0</v>
      </c>
      <c r="AF229">
        <v>0</v>
      </c>
      <c r="AG229">
        <v>0</v>
      </c>
      <c r="AH229">
        <v>0</v>
      </c>
      <c r="AI229">
        <v>0</v>
      </c>
    </row>
    <row r="230" spans="1:35" x14ac:dyDescent="0.3">
      <c r="A230" s="26" t="s">
        <v>221</v>
      </c>
      <c r="B230" s="26" t="s">
        <v>43</v>
      </c>
      <c r="C230" s="26" t="str">
        <f>VLOOKUP(G230,Master!$I:$M,2,)</f>
        <v>Category 1</v>
      </c>
      <c r="D230" s="26" t="str">
        <f ca="1">VLOOKUP($F230,Master!$I:$M,3,)</f>
        <v>SD</v>
      </c>
      <c r="E230" s="26" t="str">
        <f ca="1">VLOOKUP($F230,Master!$I:$M,5,)</f>
        <v>ASIN 6</v>
      </c>
      <c r="F230" s="26" t="str">
        <f ca="1">VLOOKUP($F230,Master!$I:$M,4,)</f>
        <v>CT</v>
      </c>
      <c r="G230" s="26" t="s">
        <v>151</v>
      </c>
      <c r="H230" t="s">
        <v>44</v>
      </c>
      <c r="I230" t="s">
        <v>45</v>
      </c>
      <c r="K230" s="14">
        <v>44977</v>
      </c>
      <c r="M230">
        <v>1000</v>
      </c>
      <c r="O230" t="s">
        <v>52</v>
      </c>
      <c r="P230" s="26">
        <v>40954.100000000006</v>
      </c>
      <c r="Q230" s="84">
        <v>60</v>
      </c>
      <c r="R230">
        <v>1.2999999999999999E-3</v>
      </c>
      <c r="S230" s="26">
        <v>2164.6609999999996</v>
      </c>
      <c r="T230">
        <v>50.93</v>
      </c>
      <c r="U230" s="84">
        <v>63.2</v>
      </c>
      <c r="V230" s="26">
        <v>25762.994999999999</v>
      </c>
      <c r="W230">
        <v>8.8999999999999996E-2</v>
      </c>
      <c r="X230">
        <v>11.240399999999999</v>
      </c>
      <c r="Y230">
        <v>8</v>
      </c>
      <c r="Z230">
        <v>0.1013</v>
      </c>
      <c r="AA230">
        <v>1605.57</v>
      </c>
      <c r="AB230">
        <v>5.6099999999999997E-2</v>
      </c>
      <c r="AC230">
        <v>22587</v>
      </c>
      <c r="AD230">
        <v>112.75</v>
      </c>
      <c r="AE230">
        <v>0</v>
      </c>
      <c r="AF230">
        <v>0</v>
      </c>
      <c r="AG230">
        <v>0</v>
      </c>
      <c r="AH230">
        <v>0</v>
      </c>
      <c r="AI230">
        <v>0</v>
      </c>
    </row>
    <row r="231" spans="1:35" x14ac:dyDescent="0.3">
      <c r="A231" s="26" t="s">
        <v>221</v>
      </c>
      <c r="B231" s="26" t="s">
        <v>43</v>
      </c>
      <c r="C231" s="26" t="str">
        <f>VLOOKUP(G231,Master!$I:$M,2,)</f>
        <v>Category 6</v>
      </c>
      <c r="D231" s="26" t="str">
        <f ca="1">VLOOKUP($F231,Master!$I:$M,3,)</f>
        <v>SP</v>
      </c>
      <c r="E231" s="26" t="str">
        <f ca="1">VLOOKUP($F231,Master!$I:$M,5,)</f>
        <v>ASIN 8</v>
      </c>
      <c r="F231" s="26" t="str">
        <f ca="1">VLOOKUP($F231,Master!$I:$M,4,)</f>
        <v>KT</v>
      </c>
      <c r="G231" s="26" t="s">
        <v>152</v>
      </c>
      <c r="H231" t="s">
        <v>44</v>
      </c>
      <c r="I231" t="s">
        <v>45</v>
      </c>
      <c r="J231" t="s">
        <v>46</v>
      </c>
      <c r="K231" s="14">
        <v>44433</v>
      </c>
      <c r="M231">
        <v>300</v>
      </c>
      <c r="N231" t="s">
        <v>49</v>
      </c>
      <c r="O231" t="s">
        <v>21</v>
      </c>
      <c r="P231" s="26">
        <v>106618.6</v>
      </c>
      <c r="Q231" s="84">
        <v>210</v>
      </c>
      <c r="R231">
        <v>1.8E-3</v>
      </c>
      <c r="S231" s="26">
        <v>2003.6115</v>
      </c>
      <c r="T231">
        <v>13.47</v>
      </c>
      <c r="U231" s="84">
        <v>45.6</v>
      </c>
      <c r="V231" s="26">
        <v>12940.659</v>
      </c>
      <c r="W231">
        <v>0.16389999999999999</v>
      </c>
      <c r="X231">
        <v>6.0998999999999999</v>
      </c>
      <c r="Y231">
        <v>0</v>
      </c>
      <c r="Z231">
        <v>0</v>
      </c>
      <c r="AA231">
        <v>0</v>
      </c>
      <c r="AB231">
        <v>0</v>
      </c>
      <c r="AC231">
        <v>0</v>
      </c>
      <c r="AD231">
        <v>0</v>
      </c>
      <c r="AE231">
        <v>0</v>
      </c>
      <c r="AF231">
        <v>0</v>
      </c>
      <c r="AG231">
        <v>0</v>
      </c>
      <c r="AH231">
        <v>0</v>
      </c>
      <c r="AI231">
        <v>0</v>
      </c>
    </row>
    <row r="232" spans="1:35" x14ac:dyDescent="0.3">
      <c r="A232" s="26" t="s">
        <v>221</v>
      </c>
      <c r="B232" s="26" t="s">
        <v>43</v>
      </c>
      <c r="C232" s="26" t="str">
        <f>VLOOKUP(G232,Master!$I:$M,2,)</f>
        <v>Category 1</v>
      </c>
      <c r="D232" s="26" t="str">
        <f ca="1">VLOOKUP($F232,Master!$I:$M,3,)</f>
        <v>SP</v>
      </c>
      <c r="E232" s="26" t="str">
        <f ca="1">VLOOKUP($F232,Master!$I:$M,5,)</f>
        <v>ASIN 1</v>
      </c>
      <c r="F232" s="26" t="str">
        <f ca="1">VLOOKUP($F232,Master!$I:$M,4,)</f>
        <v>CT</v>
      </c>
      <c r="G232" s="26" t="s">
        <v>153</v>
      </c>
      <c r="H232" t="s">
        <v>44</v>
      </c>
      <c r="I232" t="s">
        <v>45</v>
      </c>
      <c r="J232" t="s">
        <v>46</v>
      </c>
      <c r="K232" s="14">
        <v>44866</v>
      </c>
      <c r="M232">
        <v>550</v>
      </c>
      <c r="N232" s="13">
        <v>0.110447203809168</v>
      </c>
      <c r="O232" t="s">
        <v>21</v>
      </c>
      <c r="P232" s="26">
        <v>105551.6</v>
      </c>
      <c r="Q232" s="84">
        <v>286.8</v>
      </c>
      <c r="R232">
        <v>2.5000000000000001E-3</v>
      </c>
      <c r="S232" s="26">
        <v>1958.0345</v>
      </c>
      <c r="T232">
        <v>9.64</v>
      </c>
      <c r="U232" s="84">
        <v>37.6</v>
      </c>
      <c r="V232" s="26">
        <v>13295.151</v>
      </c>
      <c r="W232">
        <v>0.15590000000000001</v>
      </c>
      <c r="X232">
        <v>6.4127999999999998</v>
      </c>
      <c r="Y232">
        <v>0</v>
      </c>
      <c r="Z232">
        <v>0</v>
      </c>
      <c r="AA232">
        <v>0</v>
      </c>
      <c r="AB232">
        <v>0</v>
      </c>
      <c r="AC232">
        <v>0</v>
      </c>
      <c r="AD232">
        <v>0</v>
      </c>
      <c r="AE232">
        <v>0</v>
      </c>
      <c r="AF232">
        <v>0</v>
      </c>
      <c r="AG232">
        <v>0</v>
      </c>
      <c r="AH232">
        <v>0</v>
      </c>
      <c r="AI232">
        <v>0</v>
      </c>
    </row>
    <row r="233" spans="1:35" x14ac:dyDescent="0.3">
      <c r="A233" s="26" t="s">
        <v>221</v>
      </c>
      <c r="B233" s="26" t="s">
        <v>43</v>
      </c>
      <c r="C233" s="26" t="str">
        <f>VLOOKUP(G233,Master!$I:$M,2,)</f>
        <v>Category 1</v>
      </c>
      <c r="D233" s="26" t="str">
        <f ca="1">VLOOKUP($F233,Master!$I:$M,3,)</f>
        <v>SD</v>
      </c>
      <c r="E233" s="26" t="str">
        <f ca="1">VLOOKUP($F233,Master!$I:$M,5,)</f>
        <v>ASIN 7</v>
      </c>
      <c r="F233" s="26" t="str">
        <f ca="1">VLOOKUP($F233,Master!$I:$M,4,)</f>
        <v>CT</v>
      </c>
      <c r="G233" s="26" t="s">
        <v>154</v>
      </c>
      <c r="H233" t="s">
        <v>44</v>
      </c>
      <c r="I233" t="s">
        <v>45</v>
      </c>
      <c r="K233" s="14">
        <v>44977</v>
      </c>
      <c r="M233">
        <v>1000</v>
      </c>
      <c r="O233" t="s">
        <v>52</v>
      </c>
      <c r="P233" s="26">
        <v>33964.700000000004</v>
      </c>
      <c r="Q233" s="84">
        <v>72</v>
      </c>
      <c r="R233">
        <v>1.9E-3</v>
      </c>
      <c r="S233" s="26">
        <v>1851.8609999999999</v>
      </c>
      <c r="T233">
        <v>36.31</v>
      </c>
      <c r="U233" s="84">
        <v>39.200000000000003</v>
      </c>
      <c r="V233" s="26">
        <v>15876.810000000001</v>
      </c>
      <c r="W233">
        <v>0.1235</v>
      </c>
      <c r="X233">
        <v>8.0970999999999993</v>
      </c>
      <c r="Y233">
        <v>10</v>
      </c>
      <c r="Z233">
        <v>0.2041</v>
      </c>
      <c r="AA233">
        <v>3006.6</v>
      </c>
      <c r="AB233">
        <v>0.1704</v>
      </c>
      <c r="AC233">
        <v>19000</v>
      </c>
      <c r="AD233">
        <v>114.67</v>
      </c>
      <c r="AE233">
        <v>0</v>
      </c>
      <c r="AF233">
        <v>0</v>
      </c>
      <c r="AG233">
        <v>0</v>
      </c>
      <c r="AH233">
        <v>0</v>
      </c>
      <c r="AI233">
        <v>0</v>
      </c>
    </row>
    <row r="234" spans="1:35" x14ac:dyDescent="0.3">
      <c r="A234" s="26" t="s">
        <v>221</v>
      </c>
      <c r="B234" s="26" t="s">
        <v>43</v>
      </c>
      <c r="C234" s="26" t="str">
        <f>VLOOKUP(G234,Master!$I:$M,2,)</f>
        <v>Category 2</v>
      </c>
      <c r="D234" s="26" t="str">
        <f ca="1">VLOOKUP($F234,Master!$I:$M,3,)</f>
        <v>SBV</v>
      </c>
      <c r="E234" s="26" t="str">
        <f ca="1">VLOOKUP($F234,Master!$I:$M,5,)</f>
        <v>ASIN 2</v>
      </c>
      <c r="F234" s="26" t="str">
        <f ca="1">VLOOKUP($F234,Master!$I:$M,4,)</f>
        <v>PT</v>
      </c>
      <c r="G234" s="26" t="s">
        <v>147</v>
      </c>
      <c r="H234" t="s">
        <v>44</v>
      </c>
      <c r="I234" t="s">
        <v>45</v>
      </c>
      <c r="K234" s="14">
        <v>44900</v>
      </c>
      <c r="M234">
        <v>550</v>
      </c>
      <c r="N234" t="s">
        <v>49</v>
      </c>
      <c r="O234" t="s">
        <v>21</v>
      </c>
      <c r="P234" s="26">
        <v>17825.5</v>
      </c>
      <c r="Q234" s="84">
        <v>241.2</v>
      </c>
      <c r="R234">
        <v>1.24E-2</v>
      </c>
      <c r="S234" s="26">
        <v>1801.9914999999999</v>
      </c>
      <c r="T234">
        <v>10.55</v>
      </c>
      <c r="U234" s="84">
        <v>34.4</v>
      </c>
      <c r="V234" s="26">
        <v>17956.8</v>
      </c>
      <c r="W234">
        <v>0.10630000000000001</v>
      </c>
      <c r="X234">
        <v>9.4114000000000004</v>
      </c>
      <c r="Y234">
        <v>19</v>
      </c>
      <c r="Z234">
        <v>0.44190000000000002</v>
      </c>
      <c r="AA234">
        <v>8437.48</v>
      </c>
      <c r="AB234">
        <v>0.4229</v>
      </c>
      <c r="AC234">
        <v>0</v>
      </c>
      <c r="AD234">
        <v>0</v>
      </c>
      <c r="AE234">
        <v>0</v>
      </c>
      <c r="AF234">
        <v>0</v>
      </c>
      <c r="AG234">
        <v>0</v>
      </c>
      <c r="AH234">
        <v>0</v>
      </c>
      <c r="AI234">
        <v>0</v>
      </c>
    </row>
    <row r="235" spans="1:35" x14ac:dyDescent="0.3">
      <c r="A235" s="26" t="s">
        <v>221</v>
      </c>
      <c r="B235" s="26" t="s">
        <v>43</v>
      </c>
      <c r="C235" s="26" t="str">
        <f>VLOOKUP(G235,Master!$I:$M,2,)</f>
        <v>Category 1</v>
      </c>
      <c r="D235" s="26" t="str">
        <f ca="1">VLOOKUP($F235,Master!$I:$M,3,)</f>
        <v>SP</v>
      </c>
      <c r="E235" s="26" t="str">
        <f ca="1">VLOOKUP($F235,Master!$I:$M,5,)</f>
        <v>ASIN 7</v>
      </c>
      <c r="F235" s="26" t="str">
        <f ca="1">VLOOKUP($F235,Master!$I:$M,4,)</f>
        <v>Auto</v>
      </c>
      <c r="G235" s="26" t="s">
        <v>155</v>
      </c>
      <c r="H235" t="s">
        <v>44</v>
      </c>
      <c r="I235" t="s">
        <v>48</v>
      </c>
      <c r="J235" t="s">
        <v>46</v>
      </c>
      <c r="K235" s="14">
        <v>44151</v>
      </c>
      <c r="M235">
        <v>200</v>
      </c>
      <c r="N235" t="s">
        <v>49</v>
      </c>
      <c r="O235" t="s">
        <v>21</v>
      </c>
      <c r="P235" s="26">
        <v>361806.50000000006</v>
      </c>
      <c r="Q235" s="84">
        <v>548.4</v>
      </c>
      <c r="R235">
        <v>1.4E-3</v>
      </c>
      <c r="S235" s="26">
        <v>1728.9254999999998</v>
      </c>
      <c r="T235">
        <v>4.45</v>
      </c>
      <c r="U235" s="84">
        <v>67.2</v>
      </c>
      <c r="V235" s="26">
        <v>18807.938999999998</v>
      </c>
      <c r="W235">
        <v>9.7299999999999998E-2</v>
      </c>
      <c r="X235">
        <v>10.273999999999999</v>
      </c>
      <c r="Y235">
        <v>0</v>
      </c>
      <c r="Z235">
        <v>0</v>
      </c>
      <c r="AA235">
        <v>0</v>
      </c>
      <c r="AB235">
        <v>0</v>
      </c>
      <c r="AC235">
        <v>0</v>
      </c>
      <c r="AD235">
        <v>0</v>
      </c>
      <c r="AE235">
        <v>0</v>
      </c>
      <c r="AF235">
        <v>0</v>
      </c>
      <c r="AG235">
        <v>0</v>
      </c>
      <c r="AH235">
        <v>0</v>
      </c>
      <c r="AI235">
        <v>0</v>
      </c>
    </row>
    <row r="236" spans="1:35" x14ac:dyDescent="0.3">
      <c r="A236" s="26" t="s">
        <v>221</v>
      </c>
      <c r="B236" s="26" t="s">
        <v>53</v>
      </c>
      <c r="C236" s="26" t="str">
        <f>VLOOKUP(G236,Master!$I:$M,2,)</f>
        <v>Category 3</v>
      </c>
      <c r="D236" s="26" t="str">
        <f ca="1">VLOOKUP($F236,Master!$I:$M,3,)</f>
        <v>SD</v>
      </c>
      <c r="E236" s="26" t="str">
        <f ca="1">VLOOKUP($F236,Master!$I:$M,5,)</f>
        <v>ASIN 14</v>
      </c>
      <c r="F236" s="26" t="str">
        <f ca="1">VLOOKUP($F236,Master!$I:$M,4,)</f>
        <v>CT</v>
      </c>
      <c r="G236" s="26" t="s">
        <v>156</v>
      </c>
      <c r="H236" t="s">
        <v>54</v>
      </c>
      <c r="I236" t="s">
        <v>45</v>
      </c>
      <c r="K236" s="14">
        <v>44985</v>
      </c>
      <c r="M236">
        <v>1000</v>
      </c>
      <c r="O236" t="s">
        <v>52</v>
      </c>
      <c r="P236" s="26">
        <v>36874.200000000004</v>
      </c>
      <c r="Q236" s="84">
        <v>79.2</v>
      </c>
      <c r="R236">
        <v>2E-3</v>
      </c>
      <c r="S236" s="26">
        <v>1712.2315000000001</v>
      </c>
      <c r="T236">
        <v>30.52</v>
      </c>
      <c r="U236" s="84">
        <v>4.8000000000000007</v>
      </c>
      <c r="V236" s="26">
        <v>1317.204</v>
      </c>
      <c r="W236">
        <v>1.3764000000000001</v>
      </c>
      <c r="X236">
        <v>0.72660000000000002</v>
      </c>
      <c r="Y236">
        <v>2</v>
      </c>
      <c r="Z236">
        <v>0.33329999999999999</v>
      </c>
      <c r="AA236">
        <v>190.68</v>
      </c>
      <c r="AB236">
        <v>0.1303</v>
      </c>
      <c r="AC236">
        <v>18673</v>
      </c>
      <c r="AD236">
        <v>107.88</v>
      </c>
      <c r="AE236">
        <v>0</v>
      </c>
      <c r="AF236">
        <v>0</v>
      </c>
      <c r="AG236">
        <v>0</v>
      </c>
      <c r="AH236">
        <v>0</v>
      </c>
      <c r="AI236">
        <v>0</v>
      </c>
    </row>
    <row r="237" spans="1:35" x14ac:dyDescent="0.3">
      <c r="A237" s="26" t="s">
        <v>221</v>
      </c>
      <c r="B237" s="26" t="s">
        <v>43</v>
      </c>
      <c r="C237" s="26" t="str">
        <f>VLOOKUP(G237,Master!$I:$M,2,)</f>
        <v>Category 1</v>
      </c>
      <c r="D237" s="26" t="str">
        <f ca="1">VLOOKUP($F237,Master!$I:$M,3,)</f>
        <v>SD</v>
      </c>
      <c r="E237" s="26" t="str">
        <f ca="1">VLOOKUP($F237,Master!$I:$M,5,)</f>
        <v>ASIN 3</v>
      </c>
      <c r="F237" s="26" t="str">
        <f ca="1">VLOOKUP($F237,Master!$I:$M,4,)</f>
        <v>CT</v>
      </c>
      <c r="G237" s="26" t="s">
        <v>132</v>
      </c>
      <c r="H237" t="s">
        <v>44</v>
      </c>
      <c r="I237" t="s">
        <v>45</v>
      </c>
      <c r="K237" s="14">
        <v>44863</v>
      </c>
      <c r="M237">
        <v>550</v>
      </c>
      <c r="O237" t="s">
        <v>21</v>
      </c>
      <c r="P237" s="26">
        <v>10909.800000000001</v>
      </c>
      <c r="Q237" s="84">
        <v>57.599999999999994</v>
      </c>
      <c r="R237">
        <v>4.7999999999999996E-3</v>
      </c>
      <c r="S237" s="26">
        <v>1706.8764999999999</v>
      </c>
      <c r="T237">
        <v>41.84</v>
      </c>
      <c r="U237" s="84">
        <v>25.6</v>
      </c>
      <c r="V237" s="26">
        <v>26354.844000000001</v>
      </c>
      <c r="W237">
        <v>6.8599999999999994E-2</v>
      </c>
      <c r="X237">
        <v>14.582599999999999</v>
      </c>
      <c r="Y237">
        <v>0</v>
      </c>
      <c r="Z237">
        <v>0</v>
      </c>
      <c r="AA237">
        <v>0</v>
      </c>
      <c r="AB237">
        <v>0</v>
      </c>
      <c r="AC237">
        <v>0</v>
      </c>
      <c r="AD237">
        <v>0</v>
      </c>
      <c r="AE237">
        <v>0</v>
      </c>
      <c r="AF237">
        <v>0</v>
      </c>
      <c r="AG237">
        <v>0</v>
      </c>
      <c r="AH237">
        <v>0</v>
      </c>
      <c r="AI237">
        <v>0</v>
      </c>
    </row>
    <row r="238" spans="1:35" x14ac:dyDescent="0.3">
      <c r="A238" s="26" t="s">
        <v>221</v>
      </c>
      <c r="B238" s="26" t="s">
        <v>43</v>
      </c>
      <c r="C238" s="26" t="str">
        <f>VLOOKUP(G238,Master!$I:$M,2,)</f>
        <v>Category 2</v>
      </c>
      <c r="D238" s="26" t="str">
        <f ca="1">VLOOKUP($F238,Master!$I:$M,3,)</f>
        <v>SD</v>
      </c>
      <c r="E238" s="26" t="str">
        <f ca="1">VLOOKUP($F238,Master!$I:$M,5,)</f>
        <v>ASIN 2</v>
      </c>
      <c r="F238" s="26" t="str">
        <f ca="1">VLOOKUP($F238,Master!$I:$M,4,)</f>
        <v>CT</v>
      </c>
      <c r="G238" s="26" t="s">
        <v>131</v>
      </c>
      <c r="H238" t="s">
        <v>44</v>
      </c>
      <c r="I238" t="s">
        <v>45</v>
      </c>
      <c r="K238" s="14">
        <v>44496</v>
      </c>
      <c r="M238">
        <v>300</v>
      </c>
      <c r="O238" t="s">
        <v>21</v>
      </c>
      <c r="P238" s="26">
        <v>38680.400000000001</v>
      </c>
      <c r="Q238" s="84">
        <v>94.8</v>
      </c>
      <c r="R238">
        <v>2.2000000000000001E-3</v>
      </c>
      <c r="S238" s="26">
        <v>1640.7294999999999</v>
      </c>
      <c r="T238">
        <v>24.43</v>
      </c>
      <c r="U238" s="84">
        <v>25.6</v>
      </c>
      <c r="V238" s="26">
        <v>13491.72</v>
      </c>
      <c r="W238">
        <v>0.1288</v>
      </c>
      <c r="X238">
        <v>7.7662000000000004</v>
      </c>
      <c r="Y238">
        <v>2</v>
      </c>
      <c r="Z238">
        <v>6.25E-2</v>
      </c>
      <c r="AA238">
        <v>968.93</v>
      </c>
      <c r="AB238">
        <v>6.4600000000000005E-2</v>
      </c>
      <c r="AC238">
        <v>0</v>
      </c>
      <c r="AD238">
        <v>0</v>
      </c>
      <c r="AE238">
        <v>0</v>
      </c>
      <c r="AF238">
        <v>0</v>
      </c>
      <c r="AG238">
        <v>0</v>
      </c>
      <c r="AH238">
        <v>0</v>
      </c>
      <c r="AI238">
        <v>0</v>
      </c>
    </row>
    <row r="239" spans="1:35" x14ac:dyDescent="0.3">
      <c r="A239" s="26" t="s">
        <v>221</v>
      </c>
      <c r="B239" s="26" t="s">
        <v>43</v>
      </c>
      <c r="C239" s="26" t="str">
        <f>VLOOKUP(G239,Master!$I:$M,2,)</f>
        <v>Category 3</v>
      </c>
      <c r="D239" s="26" t="str">
        <f ca="1">VLOOKUP($F239,Master!$I:$M,3,)</f>
        <v>SP</v>
      </c>
      <c r="E239" s="26" t="str">
        <f ca="1">VLOOKUP($F239,Master!$I:$M,5,)</f>
        <v>ASIN 14</v>
      </c>
      <c r="F239" s="26" t="str">
        <f ca="1">VLOOKUP($F239,Master!$I:$M,4,)</f>
        <v>Auto</v>
      </c>
      <c r="G239" s="26" t="s">
        <v>157</v>
      </c>
      <c r="H239" t="s">
        <v>44</v>
      </c>
      <c r="I239" t="s">
        <v>48</v>
      </c>
      <c r="J239" t="s">
        <v>46</v>
      </c>
      <c r="K239" s="14">
        <v>44972</v>
      </c>
      <c r="M239">
        <v>550</v>
      </c>
      <c r="N239" s="13">
        <v>0.12228917974897301</v>
      </c>
      <c r="O239" t="s">
        <v>21</v>
      </c>
      <c r="P239" s="26">
        <v>165618.20000000001</v>
      </c>
      <c r="Q239" s="84">
        <v>178.79999999999998</v>
      </c>
      <c r="R239">
        <v>1E-3</v>
      </c>
      <c r="S239" s="26">
        <v>1614.3285000000001</v>
      </c>
      <c r="T239">
        <v>12.75</v>
      </c>
      <c r="U239" s="84">
        <v>24.8</v>
      </c>
      <c r="V239" s="26">
        <v>5333.9760000000006</v>
      </c>
      <c r="W239">
        <v>0.32050000000000001</v>
      </c>
      <c r="X239">
        <v>3.1206</v>
      </c>
      <c r="Y239">
        <v>0</v>
      </c>
      <c r="Z239">
        <v>0</v>
      </c>
      <c r="AA239">
        <v>0</v>
      </c>
      <c r="AB239">
        <v>0</v>
      </c>
      <c r="AC239">
        <v>0</v>
      </c>
      <c r="AD239">
        <v>0</v>
      </c>
      <c r="AE239">
        <v>0</v>
      </c>
      <c r="AF239">
        <v>0</v>
      </c>
      <c r="AG239">
        <v>0</v>
      </c>
      <c r="AH239">
        <v>0</v>
      </c>
      <c r="AI239">
        <v>0</v>
      </c>
    </row>
    <row r="240" spans="1:35" x14ac:dyDescent="0.3">
      <c r="A240" s="26" t="s">
        <v>221</v>
      </c>
      <c r="B240" s="26" t="s">
        <v>43</v>
      </c>
      <c r="C240" s="26" t="str">
        <f>VLOOKUP(G240,Master!$I:$M,2,)</f>
        <v>Category 1</v>
      </c>
      <c r="D240" s="26" t="str">
        <f ca="1">VLOOKUP($F240,Master!$I:$M,3,)</f>
        <v>SP</v>
      </c>
      <c r="E240" s="26" t="str">
        <f ca="1">VLOOKUP($F240,Master!$I:$M,5,)</f>
        <v>ASIN 1</v>
      </c>
      <c r="F240" s="26" t="str">
        <f ca="1">VLOOKUP($F240,Master!$I:$M,4,)</f>
        <v>Auto</v>
      </c>
      <c r="G240" s="26" t="s">
        <v>158</v>
      </c>
      <c r="H240" t="s">
        <v>44</v>
      </c>
      <c r="I240" t="s">
        <v>48</v>
      </c>
      <c r="J240" t="s">
        <v>46</v>
      </c>
      <c r="K240" s="14">
        <v>44859</v>
      </c>
      <c r="M240">
        <v>200</v>
      </c>
      <c r="N240" t="s">
        <v>49</v>
      </c>
      <c r="O240" t="s">
        <v>21</v>
      </c>
      <c r="P240" s="26">
        <v>786162.3</v>
      </c>
      <c r="Q240" s="84">
        <v>769.19999999999993</v>
      </c>
      <c r="R240">
        <v>8.9999999999999998E-4</v>
      </c>
      <c r="S240" s="26">
        <v>1587.4940000000001</v>
      </c>
      <c r="T240">
        <v>2.91</v>
      </c>
      <c r="U240" s="84">
        <v>50.400000000000006</v>
      </c>
      <c r="V240" s="26">
        <v>13996.593000000001</v>
      </c>
      <c r="W240">
        <v>0.1201</v>
      </c>
      <c r="X240">
        <v>8.327</v>
      </c>
      <c r="Y240">
        <v>0</v>
      </c>
      <c r="Z240">
        <v>0</v>
      </c>
      <c r="AA240">
        <v>0</v>
      </c>
      <c r="AB240">
        <v>0</v>
      </c>
      <c r="AC240">
        <v>0</v>
      </c>
      <c r="AD240">
        <v>0</v>
      </c>
      <c r="AE240">
        <v>0</v>
      </c>
      <c r="AF240">
        <v>0</v>
      </c>
      <c r="AG240">
        <v>0</v>
      </c>
      <c r="AH240">
        <v>0</v>
      </c>
      <c r="AI240">
        <v>0</v>
      </c>
    </row>
    <row r="241" spans="1:35" x14ac:dyDescent="0.3">
      <c r="A241" s="26" t="s">
        <v>221</v>
      </c>
      <c r="B241" s="26" t="s">
        <v>43</v>
      </c>
      <c r="C241" s="26" t="str">
        <f>VLOOKUP(G241,Master!$I:$M,2,)</f>
        <v>Category 1</v>
      </c>
      <c r="D241" s="26" t="str">
        <f ca="1">VLOOKUP($F241,Master!$I:$M,3,)</f>
        <v>SBV</v>
      </c>
      <c r="E241" s="26" t="str">
        <f ca="1">VLOOKUP($F241,Master!$I:$M,5,)</f>
        <v>ASIN 1</v>
      </c>
      <c r="F241" s="26" t="str">
        <f ca="1">VLOOKUP($F241,Master!$I:$M,4,)</f>
        <v>PT</v>
      </c>
      <c r="G241" s="26" t="s">
        <v>159</v>
      </c>
      <c r="H241" t="s">
        <v>44</v>
      </c>
      <c r="I241" t="s">
        <v>45</v>
      </c>
      <c r="K241" s="14">
        <v>44900</v>
      </c>
      <c r="M241">
        <v>550</v>
      </c>
      <c r="N241" t="s">
        <v>49</v>
      </c>
      <c r="O241" t="s">
        <v>21</v>
      </c>
      <c r="P241" s="26">
        <v>52896.800000000003</v>
      </c>
      <c r="Q241" s="84">
        <v>190.79999999999998</v>
      </c>
      <c r="R241">
        <v>3.3E-3</v>
      </c>
      <c r="S241" s="26">
        <v>1485.29</v>
      </c>
      <c r="T241">
        <v>10.99</v>
      </c>
      <c r="U241" s="84">
        <v>7.2</v>
      </c>
      <c r="V241" s="26">
        <v>3397.9049999999997</v>
      </c>
      <c r="W241">
        <v>0.46279999999999999</v>
      </c>
      <c r="X241">
        <v>2.1606000000000001</v>
      </c>
      <c r="Y241">
        <v>7</v>
      </c>
      <c r="Z241">
        <v>0.77780000000000005</v>
      </c>
      <c r="AA241">
        <v>3114.43</v>
      </c>
      <c r="AB241">
        <v>0.82489999999999997</v>
      </c>
      <c r="AC241">
        <v>0</v>
      </c>
      <c r="AD241">
        <v>0</v>
      </c>
      <c r="AE241">
        <v>0</v>
      </c>
      <c r="AF241">
        <v>0</v>
      </c>
      <c r="AG241">
        <v>0</v>
      </c>
      <c r="AH241">
        <v>0</v>
      </c>
      <c r="AI241">
        <v>0</v>
      </c>
    </row>
    <row r="242" spans="1:35" x14ac:dyDescent="0.3">
      <c r="A242" s="26" t="s">
        <v>221</v>
      </c>
      <c r="B242" s="26" t="s">
        <v>43</v>
      </c>
      <c r="C242" s="26" t="str">
        <f>VLOOKUP(G242,Master!$I:$M,2,)</f>
        <v>Category 1</v>
      </c>
      <c r="D242" s="26" t="str">
        <f ca="1">VLOOKUP($F242,Master!$I:$M,3,)</f>
        <v>SP</v>
      </c>
      <c r="E242" s="26" t="str">
        <f ca="1">VLOOKUP($F242,Master!$I:$M,5,)</f>
        <v>ASIN 6</v>
      </c>
      <c r="F242" s="26" t="str">
        <f ca="1">VLOOKUP($F242,Master!$I:$M,4,)</f>
        <v>PT</v>
      </c>
      <c r="G242" s="26" t="s">
        <v>160</v>
      </c>
      <c r="H242" t="s">
        <v>44</v>
      </c>
      <c r="I242" t="s">
        <v>45</v>
      </c>
      <c r="J242" t="s">
        <v>46</v>
      </c>
      <c r="K242" s="14">
        <v>44821</v>
      </c>
      <c r="M242">
        <v>200</v>
      </c>
      <c r="N242" s="13">
        <v>7.5573770491803194E-2</v>
      </c>
      <c r="O242" t="s">
        <v>21</v>
      </c>
      <c r="P242" s="26">
        <v>53246.600000000006</v>
      </c>
      <c r="Q242" s="84">
        <v>126</v>
      </c>
      <c r="R242">
        <v>2.2000000000000001E-3</v>
      </c>
      <c r="S242" s="26">
        <v>1384.0294999999999</v>
      </c>
      <c r="T242">
        <v>15.51</v>
      </c>
      <c r="U242" s="84">
        <v>20</v>
      </c>
      <c r="V242" s="26">
        <v>7142.58</v>
      </c>
      <c r="W242">
        <v>0.20519999999999999</v>
      </c>
      <c r="X242">
        <v>4.8739999999999997</v>
      </c>
      <c r="Y242">
        <v>0</v>
      </c>
      <c r="Z242">
        <v>0</v>
      </c>
      <c r="AA242">
        <v>0</v>
      </c>
      <c r="AB242">
        <v>0</v>
      </c>
      <c r="AC242">
        <v>0</v>
      </c>
      <c r="AD242">
        <v>0</v>
      </c>
      <c r="AE242">
        <v>0</v>
      </c>
      <c r="AF242">
        <v>0</v>
      </c>
      <c r="AG242">
        <v>0</v>
      </c>
      <c r="AH242">
        <v>0</v>
      </c>
      <c r="AI242">
        <v>0</v>
      </c>
    </row>
    <row r="243" spans="1:35" x14ac:dyDescent="0.3">
      <c r="A243" s="26" t="s">
        <v>221</v>
      </c>
      <c r="B243" s="26" t="s">
        <v>43</v>
      </c>
      <c r="C243" s="26" t="str">
        <f>VLOOKUP(G243,Master!$I:$M,2,)</f>
        <v>Category 5</v>
      </c>
      <c r="D243" s="26" t="str">
        <f ca="1">VLOOKUP($F243,Master!$I:$M,3,)</f>
        <v>SP</v>
      </c>
      <c r="E243" s="26" t="str">
        <f ca="1">VLOOKUP($F243,Master!$I:$M,5,)</f>
        <v>ASIN 9</v>
      </c>
      <c r="F243" s="26" t="str">
        <f ca="1">VLOOKUP($F243,Master!$I:$M,4,)</f>
        <v>KT</v>
      </c>
      <c r="G243" s="26" t="s">
        <v>161</v>
      </c>
      <c r="H243" t="s">
        <v>44</v>
      </c>
      <c r="I243" t="s">
        <v>45</v>
      </c>
      <c r="J243" t="s">
        <v>46</v>
      </c>
      <c r="K243" s="14">
        <v>44433</v>
      </c>
      <c r="M243">
        <v>600</v>
      </c>
      <c r="N243" t="s">
        <v>49</v>
      </c>
      <c r="O243" t="s">
        <v>21</v>
      </c>
      <c r="P243" s="26">
        <v>9925.3000000000011</v>
      </c>
      <c r="Q243" s="84">
        <v>75.599999999999994</v>
      </c>
      <c r="R243">
        <v>7.0000000000000001E-3</v>
      </c>
      <c r="S243" s="26">
        <v>1316.769</v>
      </c>
      <c r="T243">
        <v>24.59</v>
      </c>
      <c r="U243" s="84">
        <v>20.8</v>
      </c>
      <c r="V243" s="26">
        <v>9153.8009999999995</v>
      </c>
      <c r="W243">
        <v>0.15229999999999999</v>
      </c>
      <c r="X243">
        <v>6.5655000000000001</v>
      </c>
      <c r="Y243">
        <v>0</v>
      </c>
      <c r="Z243">
        <v>0</v>
      </c>
      <c r="AA243">
        <v>0</v>
      </c>
      <c r="AB243">
        <v>0</v>
      </c>
      <c r="AC243">
        <v>0</v>
      </c>
      <c r="AD243">
        <v>0</v>
      </c>
      <c r="AE243">
        <v>0</v>
      </c>
      <c r="AF243">
        <v>0</v>
      </c>
      <c r="AG243">
        <v>0</v>
      </c>
      <c r="AH243">
        <v>0</v>
      </c>
      <c r="AI243">
        <v>0</v>
      </c>
    </row>
    <row r="244" spans="1:35" x14ac:dyDescent="0.3">
      <c r="A244" s="26" t="s">
        <v>221</v>
      </c>
      <c r="B244" s="26" t="s">
        <v>43</v>
      </c>
      <c r="C244" s="26" t="str">
        <f>VLOOKUP(G244,Master!$I:$M,2,)</f>
        <v>Category 1</v>
      </c>
      <c r="D244" s="26" t="str">
        <f ca="1">VLOOKUP($F244,Master!$I:$M,3,)</f>
        <v>SD</v>
      </c>
      <c r="E244" s="26" t="str">
        <f ca="1">VLOOKUP($F244,Master!$I:$M,5,)</f>
        <v>ASIN 11</v>
      </c>
      <c r="F244" s="26" t="str">
        <f ca="1">VLOOKUP($F244,Master!$I:$M,4,)</f>
        <v>CT</v>
      </c>
      <c r="G244" s="26" t="s">
        <v>162</v>
      </c>
      <c r="H244" t="s">
        <v>44</v>
      </c>
      <c r="I244" t="s">
        <v>45</v>
      </c>
      <c r="K244" s="14">
        <v>44947</v>
      </c>
      <c r="M244">
        <v>1000</v>
      </c>
      <c r="O244" t="s">
        <v>52</v>
      </c>
      <c r="P244" s="26">
        <v>18290.800000000003</v>
      </c>
      <c r="Q244" s="84">
        <v>34.799999999999997</v>
      </c>
      <c r="R244">
        <v>1.6999999999999999E-3</v>
      </c>
      <c r="S244" s="26">
        <v>1272.9684999999999</v>
      </c>
      <c r="T244">
        <v>51.64</v>
      </c>
      <c r="U244" s="84">
        <v>30.400000000000002</v>
      </c>
      <c r="V244" s="26">
        <v>23162.922000000002</v>
      </c>
      <c r="W244">
        <v>5.8200000000000002E-2</v>
      </c>
      <c r="X244">
        <v>17.185099999999998</v>
      </c>
      <c r="Y244">
        <v>4</v>
      </c>
      <c r="Z244">
        <v>0.1053</v>
      </c>
      <c r="AA244">
        <v>1096.5899999999999</v>
      </c>
      <c r="AB244">
        <v>4.2599999999999999E-2</v>
      </c>
      <c r="AC244">
        <v>9384</v>
      </c>
      <c r="AD244">
        <v>159.59</v>
      </c>
      <c r="AE244">
        <v>0</v>
      </c>
      <c r="AF244">
        <v>0</v>
      </c>
      <c r="AG244">
        <v>0</v>
      </c>
      <c r="AH244">
        <v>0</v>
      </c>
      <c r="AI244">
        <v>0</v>
      </c>
    </row>
    <row r="245" spans="1:35" x14ac:dyDescent="0.3">
      <c r="A245" s="26" t="s">
        <v>221</v>
      </c>
      <c r="B245" s="26" t="s">
        <v>43</v>
      </c>
      <c r="C245" s="26" t="str">
        <f>VLOOKUP(G245,Master!$I:$M,2,)</f>
        <v>Category 7</v>
      </c>
      <c r="D245" s="26" t="str">
        <f ca="1">VLOOKUP($F245,Master!$I:$M,3,)</f>
        <v>SP</v>
      </c>
      <c r="E245" s="26" t="str">
        <f ca="1">VLOOKUP($F245,Master!$I:$M,5,)</f>
        <v>ASIN 15</v>
      </c>
      <c r="F245" s="26" t="str">
        <f ca="1">VLOOKUP($F245,Master!$I:$M,4,)</f>
        <v>KT</v>
      </c>
      <c r="G245" s="26" t="s">
        <v>207</v>
      </c>
      <c r="H245" t="s">
        <v>44</v>
      </c>
      <c r="I245" t="s">
        <v>45</v>
      </c>
      <c r="J245" t="s">
        <v>51</v>
      </c>
      <c r="K245" s="14">
        <v>45044</v>
      </c>
      <c r="M245">
        <v>2000</v>
      </c>
      <c r="N245" t="s">
        <v>49</v>
      </c>
      <c r="O245" t="s">
        <v>21</v>
      </c>
      <c r="P245" s="26">
        <v>45400.3</v>
      </c>
      <c r="Q245" s="84">
        <v>86.399999999999991</v>
      </c>
      <c r="R245">
        <v>1.6999999999999999E-3</v>
      </c>
      <c r="S245" s="26">
        <v>1215.704</v>
      </c>
      <c r="T245">
        <v>19.86</v>
      </c>
      <c r="U245" s="84">
        <v>12.8</v>
      </c>
      <c r="V245" s="26">
        <v>3037.5</v>
      </c>
      <c r="W245">
        <v>0.42380000000000001</v>
      </c>
      <c r="X245">
        <v>2.3597000000000001</v>
      </c>
      <c r="Y245">
        <v>0</v>
      </c>
      <c r="Z245">
        <v>0</v>
      </c>
      <c r="AA245">
        <v>0</v>
      </c>
      <c r="AB245">
        <v>0</v>
      </c>
      <c r="AC245">
        <v>0</v>
      </c>
      <c r="AD245">
        <v>0</v>
      </c>
      <c r="AE245">
        <v>0</v>
      </c>
      <c r="AF245">
        <v>0</v>
      </c>
      <c r="AG245">
        <v>0</v>
      </c>
      <c r="AH245">
        <v>0</v>
      </c>
      <c r="AI245">
        <v>0</v>
      </c>
    </row>
    <row r="246" spans="1:35" x14ac:dyDescent="0.3">
      <c r="A246" s="26" t="s">
        <v>221</v>
      </c>
      <c r="B246" s="26" t="s">
        <v>43</v>
      </c>
      <c r="C246" s="26" t="str">
        <f>VLOOKUP(G246,Master!$I:$M,2,)</f>
        <v>Category 4</v>
      </c>
      <c r="D246" s="26" t="str">
        <f ca="1">VLOOKUP($F246,Master!$I:$M,3,)</f>
        <v>SP</v>
      </c>
      <c r="E246" s="26" t="str">
        <f ca="1">VLOOKUP($F246,Master!$I:$M,5,)</f>
        <v>ASIN 5</v>
      </c>
      <c r="F246" s="26" t="str">
        <f ca="1">VLOOKUP($F246,Master!$I:$M,4,)</f>
        <v>PT</v>
      </c>
      <c r="G246" s="26" t="s">
        <v>163</v>
      </c>
      <c r="H246" t="s">
        <v>44</v>
      </c>
      <c r="I246" t="s">
        <v>45</v>
      </c>
      <c r="J246" t="s">
        <v>46</v>
      </c>
      <c r="K246" s="14">
        <v>44433</v>
      </c>
      <c r="M246">
        <v>600</v>
      </c>
      <c r="N246" t="s">
        <v>49</v>
      </c>
      <c r="O246" t="s">
        <v>21</v>
      </c>
      <c r="P246" s="26">
        <v>30814.300000000003</v>
      </c>
      <c r="Q246" s="84">
        <v>90</v>
      </c>
      <c r="R246">
        <v>2.7000000000000001E-3</v>
      </c>
      <c r="S246" s="26">
        <v>1206.4815000000001</v>
      </c>
      <c r="T246">
        <v>18.93</v>
      </c>
      <c r="U246" s="84">
        <v>16.8</v>
      </c>
      <c r="V246" s="26">
        <v>7654.9229999999998</v>
      </c>
      <c r="W246">
        <v>0.16689999999999999</v>
      </c>
      <c r="X246">
        <v>5.9923000000000002</v>
      </c>
      <c r="Y246">
        <v>0</v>
      </c>
      <c r="Z246">
        <v>0</v>
      </c>
      <c r="AA246">
        <v>0</v>
      </c>
      <c r="AB246">
        <v>0</v>
      </c>
      <c r="AC246">
        <v>0</v>
      </c>
      <c r="AD246">
        <v>0</v>
      </c>
      <c r="AE246">
        <v>0</v>
      </c>
      <c r="AF246">
        <v>0</v>
      </c>
      <c r="AG246">
        <v>0</v>
      </c>
      <c r="AH246">
        <v>0</v>
      </c>
      <c r="AI246">
        <v>0</v>
      </c>
    </row>
    <row r="247" spans="1:35" x14ac:dyDescent="0.3">
      <c r="A247" s="26" t="s">
        <v>221</v>
      </c>
      <c r="B247" s="26" t="s">
        <v>43</v>
      </c>
      <c r="C247" s="26" t="str">
        <f>VLOOKUP(G247,Master!$I:$M,2,)</f>
        <v>Category 1</v>
      </c>
      <c r="D247" s="26" t="str">
        <f ca="1">VLOOKUP($F247,Master!$I:$M,3,)</f>
        <v>SP</v>
      </c>
      <c r="E247" s="26" t="str">
        <f ca="1">VLOOKUP($F247,Master!$I:$M,5,)</f>
        <v>ASIN 7</v>
      </c>
      <c r="F247" s="26" t="str">
        <f ca="1">VLOOKUP($F247,Master!$I:$M,4,)</f>
        <v>PT</v>
      </c>
      <c r="G247" s="26" t="s">
        <v>164</v>
      </c>
      <c r="H247" t="s">
        <v>44</v>
      </c>
      <c r="I247" t="s">
        <v>45</v>
      </c>
      <c r="J247" t="s">
        <v>46</v>
      </c>
      <c r="K247" s="14">
        <v>44863</v>
      </c>
      <c r="M247">
        <v>550</v>
      </c>
      <c r="N247" t="s">
        <v>49</v>
      </c>
      <c r="O247" t="s">
        <v>21</v>
      </c>
      <c r="P247" s="26">
        <v>50404.200000000004</v>
      </c>
      <c r="Q247" s="84">
        <v>153.6</v>
      </c>
      <c r="R247">
        <v>2.8E-3</v>
      </c>
      <c r="S247" s="26">
        <v>1162.6044999999999</v>
      </c>
      <c r="T247">
        <v>10.69</v>
      </c>
      <c r="U247" s="84">
        <v>22.400000000000002</v>
      </c>
      <c r="V247" s="26">
        <v>6871.7160000000003</v>
      </c>
      <c r="W247">
        <v>0.17910000000000001</v>
      </c>
      <c r="X247">
        <v>5.5823</v>
      </c>
      <c r="Y247">
        <v>0</v>
      </c>
      <c r="Z247">
        <v>0</v>
      </c>
      <c r="AA247">
        <v>0</v>
      </c>
      <c r="AB247">
        <v>0</v>
      </c>
      <c r="AC247">
        <v>0</v>
      </c>
      <c r="AD247">
        <v>0</v>
      </c>
      <c r="AE247">
        <v>0</v>
      </c>
      <c r="AF247">
        <v>0</v>
      </c>
      <c r="AG247">
        <v>0</v>
      </c>
      <c r="AH247">
        <v>0</v>
      </c>
      <c r="AI247">
        <v>0</v>
      </c>
    </row>
    <row r="248" spans="1:35" x14ac:dyDescent="0.3">
      <c r="A248" s="26" t="s">
        <v>221</v>
      </c>
      <c r="B248" s="26" t="s">
        <v>43</v>
      </c>
      <c r="C248" s="26" t="str">
        <f>VLOOKUP(G248,Master!$I:$M,2,)</f>
        <v>Category 2</v>
      </c>
      <c r="D248" s="26" t="str">
        <f ca="1">VLOOKUP($F248,Master!$I:$M,3,)</f>
        <v>SBV</v>
      </c>
      <c r="E248" s="26" t="str">
        <f ca="1">VLOOKUP($F248,Master!$I:$M,5,)</f>
        <v>ASIN 2</v>
      </c>
      <c r="F248" s="26" t="str">
        <f ca="1">VLOOKUP($F248,Master!$I:$M,4,)</f>
        <v>KT</v>
      </c>
      <c r="G248" s="26" t="s">
        <v>133</v>
      </c>
      <c r="H248" t="s">
        <v>44</v>
      </c>
      <c r="I248" t="s">
        <v>45</v>
      </c>
      <c r="K248" s="14">
        <v>44943</v>
      </c>
      <c r="M248">
        <v>1000</v>
      </c>
      <c r="N248" s="13">
        <v>0.166759403516581</v>
      </c>
      <c r="O248" t="s">
        <v>21</v>
      </c>
      <c r="P248" s="26">
        <v>6679.2000000000007</v>
      </c>
      <c r="Q248" s="84">
        <v>50.4</v>
      </c>
      <c r="R248">
        <v>6.8999999999999999E-3</v>
      </c>
      <c r="S248" s="26">
        <v>1143.165</v>
      </c>
      <c r="T248">
        <v>32.020000000000003</v>
      </c>
      <c r="U248" s="84">
        <v>5.6000000000000005</v>
      </c>
      <c r="V248" s="26">
        <v>2094.444</v>
      </c>
      <c r="W248">
        <v>0.57789999999999997</v>
      </c>
      <c r="X248">
        <v>1.7303999999999999</v>
      </c>
      <c r="Y248">
        <v>7</v>
      </c>
      <c r="Z248">
        <v>1</v>
      </c>
      <c r="AA248">
        <v>2327.16</v>
      </c>
      <c r="AB248">
        <v>1</v>
      </c>
      <c r="AC248">
        <v>0</v>
      </c>
      <c r="AD248">
        <v>0</v>
      </c>
      <c r="AE248">
        <v>0</v>
      </c>
      <c r="AF248">
        <v>0</v>
      </c>
      <c r="AG248">
        <v>0</v>
      </c>
      <c r="AH248">
        <v>0</v>
      </c>
      <c r="AI248">
        <v>0</v>
      </c>
    </row>
    <row r="249" spans="1:35" x14ac:dyDescent="0.3">
      <c r="A249" s="26" t="s">
        <v>221</v>
      </c>
      <c r="B249" s="26" t="s">
        <v>43</v>
      </c>
      <c r="C249" s="26" t="str">
        <f>VLOOKUP(G249,Master!$I:$M,2,)</f>
        <v>Category 6</v>
      </c>
      <c r="D249" s="26" t="str">
        <f ca="1">VLOOKUP($F249,Master!$I:$M,3,)</f>
        <v>SP</v>
      </c>
      <c r="E249" s="26" t="str">
        <f ca="1">VLOOKUP($F249,Master!$I:$M,5,)</f>
        <v>ASIN 8</v>
      </c>
      <c r="F249" s="26" t="str">
        <f ca="1">VLOOKUP($F249,Master!$I:$M,4,)</f>
        <v>PT</v>
      </c>
      <c r="G249" s="26" t="s">
        <v>165</v>
      </c>
      <c r="H249" t="s">
        <v>44</v>
      </c>
      <c r="I249" t="s">
        <v>45</v>
      </c>
      <c r="J249" t="s">
        <v>46</v>
      </c>
      <c r="K249" s="14">
        <v>44863</v>
      </c>
      <c r="M249">
        <v>550</v>
      </c>
      <c r="N249" t="s">
        <v>49</v>
      </c>
      <c r="O249" t="s">
        <v>21</v>
      </c>
      <c r="P249" s="26">
        <v>17974</v>
      </c>
      <c r="Q249" s="84">
        <v>114</v>
      </c>
      <c r="R249">
        <v>5.7999999999999996E-3</v>
      </c>
      <c r="S249" s="26">
        <v>1088.9264999999998</v>
      </c>
      <c r="T249">
        <v>13.49</v>
      </c>
      <c r="U249" s="84">
        <v>18.400000000000002</v>
      </c>
      <c r="V249" s="26">
        <v>4914.6120000000001</v>
      </c>
      <c r="W249">
        <v>0.2346</v>
      </c>
      <c r="X249">
        <v>4.2625000000000002</v>
      </c>
      <c r="Y249">
        <v>0</v>
      </c>
      <c r="Z249">
        <v>0</v>
      </c>
      <c r="AA249">
        <v>0</v>
      </c>
      <c r="AB249">
        <v>0</v>
      </c>
      <c r="AC249">
        <v>0</v>
      </c>
      <c r="AD249">
        <v>0</v>
      </c>
      <c r="AE249">
        <v>0</v>
      </c>
      <c r="AF249">
        <v>0</v>
      </c>
      <c r="AG249">
        <v>0</v>
      </c>
      <c r="AH249">
        <v>0</v>
      </c>
      <c r="AI249">
        <v>0</v>
      </c>
    </row>
    <row r="250" spans="1:35" x14ac:dyDescent="0.3">
      <c r="A250" s="26" t="s">
        <v>221</v>
      </c>
      <c r="B250" s="26" t="s">
        <v>43</v>
      </c>
      <c r="C250" s="26" t="str">
        <f>VLOOKUP(G250,Master!$I:$M,2,)</f>
        <v>Category 3</v>
      </c>
      <c r="D250" s="26" t="str">
        <f ca="1">VLOOKUP($F250,Master!$I:$M,3,)</f>
        <v>SP</v>
      </c>
      <c r="E250" s="26" t="str">
        <f ca="1">VLOOKUP($F250,Master!$I:$M,5,)</f>
        <v>ASIN 16</v>
      </c>
      <c r="F250" s="26" t="str">
        <f ca="1">VLOOKUP($F250,Master!$I:$M,4,)</f>
        <v>KT</v>
      </c>
      <c r="G250" s="26" t="s">
        <v>144</v>
      </c>
      <c r="H250" t="s">
        <v>44</v>
      </c>
      <c r="I250" t="s">
        <v>45</v>
      </c>
      <c r="J250" t="s">
        <v>46</v>
      </c>
      <c r="K250" s="14">
        <v>44972</v>
      </c>
      <c r="M250">
        <v>550</v>
      </c>
      <c r="N250" s="13">
        <v>0.189471070275639</v>
      </c>
      <c r="O250" t="s">
        <v>21</v>
      </c>
      <c r="P250" s="26">
        <v>5912.5000000000009</v>
      </c>
      <c r="Q250" s="84">
        <v>46.8</v>
      </c>
      <c r="R250">
        <v>7.3000000000000001E-3</v>
      </c>
      <c r="S250" s="26">
        <v>969.19550000000004</v>
      </c>
      <c r="T250">
        <v>29.24</v>
      </c>
      <c r="U250" s="84">
        <v>4.8000000000000007</v>
      </c>
      <c r="V250" s="26">
        <v>4770.7650000000003</v>
      </c>
      <c r="W250">
        <v>0.21510000000000001</v>
      </c>
      <c r="X250">
        <v>4.6489000000000003</v>
      </c>
      <c r="Y250">
        <v>0</v>
      </c>
      <c r="Z250">
        <v>0</v>
      </c>
      <c r="AA250">
        <v>0</v>
      </c>
      <c r="AB250">
        <v>0</v>
      </c>
      <c r="AC250">
        <v>0</v>
      </c>
      <c r="AD250">
        <v>0</v>
      </c>
      <c r="AE250">
        <v>0</v>
      </c>
      <c r="AF250">
        <v>0</v>
      </c>
      <c r="AG250">
        <v>0</v>
      </c>
      <c r="AH250">
        <v>0</v>
      </c>
      <c r="AI250">
        <v>0</v>
      </c>
    </row>
    <row r="251" spans="1:35" x14ac:dyDescent="0.3">
      <c r="A251" s="26" t="s">
        <v>221</v>
      </c>
      <c r="B251" s="26" t="s">
        <v>43</v>
      </c>
      <c r="C251" s="26" t="str">
        <f>VLOOKUP(G251,Master!$I:$M,2,)</f>
        <v>Category 6</v>
      </c>
      <c r="D251" s="26" t="str">
        <f ca="1">VLOOKUP($F251,Master!$I:$M,3,)</f>
        <v>SP</v>
      </c>
      <c r="E251" s="26" t="str">
        <f ca="1">VLOOKUP($F251,Master!$I:$M,5,)</f>
        <v>ASIN 8</v>
      </c>
      <c r="F251" s="26" t="str">
        <f ca="1">VLOOKUP($F251,Master!$I:$M,4,)</f>
        <v>Auto</v>
      </c>
      <c r="G251" s="26" t="s">
        <v>166</v>
      </c>
      <c r="H251" t="s">
        <v>44</v>
      </c>
      <c r="I251" t="s">
        <v>48</v>
      </c>
      <c r="J251" t="s">
        <v>57</v>
      </c>
      <c r="K251" s="14">
        <v>44410</v>
      </c>
      <c r="M251">
        <v>100</v>
      </c>
      <c r="N251" t="s">
        <v>49</v>
      </c>
      <c r="O251" t="s">
        <v>21</v>
      </c>
      <c r="P251" s="26">
        <v>631604.60000000009</v>
      </c>
      <c r="Q251" s="84">
        <v>177.6</v>
      </c>
      <c r="R251">
        <v>2.9999999999999997E-4</v>
      </c>
      <c r="S251" s="26">
        <v>961.82599999999991</v>
      </c>
      <c r="T251">
        <v>7.65</v>
      </c>
      <c r="U251" s="84">
        <v>31.200000000000003</v>
      </c>
      <c r="V251" s="26">
        <v>4621.2480000000005</v>
      </c>
      <c r="W251">
        <v>0.22040000000000001</v>
      </c>
      <c r="X251">
        <v>4.5377000000000001</v>
      </c>
      <c r="Y251">
        <v>0</v>
      </c>
      <c r="Z251">
        <v>0</v>
      </c>
      <c r="AA251">
        <v>0</v>
      </c>
      <c r="AB251">
        <v>0</v>
      </c>
      <c r="AC251">
        <v>0</v>
      </c>
      <c r="AD251">
        <v>0</v>
      </c>
      <c r="AE251">
        <v>0</v>
      </c>
      <c r="AF251">
        <v>0</v>
      </c>
      <c r="AG251">
        <v>0</v>
      </c>
      <c r="AH251">
        <v>0</v>
      </c>
      <c r="AI251">
        <v>0</v>
      </c>
    </row>
    <row r="252" spans="1:35" x14ac:dyDescent="0.3">
      <c r="A252" s="26" t="s">
        <v>221</v>
      </c>
      <c r="B252" s="26" t="s">
        <v>43</v>
      </c>
      <c r="C252" s="26" t="str">
        <f>VLOOKUP(G252,Master!$I:$M,2,)</f>
        <v>Category 1</v>
      </c>
      <c r="D252" s="26" t="str">
        <f ca="1">VLOOKUP($F252,Master!$I:$M,3,)</f>
        <v>SP</v>
      </c>
      <c r="E252" s="26" t="str">
        <f ca="1">VLOOKUP($F252,Master!$I:$M,5,)</f>
        <v>ASIN 3</v>
      </c>
      <c r="F252" s="26" t="str">
        <f ca="1">VLOOKUP($F252,Master!$I:$M,4,)</f>
        <v>PT</v>
      </c>
      <c r="G252" s="26" t="s">
        <v>146</v>
      </c>
      <c r="H252" t="s">
        <v>44</v>
      </c>
      <c r="I252" t="s">
        <v>45</v>
      </c>
      <c r="J252" t="s">
        <v>46</v>
      </c>
      <c r="K252" s="14">
        <v>44821</v>
      </c>
      <c r="M252">
        <v>200</v>
      </c>
      <c r="N252" s="13">
        <v>0.14710652752700601</v>
      </c>
      <c r="O252" t="s">
        <v>21</v>
      </c>
      <c r="P252" s="26">
        <v>48918.100000000006</v>
      </c>
      <c r="Q252" s="84">
        <v>94.8</v>
      </c>
      <c r="R252">
        <v>1.8E-3</v>
      </c>
      <c r="S252" s="26">
        <v>952.03399999999999</v>
      </c>
      <c r="T252">
        <v>14.18</v>
      </c>
      <c r="U252" s="84">
        <v>8</v>
      </c>
      <c r="V252" s="26">
        <v>5621.1930000000002</v>
      </c>
      <c r="W252">
        <v>0.17929999999999999</v>
      </c>
      <c r="X252">
        <v>5.5763999999999996</v>
      </c>
      <c r="Y252">
        <v>0</v>
      </c>
      <c r="Z252">
        <v>0</v>
      </c>
      <c r="AA252">
        <v>0</v>
      </c>
      <c r="AB252">
        <v>0</v>
      </c>
      <c r="AC252">
        <v>0</v>
      </c>
      <c r="AD252">
        <v>0</v>
      </c>
      <c r="AE252">
        <v>0</v>
      </c>
      <c r="AF252">
        <v>0</v>
      </c>
      <c r="AG252">
        <v>0</v>
      </c>
      <c r="AH252">
        <v>0</v>
      </c>
      <c r="AI252">
        <v>0</v>
      </c>
    </row>
    <row r="253" spans="1:35" x14ac:dyDescent="0.3">
      <c r="A253" s="26" t="s">
        <v>221</v>
      </c>
      <c r="B253" s="26" t="s">
        <v>43</v>
      </c>
      <c r="C253" s="26" t="str">
        <f>VLOOKUP(G253,Master!$I:$M,2,)</f>
        <v>Category 3</v>
      </c>
      <c r="D253" s="26" t="str">
        <f ca="1">VLOOKUP($F253,Master!$I:$M,3,)</f>
        <v>SP</v>
      </c>
      <c r="E253" s="26" t="str">
        <f ca="1">VLOOKUP($F253,Master!$I:$M,5,)</f>
        <v>ASIN 16</v>
      </c>
      <c r="F253" s="26" t="str">
        <f ca="1">VLOOKUP($F253,Master!$I:$M,4,)</f>
        <v>Auto</v>
      </c>
      <c r="G253" s="26" t="s">
        <v>167</v>
      </c>
      <c r="H253" t="s">
        <v>44</v>
      </c>
      <c r="I253" t="s">
        <v>48</v>
      </c>
      <c r="J253" t="s">
        <v>46</v>
      </c>
      <c r="K253" s="14">
        <v>44972</v>
      </c>
      <c r="M253">
        <v>550</v>
      </c>
      <c r="N253" t="s">
        <v>49</v>
      </c>
      <c r="O253" t="s">
        <v>21</v>
      </c>
      <c r="P253" s="26">
        <v>126843.20000000001</v>
      </c>
      <c r="Q253" s="84">
        <v>106.8</v>
      </c>
      <c r="R253">
        <v>8.0000000000000004E-4</v>
      </c>
      <c r="S253" s="26">
        <v>946.54299999999989</v>
      </c>
      <c r="T253">
        <v>12.51</v>
      </c>
      <c r="U253" s="84">
        <v>12</v>
      </c>
      <c r="V253" s="26">
        <v>7270.3710000000001</v>
      </c>
      <c r="W253">
        <v>0.13789999999999999</v>
      </c>
      <c r="X253">
        <v>7.2542999999999997</v>
      </c>
      <c r="Y253">
        <v>0</v>
      </c>
      <c r="Z253">
        <v>0</v>
      </c>
      <c r="AA253">
        <v>0</v>
      </c>
      <c r="AB253">
        <v>0</v>
      </c>
      <c r="AC253">
        <v>0</v>
      </c>
      <c r="AD253">
        <v>0</v>
      </c>
      <c r="AE253">
        <v>0</v>
      </c>
      <c r="AF253">
        <v>0</v>
      </c>
      <c r="AG253">
        <v>0</v>
      </c>
      <c r="AH253">
        <v>0</v>
      </c>
      <c r="AI253">
        <v>0</v>
      </c>
    </row>
    <row r="254" spans="1:35" x14ac:dyDescent="0.3">
      <c r="A254" s="26" t="s">
        <v>221</v>
      </c>
      <c r="B254" s="26" t="s">
        <v>43</v>
      </c>
      <c r="C254" s="26" t="str">
        <f>VLOOKUP(G254,Master!$I:$M,2,)</f>
        <v>Category 1</v>
      </c>
      <c r="D254" s="26" t="str">
        <f ca="1">VLOOKUP($F254,Master!$I:$M,3,)</f>
        <v>SD</v>
      </c>
      <c r="E254" s="26" t="str">
        <f ca="1">VLOOKUP($F254,Master!$I:$M,5,)</f>
        <v>ASIN 1</v>
      </c>
      <c r="F254" s="26" t="str">
        <f ca="1">VLOOKUP($F254,Master!$I:$M,4,)</f>
        <v>CT</v>
      </c>
      <c r="G254" s="26" t="s">
        <v>135</v>
      </c>
      <c r="H254" t="s">
        <v>44</v>
      </c>
      <c r="I254" t="s">
        <v>45</v>
      </c>
      <c r="K254" s="14">
        <v>44866</v>
      </c>
      <c r="M254">
        <v>550</v>
      </c>
      <c r="O254" t="s">
        <v>21</v>
      </c>
      <c r="P254" s="26">
        <v>18242.400000000001</v>
      </c>
      <c r="Q254" s="84">
        <v>62.4</v>
      </c>
      <c r="R254">
        <v>3.0999999999999999E-3</v>
      </c>
      <c r="S254" s="26">
        <v>936.03700000000003</v>
      </c>
      <c r="T254">
        <v>21.18</v>
      </c>
      <c r="U254" s="84">
        <v>10.4</v>
      </c>
      <c r="V254" s="26">
        <v>3963.0870000000004</v>
      </c>
      <c r="W254">
        <v>0.25009999999999999</v>
      </c>
      <c r="X254">
        <v>3.9986999999999999</v>
      </c>
      <c r="Y254">
        <v>5</v>
      </c>
      <c r="Z254">
        <v>0.3846</v>
      </c>
      <c r="AA254">
        <v>2033.92</v>
      </c>
      <c r="AB254">
        <v>0.46189999999999998</v>
      </c>
      <c r="AC254">
        <v>0</v>
      </c>
      <c r="AD254">
        <v>0</v>
      </c>
      <c r="AE254">
        <v>0</v>
      </c>
      <c r="AF254">
        <v>0</v>
      </c>
      <c r="AG254">
        <v>0</v>
      </c>
      <c r="AH254">
        <v>0</v>
      </c>
      <c r="AI254">
        <v>0</v>
      </c>
    </row>
    <row r="255" spans="1:35" x14ac:dyDescent="0.3">
      <c r="A255" s="26" t="s">
        <v>221</v>
      </c>
      <c r="B255" s="26" t="s">
        <v>43</v>
      </c>
      <c r="C255" s="26" t="str">
        <f>VLOOKUP(G255,Master!$I:$M,2,)</f>
        <v>Category 1</v>
      </c>
      <c r="D255" s="26" t="str">
        <f ca="1">VLOOKUP($F255,Master!$I:$M,3,)</f>
        <v>SP</v>
      </c>
      <c r="E255" s="26" t="str">
        <f ca="1">VLOOKUP($F255,Master!$I:$M,5,)</f>
        <v>ASIN 6</v>
      </c>
      <c r="F255" s="26" t="str">
        <f ca="1">VLOOKUP($F255,Master!$I:$M,4,)</f>
        <v>PT</v>
      </c>
      <c r="G255" s="26" t="s">
        <v>160</v>
      </c>
      <c r="H255" t="s">
        <v>44</v>
      </c>
      <c r="I255" t="s">
        <v>45</v>
      </c>
      <c r="J255" t="s">
        <v>46</v>
      </c>
      <c r="K255" s="14">
        <v>44863</v>
      </c>
      <c r="M255">
        <v>550</v>
      </c>
      <c r="N255" t="s">
        <v>49</v>
      </c>
      <c r="O255" t="s">
        <v>21</v>
      </c>
      <c r="P255" s="26">
        <v>45171.500000000007</v>
      </c>
      <c r="Q255" s="84">
        <v>100.8</v>
      </c>
      <c r="R255">
        <v>2E-3</v>
      </c>
      <c r="S255" s="26">
        <v>930.971</v>
      </c>
      <c r="T255">
        <v>13.04</v>
      </c>
      <c r="U255" s="84">
        <v>21.6</v>
      </c>
      <c r="V255" s="26">
        <v>9755.8830000000016</v>
      </c>
      <c r="W255">
        <v>0.10100000000000001</v>
      </c>
      <c r="X255">
        <v>9.8971</v>
      </c>
      <c r="Y255">
        <v>0</v>
      </c>
      <c r="Z255">
        <v>0</v>
      </c>
      <c r="AA255">
        <v>0</v>
      </c>
      <c r="AB255">
        <v>0</v>
      </c>
      <c r="AC255">
        <v>0</v>
      </c>
      <c r="AD255">
        <v>0</v>
      </c>
      <c r="AE255">
        <v>0</v>
      </c>
      <c r="AF255">
        <v>0</v>
      </c>
      <c r="AG255">
        <v>0</v>
      </c>
      <c r="AH255">
        <v>0</v>
      </c>
      <c r="AI255">
        <v>0</v>
      </c>
    </row>
    <row r="256" spans="1:35" x14ac:dyDescent="0.3">
      <c r="A256" s="26" t="s">
        <v>221</v>
      </c>
      <c r="B256" s="26" t="s">
        <v>43</v>
      </c>
      <c r="C256" s="26" t="str">
        <f>VLOOKUP(G256,Master!$I:$M,2,)</f>
        <v>Category 1</v>
      </c>
      <c r="D256" s="26" t="str">
        <f ca="1">VLOOKUP($F256,Master!$I:$M,3,)</f>
        <v>SBV</v>
      </c>
      <c r="E256" s="26" t="str">
        <f ca="1">VLOOKUP($F256,Master!$I:$M,5,)</f>
        <v>ASIN 3</v>
      </c>
      <c r="F256" s="26" t="str">
        <f ca="1">VLOOKUP($F256,Master!$I:$M,4,)</f>
        <v>PT</v>
      </c>
      <c r="G256" s="26" t="s">
        <v>168</v>
      </c>
      <c r="H256" t="s">
        <v>44</v>
      </c>
      <c r="I256" t="s">
        <v>45</v>
      </c>
      <c r="K256" s="14">
        <v>44907</v>
      </c>
      <c r="M256">
        <v>550</v>
      </c>
      <c r="N256" t="s">
        <v>49</v>
      </c>
      <c r="O256" t="s">
        <v>21</v>
      </c>
      <c r="P256" s="26">
        <v>10129.900000000001</v>
      </c>
      <c r="Q256" s="84">
        <v>57.599999999999994</v>
      </c>
      <c r="R256">
        <v>5.1999999999999998E-3</v>
      </c>
      <c r="S256" s="26">
        <v>925.08899999999994</v>
      </c>
      <c r="T256">
        <v>22.67</v>
      </c>
      <c r="U256" s="84">
        <v>3.2</v>
      </c>
      <c r="V256" s="26">
        <v>2178.3240000000001</v>
      </c>
      <c r="W256">
        <v>0.44969999999999999</v>
      </c>
      <c r="X256">
        <v>2.2239</v>
      </c>
      <c r="Y256">
        <v>1</v>
      </c>
      <c r="Z256">
        <v>0.25</v>
      </c>
      <c r="AA256">
        <v>894.92</v>
      </c>
      <c r="AB256">
        <v>0.36969999999999997</v>
      </c>
      <c r="AC256">
        <v>0</v>
      </c>
      <c r="AD256">
        <v>0</v>
      </c>
      <c r="AE256">
        <v>0</v>
      </c>
      <c r="AF256">
        <v>0</v>
      </c>
      <c r="AG256">
        <v>0</v>
      </c>
      <c r="AH256">
        <v>0</v>
      </c>
      <c r="AI256">
        <v>0</v>
      </c>
    </row>
    <row r="257" spans="1:35" x14ac:dyDescent="0.3">
      <c r="A257" s="26" t="s">
        <v>221</v>
      </c>
      <c r="B257" s="26" t="s">
        <v>43</v>
      </c>
      <c r="C257" s="26" t="str">
        <f>VLOOKUP(G257,Master!$I:$M,2,)</f>
        <v>Category 3</v>
      </c>
      <c r="D257" s="26" t="str">
        <f ca="1">VLOOKUP($F257,Master!$I:$M,3,)</f>
        <v>SD</v>
      </c>
      <c r="E257" s="26" t="str">
        <f ca="1">VLOOKUP($F257,Master!$I:$M,5,)</f>
        <v>ASIN 14</v>
      </c>
      <c r="F257" s="26" t="str">
        <f ca="1">VLOOKUP($F257,Master!$I:$M,4,)</f>
        <v>CT</v>
      </c>
      <c r="G257" s="26" t="s">
        <v>156</v>
      </c>
      <c r="H257" t="s">
        <v>44</v>
      </c>
      <c r="I257" t="s">
        <v>45</v>
      </c>
      <c r="K257" s="14">
        <v>44985</v>
      </c>
      <c r="M257">
        <v>1000</v>
      </c>
      <c r="O257" t="s">
        <v>52</v>
      </c>
      <c r="P257" s="26">
        <v>16723.300000000003</v>
      </c>
      <c r="Q257" s="84">
        <v>33.6</v>
      </c>
      <c r="R257">
        <v>1.8E-3</v>
      </c>
      <c r="S257" s="26">
        <v>905.94699999999989</v>
      </c>
      <c r="T257">
        <v>38.07</v>
      </c>
      <c r="U257" s="84">
        <v>14.4</v>
      </c>
      <c r="V257" s="26">
        <v>6291.549</v>
      </c>
      <c r="W257">
        <v>0.1525</v>
      </c>
      <c r="X257">
        <v>6.5589000000000004</v>
      </c>
      <c r="Y257">
        <v>6</v>
      </c>
      <c r="Z257">
        <v>0.33329999999999999</v>
      </c>
      <c r="AA257">
        <v>1209.18</v>
      </c>
      <c r="AB257">
        <v>0.17299999999999999</v>
      </c>
      <c r="AC257">
        <v>8917</v>
      </c>
      <c r="AD257">
        <v>119.53</v>
      </c>
      <c r="AE257">
        <v>0</v>
      </c>
      <c r="AF257">
        <v>0</v>
      </c>
      <c r="AG257">
        <v>0</v>
      </c>
      <c r="AH257">
        <v>0</v>
      </c>
      <c r="AI257">
        <v>0</v>
      </c>
    </row>
    <row r="258" spans="1:35" x14ac:dyDescent="0.3">
      <c r="A258" s="26" t="s">
        <v>221</v>
      </c>
      <c r="B258" s="26" t="s">
        <v>43</v>
      </c>
      <c r="C258" s="26" t="str">
        <f>VLOOKUP(G258,Master!$I:$M,2,)</f>
        <v>Category 1</v>
      </c>
      <c r="D258" s="26" t="str">
        <f ca="1">VLOOKUP($F258,Master!$I:$M,3,)</f>
        <v>SD</v>
      </c>
      <c r="E258" s="26" t="str">
        <f ca="1">VLOOKUP($F258,Master!$I:$M,5,)</f>
        <v>ASIN 1</v>
      </c>
      <c r="F258" s="26" t="str">
        <f ca="1">VLOOKUP($F258,Master!$I:$M,4,)</f>
        <v>CT</v>
      </c>
      <c r="G258" s="26" t="s">
        <v>135</v>
      </c>
      <c r="H258" t="s">
        <v>44</v>
      </c>
      <c r="I258" t="s">
        <v>45</v>
      </c>
      <c r="K258" s="14">
        <v>44863</v>
      </c>
      <c r="M258">
        <v>550</v>
      </c>
      <c r="O258" t="s">
        <v>21</v>
      </c>
      <c r="P258" s="26">
        <v>15908.2</v>
      </c>
      <c r="Q258" s="84">
        <v>40.799999999999997</v>
      </c>
      <c r="R258">
        <v>2.3999999999999998E-3</v>
      </c>
      <c r="S258" s="26">
        <v>800.55550000000005</v>
      </c>
      <c r="T258">
        <v>27.7</v>
      </c>
      <c r="U258" s="84">
        <v>20</v>
      </c>
      <c r="V258" s="26">
        <v>7616.0969999999998</v>
      </c>
      <c r="W258">
        <v>0.1113</v>
      </c>
      <c r="X258">
        <v>8.9849999999999994</v>
      </c>
      <c r="Y258">
        <v>4</v>
      </c>
      <c r="Z258">
        <v>0.16</v>
      </c>
      <c r="AA258">
        <v>1016.96</v>
      </c>
      <c r="AB258">
        <v>0.1202</v>
      </c>
      <c r="AC258">
        <v>0</v>
      </c>
      <c r="AD258">
        <v>0</v>
      </c>
      <c r="AE258">
        <v>0</v>
      </c>
      <c r="AF258">
        <v>0</v>
      </c>
      <c r="AG258">
        <v>0</v>
      </c>
      <c r="AH258">
        <v>0</v>
      </c>
      <c r="AI258">
        <v>0</v>
      </c>
    </row>
    <row r="259" spans="1:35" x14ac:dyDescent="0.3">
      <c r="A259" s="26" t="s">
        <v>221</v>
      </c>
      <c r="B259" s="26" t="s">
        <v>43</v>
      </c>
      <c r="C259" s="26" t="str">
        <f>VLOOKUP(G259,Master!$I:$M,2,)</f>
        <v>Category 1</v>
      </c>
      <c r="D259" s="26" t="str">
        <f ca="1">VLOOKUP($F259,Master!$I:$M,3,)</f>
        <v>SB</v>
      </c>
      <c r="E259" s="26" t="str">
        <f ca="1">VLOOKUP($F259,Master!$I:$M,5,)</f>
        <v>ASIN 1</v>
      </c>
      <c r="F259" s="26" t="str">
        <f ca="1">VLOOKUP($F259,Master!$I:$M,4,)</f>
        <v>PT</v>
      </c>
      <c r="G259" s="26" t="s">
        <v>169</v>
      </c>
      <c r="H259" t="s">
        <v>44</v>
      </c>
      <c r="I259" t="s">
        <v>45</v>
      </c>
      <c r="K259" s="14">
        <v>44900</v>
      </c>
      <c r="M259">
        <v>550</v>
      </c>
      <c r="N259" t="s">
        <v>49</v>
      </c>
      <c r="O259" t="s">
        <v>21</v>
      </c>
      <c r="P259" s="26">
        <v>81614.5</v>
      </c>
      <c r="Q259" s="84">
        <v>201.6</v>
      </c>
      <c r="R259">
        <v>2.3E-3</v>
      </c>
      <c r="S259" s="26">
        <v>771.02650000000006</v>
      </c>
      <c r="T259">
        <v>5.4</v>
      </c>
      <c r="U259" s="84">
        <v>4.8000000000000007</v>
      </c>
      <c r="V259" s="26">
        <v>1136.664</v>
      </c>
      <c r="W259">
        <v>0.71819999999999995</v>
      </c>
      <c r="X259">
        <v>1.3923000000000001</v>
      </c>
      <c r="Y259">
        <v>3</v>
      </c>
      <c r="Z259">
        <v>0.5</v>
      </c>
      <c r="AA259">
        <v>437.08</v>
      </c>
      <c r="AB259">
        <v>0.34610000000000002</v>
      </c>
      <c r="AC259">
        <v>0</v>
      </c>
      <c r="AD259">
        <v>0</v>
      </c>
      <c r="AE259">
        <v>0</v>
      </c>
      <c r="AF259">
        <v>0</v>
      </c>
      <c r="AG259">
        <v>0</v>
      </c>
      <c r="AH259">
        <v>0</v>
      </c>
      <c r="AI259">
        <v>0</v>
      </c>
    </row>
    <row r="260" spans="1:35" x14ac:dyDescent="0.3">
      <c r="A260" s="26" t="s">
        <v>221</v>
      </c>
      <c r="B260" s="26" t="s">
        <v>43</v>
      </c>
      <c r="C260" s="26" t="str">
        <f>VLOOKUP(G260,Master!$I:$M,2,)</f>
        <v>Category 1</v>
      </c>
      <c r="D260" s="26" t="str">
        <f ca="1">VLOOKUP($F260,Master!$I:$M,3,)</f>
        <v>SP</v>
      </c>
      <c r="E260" s="26" t="str">
        <f ca="1">VLOOKUP($F260,Master!$I:$M,5,)</f>
        <v>ASIN 1</v>
      </c>
      <c r="F260" s="26" t="str">
        <f ca="1">VLOOKUP($F260,Master!$I:$M,4,)</f>
        <v>KT</v>
      </c>
      <c r="G260" s="26" t="s">
        <v>126</v>
      </c>
      <c r="H260" t="s">
        <v>44</v>
      </c>
      <c r="I260" t="s">
        <v>45</v>
      </c>
      <c r="J260" t="s">
        <v>46</v>
      </c>
      <c r="K260" s="14">
        <v>44716</v>
      </c>
      <c r="M260">
        <v>300</v>
      </c>
      <c r="N260" t="s">
        <v>49</v>
      </c>
      <c r="O260" t="s">
        <v>21</v>
      </c>
      <c r="P260" s="26">
        <v>100185.8</v>
      </c>
      <c r="Q260" s="84">
        <v>99.6</v>
      </c>
      <c r="R260">
        <v>8.9999999999999998E-4</v>
      </c>
      <c r="S260" s="26">
        <v>760.69900000000007</v>
      </c>
      <c r="T260">
        <v>10.78</v>
      </c>
      <c r="U260" s="84">
        <v>21.6</v>
      </c>
      <c r="V260" s="26">
        <v>8574.0120000000006</v>
      </c>
      <c r="W260">
        <v>9.3899999999999997E-2</v>
      </c>
      <c r="X260">
        <v>10.645</v>
      </c>
      <c r="Y260">
        <v>0</v>
      </c>
      <c r="Z260">
        <v>0</v>
      </c>
      <c r="AA260">
        <v>0</v>
      </c>
      <c r="AB260">
        <v>0</v>
      </c>
      <c r="AC260">
        <v>0</v>
      </c>
      <c r="AD260">
        <v>0</v>
      </c>
      <c r="AE260">
        <v>0</v>
      </c>
      <c r="AF260">
        <v>0</v>
      </c>
      <c r="AG260">
        <v>0</v>
      </c>
      <c r="AH260">
        <v>0</v>
      </c>
      <c r="AI260">
        <v>0</v>
      </c>
    </row>
    <row r="261" spans="1:35" x14ac:dyDescent="0.3">
      <c r="A261" s="26" t="s">
        <v>221</v>
      </c>
      <c r="B261" s="26" t="s">
        <v>43</v>
      </c>
      <c r="C261" s="26" t="str">
        <f>VLOOKUP(G261,Master!$I:$M,2,)</f>
        <v>Category 1</v>
      </c>
      <c r="D261" s="26" t="str">
        <f ca="1">VLOOKUP($F261,Master!$I:$M,3,)</f>
        <v>SP</v>
      </c>
      <c r="E261" s="26" t="str">
        <f ca="1">VLOOKUP($F261,Master!$I:$M,5,)</f>
        <v>ASIN 1</v>
      </c>
      <c r="F261" s="26" t="str">
        <f ca="1">VLOOKUP($F261,Master!$I:$M,4,)</f>
        <v>PT</v>
      </c>
      <c r="G261" s="26" t="s">
        <v>128</v>
      </c>
      <c r="H261" t="s">
        <v>44</v>
      </c>
      <c r="I261" t="s">
        <v>45</v>
      </c>
      <c r="J261" t="s">
        <v>46</v>
      </c>
      <c r="K261" s="14">
        <v>44821</v>
      </c>
      <c r="M261">
        <v>500</v>
      </c>
      <c r="N261" s="13">
        <v>0.21088964511424399</v>
      </c>
      <c r="O261" t="s">
        <v>21</v>
      </c>
      <c r="P261" s="26">
        <v>32675.500000000004</v>
      </c>
      <c r="Q261" s="84">
        <v>106.8</v>
      </c>
      <c r="R261">
        <v>3.0000000000000001E-3</v>
      </c>
      <c r="S261" s="26">
        <v>695.28300000000002</v>
      </c>
      <c r="T261">
        <v>9.19</v>
      </c>
      <c r="U261" s="84">
        <v>8.8000000000000007</v>
      </c>
      <c r="V261" s="26">
        <v>2176.4250000000002</v>
      </c>
      <c r="W261">
        <v>0.33829999999999999</v>
      </c>
      <c r="X261">
        <v>2.9563999999999999</v>
      </c>
      <c r="Y261">
        <v>0</v>
      </c>
      <c r="Z261">
        <v>0</v>
      </c>
      <c r="AA261">
        <v>0</v>
      </c>
      <c r="AB261">
        <v>0</v>
      </c>
      <c r="AC261">
        <v>0</v>
      </c>
      <c r="AD261">
        <v>0</v>
      </c>
      <c r="AE261">
        <v>0</v>
      </c>
      <c r="AF261">
        <v>0</v>
      </c>
      <c r="AG261">
        <v>0</v>
      </c>
      <c r="AH261">
        <v>0</v>
      </c>
      <c r="AI261">
        <v>0</v>
      </c>
    </row>
    <row r="262" spans="1:35" x14ac:dyDescent="0.3">
      <c r="A262" s="26" t="s">
        <v>221</v>
      </c>
      <c r="B262" s="26" t="s">
        <v>43</v>
      </c>
      <c r="C262" s="26" t="str">
        <f>VLOOKUP(G262,Master!$I:$M,2,)</f>
        <v>Category 3</v>
      </c>
      <c r="D262" s="26" t="str">
        <f ca="1">VLOOKUP($F262,Master!$I:$M,3,)</f>
        <v>SB</v>
      </c>
      <c r="E262" s="26" t="str">
        <f ca="1">VLOOKUP($F262,Master!$I:$M,5,)</f>
        <v>ASIN 16</v>
      </c>
      <c r="F262" s="26" t="str">
        <f ca="1">VLOOKUP($F262,Master!$I:$M,4,)</f>
        <v>KT</v>
      </c>
      <c r="G262" s="26" t="s">
        <v>130</v>
      </c>
      <c r="H262" t="s">
        <v>44</v>
      </c>
      <c r="I262" t="s">
        <v>45</v>
      </c>
      <c r="K262" s="14">
        <v>44979</v>
      </c>
      <c r="M262">
        <v>1000</v>
      </c>
      <c r="N262" s="13">
        <v>0.53441295546558698</v>
      </c>
      <c r="O262" t="s">
        <v>21</v>
      </c>
      <c r="P262" s="26">
        <v>6993.8</v>
      </c>
      <c r="Q262" s="84">
        <v>26.4</v>
      </c>
      <c r="R262">
        <v>3.5000000000000001E-3</v>
      </c>
      <c r="S262" s="26">
        <v>651.3549999999999</v>
      </c>
      <c r="T262">
        <v>34.83</v>
      </c>
      <c r="U262" s="84">
        <v>10.4</v>
      </c>
      <c r="V262" s="26">
        <v>4626.6030000000001</v>
      </c>
      <c r="W262">
        <v>0.14910000000000001</v>
      </c>
      <c r="X262">
        <v>6.7084000000000001</v>
      </c>
      <c r="Y262">
        <v>2</v>
      </c>
      <c r="Z262">
        <v>0.15379999999999999</v>
      </c>
      <c r="AA262">
        <v>1220.3399999999999</v>
      </c>
      <c r="AB262">
        <v>0.2374</v>
      </c>
      <c r="AC262">
        <v>0</v>
      </c>
      <c r="AD262">
        <v>0</v>
      </c>
      <c r="AE262">
        <v>0</v>
      </c>
      <c r="AF262">
        <v>0</v>
      </c>
      <c r="AG262">
        <v>0</v>
      </c>
      <c r="AH262">
        <v>0</v>
      </c>
      <c r="AI262">
        <v>0</v>
      </c>
    </row>
    <row r="263" spans="1:35" x14ac:dyDescent="0.3">
      <c r="A263" s="26" t="s">
        <v>221</v>
      </c>
      <c r="B263" s="26" t="s">
        <v>43</v>
      </c>
      <c r="C263" s="26" t="str">
        <f>VLOOKUP(G263,Master!$I:$M,2,)</f>
        <v>Category 4</v>
      </c>
      <c r="D263" s="26" t="str">
        <f ca="1">VLOOKUP($F263,Master!$I:$M,3,)</f>
        <v>SP</v>
      </c>
      <c r="E263" s="26" t="str">
        <f ca="1">VLOOKUP($F263,Master!$I:$M,5,)</f>
        <v>ASIN 5</v>
      </c>
      <c r="F263" s="26" t="str">
        <f ca="1">VLOOKUP($F263,Master!$I:$M,4,)</f>
        <v>KT</v>
      </c>
      <c r="G263" s="26" t="s">
        <v>140</v>
      </c>
      <c r="H263" t="s">
        <v>44</v>
      </c>
      <c r="I263" t="s">
        <v>45</v>
      </c>
      <c r="J263" t="s">
        <v>46</v>
      </c>
      <c r="K263" s="14">
        <v>44786</v>
      </c>
      <c r="M263">
        <v>600</v>
      </c>
      <c r="N263" t="s">
        <v>49</v>
      </c>
      <c r="O263" t="s">
        <v>21</v>
      </c>
      <c r="P263" s="26">
        <v>14830.2</v>
      </c>
      <c r="Q263" s="84">
        <v>36</v>
      </c>
      <c r="R263">
        <v>2.2000000000000001E-3</v>
      </c>
      <c r="S263" s="26">
        <v>627.44449999999995</v>
      </c>
      <c r="T263">
        <v>24.61</v>
      </c>
      <c r="U263" s="84">
        <v>9.6000000000000014</v>
      </c>
      <c r="V263" s="26">
        <v>6422.0129999999999</v>
      </c>
      <c r="W263">
        <v>0.10340000000000001</v>
      </c>
      <c r="X263">
        <v>9.6666000000000007</v>
      </c>
      <c r="Y263">
        <v>0</v>
      </c>
      <c r="Z263">
        <v>0</v>
      </c>
      <c r="AA263">
        <v>0</v>
      </c>
      <c r="AB263">
        <v>0</v>
      </c>
      <c r="AC263">
        <v>0</v>
      </c>
      <c r="AD263">
        <v>0</v>
      </c>
      <c r="AE263">
        <v>0</v>
      </c>
      <c r="AF263">
        <v>0</v>
      </c>
      <c r="AG263">
        <v>0</v>
      </c>
      <c r="AH263">
        <v>0</v>
      </c>
      <c r="AI263">
        <v>0</v>
      </c>
    </row>
    <row r="264" spans="1:35" x14ac:dyDescent="0.3">
      <c r="A264" s="26" t="s">
        <v>221</v>
      </c>
      <c r="B264" s="26" t="s">
        <v>43</v>
      </c>
      <c r="C264" s="26" t="str">
        <f>VLOOKUP(G264,Master!$I:$M,2,)</f>
        <v>Category 1</v>
      </c>
      <c r="D264" s="26" t="str">
        <f ca="1">VLOOKUP($F264,Master!$I:$M,3,)</f>
        <v>SD</v>
      </c>
      <c r="E264" s="26" t="str">
        <f ca="1">VLOOKUP($F264,Master!$I:$M,5,)</f>
        <v>ASIN 3</v>
      </c>
      <c r="F264" s="26" t="str">
        <f ca="1">VLOOKUP($F264,Master!$I:$M,4,)</f>
        <v>CT</v>
      </c>
      <c r="G264" s="26" t="s">
        <v>132</v>
      </c>
      <c r="H264" t="s">
        <v>44</v>
      </c>
      <c r="I264" t="s">
        <v>45</v>
      </c>
      <c r="K264" s="14">
        <v>44949</v>
      </c>
      <c r="M264">
        <v>1000</v>
      </c>
      <c r="O264" t="s">
        <v>52</v>
      </c>
      <c r="P264" s="26">
        <v>5461.5</v>
      </c>
      <c r="Q264" s="84">
        <v>12</v>
      </c>
      <c r="R264">
        <v>2E-3</v>
      </c>
      <c r="S264" s="26">
        <v>550.44299999999998</v>
      </c>
      <c r="T264">
        <v>64.760000000000005</v>
      </c>
      <c r="U264" s="84">
        <v>4.8000000000000007</v>
      </c>
      <c r="V264" s="26">
        <v>2536.1460000000002</v>
      </c>
      <c r="W264">
        <v>0.2298</v>
      </c>
      <c r="X264">
        <v>4.3514999999999997</v>
      </c>
      <c r="Y264">
        <v>0</v>
      </c>
      <c r="Z264">
        <v>0</v>
      </c>
      <c r="AA264">
        <v>0</v>
      </c>
      <c r="AB264">
        <v>0</v>
      </c>
      <c r="AC264">
        <v>2962</v>
      </c>
      <c r="AD264">
        <v>218.63</v>
      </c>
      <c r="AE264">
        <v>3670</v>
      </c>
      <c r="AF264">
        <v>3402</v>
      </c>
      <c r="AG264">
        <v>3179</v>
      </c>
      <c r="AH264">
        <v>2907</v>
      </c>
      <c r="AI264">
        <v>2</v>
      </c>
    </row>
    <row r="265" spans="1:35" x14ac:dyDescent="0.3">
      <c r="A265" s="26" t="s">
        <v>221</v>
      </c>
      <c r="B265" s="26" t="s">
        <v>43</v>
      </c>
      <c r="C265" s="26" t="str">
        <f>VLOOKUP(G265,Master!$I:$M,2,)</f>
        <v>Category 1</v>
      </c>
      <c r="D265" s="26" t="str">
        <f ca="1">VLOOKUP($F265,Master!$I:$M,3,)</f>
        <v>SD</v>
      </c>
      <c r="E265" s="26" t="str">
        <f ca="1">VLOOKUP($F265,Master!$I:$M,5,)</f>
        <v>ASIN 3</v>
      </c>
      <c r="F265" s="26" t="str">
        <f ca="1">VLOOKUP($F265,Master!$I:$M,4,)</f>
        <v>CT</v>
      </c>
      <c r="G265" s="26" t="s">
        <v>132</v>
      </c>
      <c r="H265" t="s">
        <v>44</v>
      </c>
      <c r="I265" t="s">
        <v>45</v>
      </c>
      <c r="K265" s="14">
        <v>44866</v>
      </c>
      <c r="M265">
        <v>550</v>
      </c>
      <c r="O265" t="s">
        <v>21</v>
      </c>
      <c r="P265" s="26">
        <v>10997.800000000001</v>
      </c>
      <c r="Q265" s="84">
        <v>33.6</v>
      </c>
      <c r="R265">
        <v>2.8E-3</v>
      </c>
      <c r="S265" s="26">
        <v>486.72699999999998</v>
      </c>
      <c r="T265">
        <v>20.45</v>
      </c>
      <c r="U265" s="84">
        <v>0.8</v>
      </c>
      <c r="V265" s="26">
        <v>205.93799999999999</v>
      </c>
      <c r="W265">
        <v>2.5024999999999999</v>
      </c>
      <c r="X265">
        <v>0.39960000000000001</v>
      </c>
      <c r="Y265">
        <v>1</v>
      </c>
      <c r="Z265">
        <v>1</v>
      </c>
      <c r="AA265">
        <v>228.82</v>
      </c>
      <c r="AB265">
        <v>1</v>
      </c>
      <c r="AC265">
        <v>0</v>
      </c>
      <c r="AD265">
        <v>0</v>
      </c>
      <c r="AE265">
        <v>0</v>
      </c>
      <c r="AF265">
        <v>0</v>
      </c>
      <c r="AG265">
        <v>0</v>
      </c>
      <c r="AH265">
        <v>0</v>
      </c>
      <c r="AI265">
        <v>0</v>
      </c>
    </row>
    <row r="266" spans="1:35" x14ac:dyDescent="0.3">
      <c r="A266" s="26" t="s">
        <v>221</v>
      </c>
      <c r="B266" s="26" t="s">
        <v>43</v>
      </c>
      <c r="C266" s="26" t="str">
        <f>VLOOKUP(G266,Master!$I:$M,2,)</f>
        <v>Category 2</v>
      </c>
      <c r="D266" s="26" t="str">
        <f ca="1">VLOOKUP($F266,Master!$I:$M,3,)</f>
        <v>SD</v>
      </c>
      <c r="E266" s="26" t="str">
        <f ca="1">VLOOKUP($F266,Master!$I:$M,5,)</f>
        <v>ASIN 2</v>
      </c>
      <c r="F266" s="26" t="str">
        <f ca="1">VLOOKUP($F266,Master!$I:$M,4,)</f>
        <v>CT</v>
      </c>
      <c r="G266" s="26" t="s">
        <v>131</v>
      </c>
      <c r="H266" t="s">
        <v>44</v>
      </c>
      <c r="I266" t="s">
        <v>45</v>
      </c>
      <c r="K266" s="14">
        <v>44866</v>
      </c>
      <c r="M266">
        <v>550</v>
      </c>
      <c r="O266" t="s">
        <v>21</v>
      </c>
      <c r="P266" s="26">
        <v>18287.5</v>
      </c>
      <c r="Q266" s="84">
        <v>43.199999999999996</v>
      </c>
      <c r="R266">
        <v>2.2000000000000001E-3</v>
      </c>
      <c r="S266" s="26">
        <v>483.88799999999998</v>
      </c>
      <c r="T266">
        <v>15.81</v>
      </c>
      <c r="U266" s="84">
        <v>3.2</v>
      </c>
      <c r="V266" s="26">
        <v>1329.912</v>
      </c>
      <c r="W266">
        <v>0.38529999999999998</v>
      </c>
      <c r="X266">
        <v>2.5956999999999999</v>
      </c>
      <c r="Y266">
        <v>2</v>
      </c>
      <c r="Z266">
        <v>0.5</v>
      </c>
      <c r="AA266">
        <v>1037.5</v>
      </c>
      <c r="AB266">
        <v>0.70209999999999995</v>
      </c>
      <c r="AC266">
        <v>0</v>
      </c>
      <c r="AD266">
        <v>0</v>
      </c>
      <c r="AE266">
        <v>0</v>
      </c>
      <c r="AF266">
        <v>0</v>
      </c>
      <c r="AG266">
        <v>0</v>
      </c>
      <c r="AH266">
        <v>0</v>
      </c>
      <c r="AI266">
        <v>0</v>
      </c>
    </row>
    <row r="267" spans="1:35" x14ac:dyDescent="0.3">
      <c r="A267" s="26" t="s">
        <v>221</v>
      </c>
      <c r="B267" s="26" t="s">
        <v>43</v>
      </c>
      <c r="C267" s="26" t="str">
        <f>VLOOKUP(G267,Master!$I:$M,2,)</f>
        <v>Category 2</v>
      </c>
      <c r="D267" s="26" t="str">
        <f ca="1">VLOOKUP($F267,Master!$I:$M,3,)</f>
        <v>SP</v>
      </c>
      <c r="E267" s="26" t="str">
        <f ca="1">VLOOKUP($F267,Master!$I:$M,5,)</f>
        <v>ASIN 2</v>
      </c>
      <c r="F267" s="26" t="str">
        <f ca="1">VLOOKUP($F267,Master!$I:$M,4,)</f>
        <v>Auto</v>
      </c>
      <c r="G267" s="26" t="s">
        <v>170</v>
      </c>
      <c r="H267" t="s">
        <v>44</v>
      </c>
      <c r="I267" t="s">
        <v>48</v>
      </c>
      <c r="J267" t="s">
        <v>46</v>
      </c>
      <c r="K267" s="14">
        <v>44151</v>
      </c>
      <c r="M267">
        <v>200</v>
      </c>
      <c r="N267" t="s">
        <v>49</v>
      </c>
      <c r="O267" t="s">
        <v>21</v>
      </c>
      <c r="P267" s="26">
        <v>150582.30000000002</v>
      </c>
      <c r="Q267" s="84">
        <v>92.399999999999991</v>
      </c>
      <c r="R267">
        <v>5.9999999999999995E-4</v>
      </c>
      <c r="S267" s="26">
        <v>482.392</v>
      </c>
      <c r="T267">
        <v>7.37</v>
      </c>
      <c r="U267" s="84">
        <v>5.6000000000000005</v>
      </c>
      <c r="V267" s="26">
        <v>2172.7080000000001</v>
      </c>
      <c r="W267">
        <v>0.2351</v>
      </c>
      <c r="X267">
        <v>4.2538</v>
      </c>
      <c r="Y267">
        <v>0</v>
      </c>
      <c r="Z267">
        <v>0</v>
      </c>
      <c r="AA267">
        <v>0</v>
      </c>
      <c r="AB267">
        <v>0</v>
      </c>
      <c r="AC267">
        <v>0</v>
      </c>
      <c r="AD267">
        <v>0</v>
      </c>
      <c r="AE267">
        <v>0</v>
      </c>
      <c r="AF267">
        <v>0</v>
      </c>
      <c r="AG267">
        <v>0</v>
      </c>
      <c r="AH267">
        <v>0</v>
      </c>
      <c r="AI267">
        <v>0</v>
      </c>
    </row>
    <row r="268" spans="1:35" x14ac:dyDescent="0.3">
      <c r="A268" s="26" t="s">
        <v>221</v>
      </c>
      <c r="B268" s="26" t="s">
        <v>43</v>
      </c>
      <c r="C268" s="26" t="str">
        <f>VLOOKUP(G268,Master!$I:$M,2,)</f>
        <v>Category 1</v>
      </c>
      <c r="D268" s="26" t="str">
        <f ca="1">VLOOKUP($F268,Master!$I:$M,3,)</f>
        <v>SP</v>
      </c>
      <c r="E268" s="26" t="str">
        <f ca="1">VLOOKUP($F268,Master!$I:$M,5,)</f>
        <v>ASIN 1</v>
      </c>
      <c r="F268" s="26" t="str">
        <f ca="1">VLOOKUP($F268,Master!$I:$M,4,)</f>
        <v>KT</v>
      </c>
      <c r="G268" s="26" t="s">
        <v>126</v>
      </c>
      <c r="H268" t="s">
        <v>44</v>
      </c>
      <c r="I268" t="s">
        <v>45</v>
      </c>
      <c r="J268" t="s">
        <v>46</v>
      </c>
      <c r="K268" s="14">
        <v>44718</v>
      </c>
      <c r="M268">
        <v>300</v>
      </c>
      <c r="N268" s="13">
        <v>0.14563106796116501</v>
      </c>
      <c r="O268" t="s">
        <v>21</v>
      </c>
      <c r="P268" s="26">
        <v>54355.4</v>
      </c>
      <c r="Q268" s="84">
        <v>52.8</v>
      </c>
      <c r="R268">
        <v>8.9999999999999998E-4</v>
      </c>
      <c r="S268" s="26">
        <v>460.51299999999998</v>
      </c>
      <c r="T268">
        <v>12.31</v>
      </c>
      <c r="U268" s="84">
        <v>3.2</v>
      </c>
      <c r="V268" s="26">
        <v>745.9380000000001</v>
      </c>
      <c r="W268">
        <v>0.65369999999999995</v>
      </c>
      <c r="X268">
        <v>1.5298</v>
      </c>
      <c r="Y268">
        <v>0</v>
      </c>
      <c r="Z268">
        <v>0</v>
      </c>
      <c r="AA268">
        <v>0</v>
      </c>
      <c r="AB268">
        <v>0</v>
      </c>
      <c r="AC268">
        <v>0</v>
      </c>
      <c r="AD268">
        <v>0</v>
      </c>
      <c r="AE268">
        <v>0</v>
      </c>
      <c r="AF268">
        <v>0</v>
      </c>
      <c r="AG268">
        <v>0</v>
      </c>
      <c r="AH268">
        <v>0</v>
      </c>
      <c r="AI268">
        <v>0</v>
      </c>
    </row>
    <row r="269" spans="1:35" x14ac:dyDescent="0.3">
      <c r="A269" s="26" t="s">
        <v>221</v>
      </c>
      <c r="B269" s="26" t="s">
        <v>43</v>
      </c>
      <c r="C269" s="26" t="str">
        <f>VLOOKUP(G269,Master!$I:$M,2,)</f>
        <v>Category 1</v>
      </c>
      <c r="D269" s="26" t="str">
        <f ca="1">VLOOKUP($F269,Master!$I:$M,3,)</f>
        <v>SP</v>
      </c>
      <c r="E269" s="26" t="str">
        <f ca="1">VLOOKUP($F269,Master!$I:$M,5,)</f>
        <v>ASIN 7</v>
      </c>
      <c r="F269" s="26" t="str">
        <f ca="1">VLOOKUP($F269,Master!$I:$M,4,)</f>
        <v>PT</v>
      </c>
      <c r="G269" s="26" t="s">
        <v>164</v>
      </c>
      <c r="H269" t="s">
        <v>44</v>
      </c>
      <c r="I269" t="s">
        <v>45</v>
      </c>
      <c r="J269" t="s">
        <v>46</v>
      </c>
      <c r="K269" s="14">
        <v>44821</v>
      </c>
      <c r="M269">
        <v>200</v>
      </c>
      <c r="N269" t="s">
        <v>49</v>
      </c>
      <c r="O269" t="s">
        <v>21</v>
      </c>
      <c r="P269" s="26">
        <v>26703.600000000002</v>
      </c>
      <c r="Q269" s="84">
        <v>62.4</v>
      </c>
      <c r="R269">
        <v>2.0999999999999999E-3</v>
      </c>
      <c r="S269" s="26">
        <v>435.85449999999997</v>
      </c>
      <c r="T269">
        <v>9.86</v>
      </c>
      <c r="U269" s="84">
        <v>8.8000000000000007</v>
      </c>
      <c r="V269" s="26">
        <v>3782.3310000000001</v>
      </c>
      <c r="W269">
        <v>0.122</v>
      </c>
      <c r="X269">
        <v>8.1959</v>
      </c>
      <c r="Y269">
        <v>0</v>
      </c>
      <c r="Z269">
        <v>0</v>
      </c>
      <c r="AA269">
        <v>0</v>
      </c>
      <c r="AB269">
        <v>0</v>
      </c>
      <c r="AC269">
        <v>0</v>
      </c>
      <c r="AD269">
        <v>0</v>
      </c>
      <c r="AE269">
        <v>0</v>
      </c>
      <c r="AF269">
        <v>0</v>
      </c>
      <c r="AG269">
        <v>0</v>
      </c>
      <c r="AH269">
        <v>0</v>
      </c>
      <c r="AI269">
        <v>0</v>
      </c>
    </row>
    <row r="270" spans="1:35" x14ac:dyDescent="0.3">
      <c r="A270" s="26" t="s">
        <v>221</v>
      </c>
      <c r="B270" s="26" t="s">
        <v>43</v>
      </c>
      <c r="C270" s="26" t="str">
        <f>VLOOKUP(G270,Master!$I:$M,2,)</f>
        <v>Category 1</v>
      </c>
      <c r="D270" s="26" t="str">
        <f ca="1">VLOOKUP($F270,Master!$I:$M,3,)</f>
        <v>SBV</v>
      </c>
      <c r="E270" s="26" t="str">
        <f ca="1">VLOOKUP($F270,Master!$I:$M,5,)</f>
        <v>ASIN 3</v>
      </c>
      <c r="F270" s="26" t="str">
        <f ca="1">VLOOKUP($F270,Master!$I:$M,4,)</f>
        <v>PT</v>
      </c>
      <c r="G270" s="26" t="s">
        <v>168</v>
      </c>
      <c r="H270" t="s">
        <v>44</v>
      </c>
      <c r="I270" t="s">
        <v>45</v>
      </c>
      <c r="K270" s="14">
        <v>44907</v>
      </c>
      <c r="M270">
        <v>550</v>
      </c>
      <c r="N270" t="s">
        <v>49</v>
      </c>
      <c r="O270" t="s">
        <v>21</v>
      </c>
      <c r="P270" s="26">
        <v>4271.3</v>
      </c>
      <c r="Q270" s="84">
        <v>24</v>
      </c>
      <c r="R270">
        <v>5.1999999999999998E-3</v>
      </c>
      <c r="S270" s="26">
        <v>430.71199999999999</v>
      </c>
      <c r="T270">
        <v>25.34</v>
      </c>
      <c r="U270" s="84">
        <v>0</v>
      </c>
      <c r="V270" s="26">
        <v>0</v>
      </c>
      <c r="W270">
        <v>0</v>
      </c>
      <c r="X270">
        <v>0</v>
      </c>
      <c r="Y270">
        <v>0</v>
      </c>
      <c r="Z270">
        <v>0</v>
      </c>
      <c r="AA270">
        <v>0</v>
      </c>
      <c r="AB270">
        <v>0</v>
      </c>
      <c r="AC270">
        <v>0</v>
      </c>
      <c r="AD270">
        <v>0</v>
      </c>
      <c r="AE270">
        <v>0</v>
      </c>
      <c r="AF270">
        <v>0</v>
      </c>
      <c r="AG270">
        <v>0</v>
      </c>
      <c r="AH270">
        <v>0</v>
      </c>
      <c r="AI270">
        <v>0</v>
      </c>
    </row>
    <row r="271" spans="1:35" x14ac:dyDescent="0.3">
      <c r="A271" s="26" t="s">
        <v>221</v>
      </c>
      <c r="B271" s="26" t="s">
        <v>43</v>
      </c>
      <c r="C271" s="26" t="str">
        <f>VLOOKUP(G271,Master!$I:$M,2,)</f>
        <v>Category 1</v>
      </c>
      <c r="D271" s="26" t="str">
        <f ca="1">VLOOKUP($F271,Master!$I:$M,3,)</f>
        <v>SP</v>
      </c>
      <c r="E271" s="26" t="str">
        <f ca="1">VLOOKUP($F271,Master!$I:$M,5,)</f>
        <v>ASIN 10</v>
      </c>
      <c r="F271" s="26" t="str">
        <f ca="1">VLOOKUP($F271,Master!$I:$M,4,)</f>
        <v>PT</v>
      </c>
      <c r="G271" s="26" t="s">
        <v>171</v>
      </c>
      <c r="H271" t="s">
        <v>44</v>
      </c>
      <c r="I271" t="s">
        <v>45</v>
      </c>
      <c r="J271" t="s">
        <v>46</v>
      </c>
      <c r="K271" s="14">
        <v>44821</v>
      </c>
      <c r="M271">
        <v>200</v>
      </c>
      <c r="N271" t="s">
        <v>49</v>
      </c>
      <c r="O271" t="s">
        <v>21</v>
      </c>
      <c r="P271" s="26">
        <v>44226.600000000006</v>
      </c>
      <c r="Q271" s="84">
        <v>79.2</v>
      </c>
      <c r="R271">
        <v>1.6000000000000001E-3</v>
      </c>
      <c r="S271" s="26">
        <v>414.12849999999997</v>
      </c>
      <c r="T271">
        <v>7.38</v>
      </c>
      <c r="U271" s="84">
        <v>14.4</v>
      </c>
      <c r="V271" s="26">
        <v>4124.7719999999999</v>
      </c>
      <c r="W271">
        <v>0.10630000000000001</v>
      </c>
      <c r="X271">
        <v>9.4068000000000005</v>
      </c>
      <c r="Y271">
        <v>0</v>
      </c>
      <c r="Z271">
        <v>0</v>
      </c>
      <c r="AA271">
        <v>0</v>
      </c>
      <c r="AB271">
        <v>0</v>
      </c>
      <c r="AC271">
        <v>0</v>
      </c>
      <c r="AD271">
        <v>0</v>
      </c>
      <c r="AE271">
        <v>0</v>
      </c>
      <c r="AF271">
        <v>0</v>
      </c>
      <c r="AG271">
        <v>0</v>
      </c>
      <c r="AH271">
        <v>0</v>
      </c>
      <c r="AI271">
        <v>0</v>
      </c>
    </row>
    <row r="272" spans="1:35" x14ac:dyDescent="0.3">
      <c r="A272" s="26" t="s">
        <v>221</v>
      </c>
      <c r="B272" s="26" t="s">
        <v>43</v>
      </c>
      <c r="C272" s="26" t="str">
        <f>VLOOKUP(G272,Master!$I:$M,2,)</f>
        <v>Category 2</v>
      </c>
      <c r="D272" s="26" t="str">
        <f ca="1">VLOOKUP($F272,Master!$I:$M,3,)</f>
        <v>SBV</v>
      </c>
      <c r="E272" s="26" t="str">
        <f ca="1">VLOOKUP($F272,Master!$I:$M,5,)</f>
        <v>ASIN 2</v>
      </c>
      <c r="F272" s="26" t="str">
        <f ca="1">VLOOKUP($F272,Master!$I:$M,4,)</f>
        <v>KT</v>
      </c>
      <c r="G272" s="26" t="s">
        <v>133</v>
      </c>
      <c r="H272" t="s">
        <v>44</v>
      </c>
      <c r="I272" t="s">
        <v>45</v>
      </c>
      <c r="J272" t="s">
        <v>46</v>
      </c>
      <c r="K272" s="14">
        <v>44725</v>
      </c>
      <c r="M272">
        <v>200</v>
      </c>
      <c r="N272" t="s">
        <v>49</v>
      </c>
      <c r="O272" t="s">
        <v>21</v>
      </c>
      <c r="P272" s="26">
        <v>1423.4</v>
      </c>
      <c r="Q272" s="84">
        <v>44.4</v>
      </c>
      <c r="R272">
        <v>2.86E-2</v>
      </c>
      <c r="S272" s="26">
        <v>377.52749999999997</v>
      </c>
      <c r="T272">
        <v>12</v>
      </c>
      <c r="U272" s="84">
        <v>4.8000000000000007</v>
      </c>
      <c r="V272" s="26">
        <v>1868.3009999999999</v>
      </c>
      <c r="W272">
        <v>0.214</v>
      </c>
      <c r="X272">
        <v>4.6738</v>
      </c>
      <c r="Y272">
        <v>4</v>
      </c>
      <c r="Z272">
        <v>0.66669999999999996</v>
      </c>
      <c r="AA272">
        <v>1169.6400000000001</v>
      </c>
      <c r="AB272">
        <v>0.56340000000000001</v>
      </c>
      <c r="AC272">
        <v>385</v>
      </c>
      <c r="AD272">
        <v>1153.6400000000001</v>
      </c>
      <c r="AE272">
        <v>0</v>
      </c>
      <c r="AF272">
        <v>0</v>
      </c>
      <c r="AG272">
        <v>0</v>
      </c>
      <c r="AH272">
        <v>0</v>
      </c>
      <c r="AI272">
        <v>0</v>
      </c>
    </row>
    <row r="273" spans="1:35" x14ac:dyDescent="0.3">
      <c r="A273" s="26" t="s">
        <v>221</v>
      </c>
      <c r="B273" s="26" t="s">
        <v>43</v>
      </c>
      <c r="C273" s="26" t="str">
        <f>VLOOKUP(G273,Master!$I:$M,2,)</f>
        <v>Category 1</v>
      </c>
      <c r="D273" s="26" t="str">
        <f ca="1">VLOOKUP($F273,Master!$I:$M,3,)</f>
        <v>SBV</v>
      </c>
      <c r="E273" s="26" t="str">
        <f ca="1">VLOOKUP($F273,Master!$I:$M,5,)</f>
        <v>ASIN 3</v>
      </c>
      <c r="F273" s="26" t="str">
        <f ca="1">VLOOKUP($F273,Master!$I:$M,4,)</f>
        <v>PT</v>
      </c>
      <c r="G273" s="26" t="s">
        <v>168</v>
      </c>
      <c r="H273" t="s">
        <v>44</v>
      </c>
      <c r="I273" t="s">
        <v>45</v>
      </c>
      <c r="K273" s="14">
        <v>44907</v>
      </c>
      <c r="M273">
        <v>550</v>
      </c>
      <c r="N273" t="s">
        <v>49</v>
      </c>
      <c r="O273" t="s">
        <v>21</v>
      </c>
      <c r="P273" s="26">
        <v>5151.3</v>
      </c>
      <c r="Q273" s="84">
        <v>22.8</v>
      </c>
      <c r="R273">
        <v>4.1000000000000003E-3</v>
      </c>
      <c r="S273" s="26">
        <v>373.8725</v>
      </c>
      <c r="T273">
        <v>23.15</v>
      </c>
      <c r="U273" s="84">
        <v>0</v>
      </c>
      <c r="V273" s="26">
        <v>0</v>
      </c>
      <c r="W273">
        <v>0</v>
      </c>
      <c r="X273">
        <v>0</v>
      </c>
      <c r="Y273">
        <v>0</v>
      </c>
      <c r="Z273">
        <v>0</v>
      </c>
      <c r="AA273">
        <v>0</v>
      </c>
      <c r="AB273">
        <v>0</v>
      </c>
      <c r="AC273">
        <v>0</v>
      </c>
      <c r="AD273">
        <v>0</v>
      </c>
      <c r="AE273">
        <v>0</v>
      </c>
      <c r="AF273">
        <v>0</v>
      </c>
      <c r="AG273">
        <v>0</v>
      </c>
      <c r="AH273">
        <v>0</v>
      </c>
      <c r="AI273">
        <v>0</v>
      </c>
    </row>
    <row r="274" spans="1:35" x14ac:dyDescent="0.3">
      <c r="A274" s="26" t="s">
        <v>221</v>
      </c>
      <c r="B274" s="26" t="s">
        <v>43</v>
      </c>
      <c r="C274" s="26" t="str">
        <f>VLOOKUP(G274,Master!$I:$M,2,)</f>
        <v>Category 1</v>
      </c>
      <c r="D274" s="26" t="str">
        <f ca="1">VLOOKUP($F274,Master!$I:$M,3,)</f>
        <v>SP</v>
      </c>
      <c r="E274" s="26" t="str">
        <f ca="1">VLOOKUP($F274,Master!$I:$M,5,)</f>
        <v>ASIN 10</v>
      </c>
      <c r="F274" s="26" t="str">
        <f ca="1">VLOOKUP($F274,Master!$I:$M,4,)</f>
        <v>KT</v>
      </c>
      <c r="G274" s="26" t="s">
        <v>172</v>
      </c>
      <c r="H274" t="s">
        <v>44</v>
      </c>
      <c r="I274" t="s">
        <v>45</v>
      </c>
      <c r="J274" t="s">
        <v>46</v>
      </c>
      <c r="K274" s="14">
        <v>44786</v>
      </c>
      <c r="M274">
        <v>200</v>
      </c>
      <c r="N274" t="s">
        <v>49</v>
      </c>
      <c r="O274" t="s">
        <v>21</v>
      </c>
      <c r="P274" s="26">
        <v>23060.400000000001</v>
      </c>
      <c r="Q274" s="84">
        <v>30</v>
      </c>
      <c r="R274">
        <v>1.1999999999999999E-3</v>
      </c>
      <c r="S274" s="26">
        <v>356.1925</v>
      </c>
      <c r="T274">
        <v>16.760000000000002</v>
      </c>
      <c r="U274" s="84">
        <v>5.6000000000000005</v>
      </c>
      <c r="V274" s="26">
        <v>3264.4349999999999</v>
      </c>
      <c r="W274">
        <v>0.11550000000000001</v>
      </c>
      <c r="X274">
        <v>8.6555999999999997</v>
      </c>
      <c r="Y274">
        <v>0</v>
      </c>
      <c r="Z274">
        <v>0</v>
      </c>
      <c r="AA274">
        <v>0</v>
      </c>
      <c r="AB274">
        <v>0</v>
      </c>
      <c r="AC274">
        <v>0</v>
      </c>
      <c r="AD274">
        <v>0</v>
      </c>
      <c r="AE274">
        <v>0</v>
      </c>
      <c r="AF274">
        <v>0</v>
      </c>
      <c r="AG274">
        <v>0</v>
      </c>
      <c r="AH274">
        <v>0</v>
      </c>
      <c r="AI274">
        <v>0</v>
      </c>
    </row>
    <row r="275" spans="1:35" x14ac:dyDescent="0.3">
      <c r="A275" s="26" t="s">
        <v>221</v>
      </c>
      <c r="B275" s="26" t="s">
        <v>43</v>
      </c>
      <c r="C275" s="26" t="str">
        <f>VLOOKUP(G275,Master!$I:$M,2,)</f>
        <v>Category 1</v>
      </c>
      <c r="D275" s="26" t="str">
        <f ca="1">VLOOKUP($F275,Master!$I:$M,3,)</f>
        <v>SP</v>
      </c>
      <c r="E275" s="26" t="str">
        <f ca="1">VLOOKUP($F275,Master!$I:$M,5,)</f>
        <v>ASIN 3</v>
      </c>
      <c r="F275" s="26" t="str">
        <f ca="1">VLOOKUP($F275,Master!$I:$M,4,)</f>
        <v>CT</v>
      </c>
      <c r="G275" s="26" t="s">
        <v>173</v>
      </c>
      <c r="H275" t="s">
        <v>44</v>
      </c>
      <c r="I275" t="s">
        <v>45</v>
      </c>
      <c r="J275" t="s">
        <v>46</v>
      </c>
      <c r="K275" s="14">
        <v>44866</v>
      </c>
      <c r="M275">
        <v>550</v>
      </c>
      <c r="N275" s="13">
        <v>0.117771568876471</v>
      </c>
      <c r="O275" t="s">
        <v>21</v>
      </c>
      <c r="P275" s="26">
        <v>16360.300000000001</v>
      </c>
      <c r="Q275" s="84">
        <v>27.599999999999998</v>
      </c>
      <c r="R275">
        <v>1.5E-3</v>
      </c>
      <c r="S275" s="26">
        <v>352.733</v>
      </c>
      <c r="T275">
        <v>18.04</v>
      </c>
      <c r="U275" s="84">
        <v>0</v>
      </c>
      <c r="V275" s="26">
        <v>0</v>
      </c>
      <c r="W275">
        <v>0</v>
      </c>
      <c r="X275">
        <v>0</v>
      </c>
      <c r="Y275">
        <v>0</v>
      </c>
      <c r="Z275">
        <v>0</v>
      </c>
      <c r="AA275">
        <v>0</v>
      </c>
      <c r="AB275">
        <v>0</v>
      </c>
      <c r="AC275">
        <v>0</v>
      </c>
      <c r="AD275">
        <v>0</v>
      </c>
      <c r="AE275">
        <v>0</v>
      </c>
      <c r="AF275">
        <v>0</v>
      </c>
      <c r="AG275">
        <v>0</v>
      </c>
      <c r="AH275">
        <v>0</v>
      </c>
      <c r="AI275">
        <v>0</v>
      </c>
    </row>
    <row r="276" spans="1:35" x14ac:dyDescent="0.3">
      <c r="A276" s="26" t="s">
        <v>221</v>
      </c>
      <c r="B276" s="26" t="s">
        <v>43</v>
      </c>
      <c r="C276" s="26" t="str">
        <f>VLOOKUP(G276,Master!$I:$M,2,)</f>
        <v>Category 1</v>
      </c>
      <c r="D276" s="26" t="str">
        <f ca="1">VLOOKUP($F276,Master!$I:$M,3,)</f>
        <v>SP</v>
      </c>
      <c r="E276" s="26" t="str">
        <f ca="1">VLOOKUP($F276,Master!$I:$M,5,)</f>
        <v>ASIN 10</v>
      </c>
      <c r="F276" s="26" t="str">
        <f ca="1">VLOOKUP($F276,Master!$I:$M,4,)</f>
        <v>KT</v>
      </c>
      <c r="G276" s="26" t="s">
        <v>172</v>
      </c>
      <c r="H276" t="s">
        <v>44</v>
      </c>
      <c r="I276" t="s">
        <v>45</v>
      </c>
      <c r="J276" t="s">
        <v>46</v>
      </c>
      <c r="K276" s="14">
        <v>44786</v>
      </c>
      <c r="M276">
        <v>200</v>
      </c>
      <c r="N276" t="s">
        <v>49</v>
      </c>
      <c r="O276" t="s">
        <v>21</v>
      </c>
      <c r="P276" s="26">
        <v>7570.2000000000007</v>
      </c>
      <c r="Q276" s="84">
        <v>33.6</v>
      </c>
      <c r="R276">
        <v>4.1000000000000003E-3</v>
      </c>
      <c r="S276" s="26">
        <v>333.58249999999998</v>
      </c>
      <c r="T276">
        <v>14.02</v>
      </c>
      <c r="U276" s="84">
        <v>10.4</v>
      </c>
      <c r="V276" s="26">
        <v>4484.7719999999999</v>
      </c>
      <c r="W276">
        <v>7.8799999999999995E-2</v>
      </c>
      <c r="X276">
        <v>12.6974</v>
      </c>
      <c r="Y276">
        <v>0</v>
      </c>
      <c r="Z276">
        <v>0</v>
      </c>
      <c r="AA276">
        <v>0</v>
      </c>
      <c r="AB276">
        <v>0</v>
      </c>
      <c r="AC276">
        <v>0</v>
      </c>
      <c r="AD276">
        <v>0</v>
      </c>
      <c r="AE276">
        <v>0</v>
      </c>
      <c r="AF276">
        <v>0</v>
      </c>
      <c r="AG276">
        <v>0</v>
      </c>
      <c r="AH276">
        <v>0</v>
      </c>
      <c r="AI276">
        <v>0</v>
      </c>
    </row>
    <row r="277" spans="1:35" x14ac:dyDescent="0.3">
      <c r="A277" s="26" t="s">
        <v>221</v>
      </c>
      <c r="B277" s="26" t="s">
        <v>43</v>
      </c>
      <c r="C277" s="26" t="str">
        <f>VLOOKUP(G277,Master!$I:$M,2,)</f>
        <v>Category 1</v>
      </c>
      <c r="D277" s="26" t="str">
        <f ca="1">VLOOKUP($F277,Master!$I:$M,3,)</f>
        <v>SP</v>
      </c>
      <c r="E277" s="26" t="str">
        <f ca="1">VLOOKUP($F277,Master!$I:$M,5,)</f>
        <v>ASIN 12</v>
      </c>
      <c r="F277" s="26" t="str">
        <f ca="1">VLOOKUP($F277,Master!$I:$M,4,)</f>
        <v>KT</v>
      </c>
      <c r="G277" s="26" t="s">
        <v>174</v>
      </c>
      <c r="H277" t="s">
        <v>44</v>
      </c>
      <c r="I277" t="s">
        <v>45</v>
      </c>
      <c r="J277" t="s">
        <v>46</v>
      </c>
      <c r="K277" s="14">
        <v>44786</v>
      </c>
      <c r="M277">
        <v>200</v>
      </c>
      <c r="N277" t="s">
        <v>49</v>
      </c>
      <c r="O277" t="s">
        <v>21</v>
      </c>
      <c r="P277" s="26">
        <v>69553</v>
      </c>
      <c r="Q277" s="84">
        <v>34.799999999999997</v>
      </c>
      <c r="R277">
        <v>5.0000000000000001E-4</v>
      </c>
      <c r="S277" s="26">
        <v>326.315</v>
      </c>
      <c r="T277">
        <v>13.24</v>
      </c>
      <c r="U277" s="84">
        <v>6.4</v>
      </c>
      <c r="V277" s="26">
        <v>5007.2129999999997</v>
      </c>
      <c r="W277">
        <v>6.9000000000000006E-2</v>
      </c>
      <c r="X277">
        <v>14.4922</v>
      </c>
      <c r="Y277">
        <v>0</v>
      </c>
      <c r="Z277">
        <v>0</v>
      </c>
      <c r="AA277">
        <v>0</v>
      </c>
      <c r="AB277">
        <v>0</v>
      </c>
      <c r="AC277">
        <v>0</v>
      </c>
      <c r="AD277">
        <v>0</v>
      </c>
      <c r="AE277">
        <v>0</v>
      </c>
      <c r="AF277">
        <v>0</v>
      </c>
      <c r="AG277">
        <v>0</v>
      </c>
      <c r="AH277">
        <v>0</v>
      </c>
      <c r="AI277">
        <v>0</v>
      </c>
    </row>
    <row r="278" spans="1:35" x14ac:dyDescent="0.3">
      <c r="A278" s="26" t="s">
        <v>221</v>
      </c>
      <c r="B278" s="26" t="s">
        <v>43</v>
      </c>
      <c r="C278" s="26" t="str">
        <f>VLOOKUP(G278,Master!$I:$M,2,)</f>
        <v>Category 3</v>
      </c>
      <c r="D278" s="26" t="str">
        <f ca="1">VLOOKUP($F278,Master!$I:$M,3,)</f>
        <v>SD</v>
      </c>
      <c r="E278" s="26" t="str">
        <f ca="1">VLOOKUP($F278,Master!$I:$M,5,)</f>
        <v>ASIN 14</v>
      </c>
      <c r="F278" s="26" t="str">
        <f ca="1">VLOOKUP($F278,Master!$I:$M,4,)</f>
        <v>CT</v>
      </c>
      <c r="G278" s="26" t="s">
        <v>156</v>
      </c>
      <c r="H278" t="s">
        <v>44</v>
      </c>
      <c r="I278" t="s">
        <v>45</v>
      </c>
      <c r="K278" s="14">
        <v>45014</v>
      </c>
      <c r="M278">
        <v>1000</v>
      </c>
      <c r="O278" t="s">
        <v>21</v>
      </c>
      <c r="P278" s="26">
        <v>4671.7000000000007</v>
      </c>
      <c r="Q278" s="84">
        <v>7.1999999999999993</v>
      </c>
      <c r="R278">
        <v>1.4E-3</v>
      </c>
      <c r="S278" s="26">
        <v>321.23200000000003</v>
      </c>
      <c r="T278">
        <v>62.99</v>
      </c>
      <c r="U278" s="84">
        <v>5.6000000000000005</v>
      </c>
      <c r="V278" s="26">
        <v>1313.37</v>
      </c>
      <c r="W278">
        <v>0.25900000000000001</v>
      </c>
      <c r="X278">
        <v>3.8614000000000002</v>
      </c>
      <c r="Y278">
        <v>1</v>
      </c>
      <c r="Z278">
        <v>0.1429</v>
      </c>
      <c r="AA278">
        <v>203.39</v>
      </c>
      <c r="AB278">
        <v>0.1394</v>
      </c>
      <c r="AC278">
        <v>0</v>
      </c>
      <c r="AD278">
        <v>0</v>
      </c>
      <c r="AE278">
        <v>0</v>
      </c>
      <c r="AF278">
        <v>0</v>
      </c>
      <c r="AG278">
        <v>0</v>
      </c>
      <c r="AH278">
        <v>0</v>
      </c>
      <c r="AI278">
        <v>0</v>
      </c>
    </row>
    <row r="279" spans="1:35" x14ac:dyDescent="0.3">
      <c r="A279" s="26" t="s">
        <v>221</v>
      </c>
      <c r="B279" s="26" t="s">
        <v>43</v>
      </c>
      <c r="C279" s="26" t="str">
        <f>VLOOKUP(G279,Master!$I:$M,2,)</f>
        <v>Category 5</v>
      </c>
      <c r="D279" s="26" t="str">
        <f ca="1">VLOOKUP($F279,Master!$I:$M,3,)</f>
        <v>SP</v>
      </c>
      <c r="E279" s="26" t="str">
        <f ca="1">VLOOKUP($F279,Master!$I:$M,5,)</f>
        <v>ASIN 9</v>
      </c>
      <c r="F279" s="26" t="str">
        <f ca="1">VLOOKUP($F279,Master!$I:$M,4,)</f>
        <v>KT</v>
      </c>
      <c r="G279" s="26" t="s">
        <v>161</v>
      </c>
      <c r="H279" t="s">
        <v>44</v>
      </c>
      <c r="I279" t="s">
        <v>45</v>
      </c>
      <c r="J279" t="s">
        <v>46</v>
      </c>
      <c r="K279" s="14">
        <v>44786</v>
      </c>
      <c r="M279">
        <v>400</v>
      </c>
      <c r="N279" t="s">
        <v>49</v>
      </c>
      <c r="O279" t="s">
        <v>21</v>
      </c>
      <c r="P279" s="26">
        <v>3720.2000000000003</v>
      </c>
      <c r="Q279" s="84">
        <v>33.6</v>
      </c>
      <c r="R279">
        <v>8.3000000000000001E-3</v>
      </c>
      <c r="S279" s="26">
        <v>310.34350000000001</v>
      </c>
      <c r="T279">
        <v>13.04</v>
      </c>
      <c r="U279" s="84">
        <v>10.4</v>
      </c>
      <c r="V279" s="26">
        <v>3494.1420000000003</v>
      </c>
      <c r="W279">
        <v>9.4E-2</v>
      </c>
      <c r="X279">
        <v>10.6335</v>
      </c>
      <c r="Y279">
        <v>0</v>
      </c>
      <c r="Z279">
        <v>0</v>
      </c>
      <c r="AA279">
        <v>0</v>
      </c>
      <c r="AB279">
        <v>0</v>
      </c>
      <c r="AC279">
        <v>0</v>
      </c>
      <c r="AD279">
        <v>0</v>
      </c>
      <c r="AE279">
        <v>0</v>
      </c>
      <c r="AF279">
        <v>0</v>
      </c>
      <c r="AG279">
        <v>0</v>
      </c>
      <c r="AH279">
        <v>0</v>
      </c>
      <c r="AI279">
        <v>0</v>
      </c>
    </row>
    <row r="280" spans="1:35" x14ac:dyDescent="0.3">
      <c r="A280" s="26" t="s">
        <v>221</v>
      </c>
      <c r="B280" s="26" t="s">
        <v>43</v>
      </c>
      <c r="C280" s="26" t="str">
        <f>VLOOKUP(G280,Master!$I:$M,2,)</f>
        <v>Category 1</v>
      </c>
      <c r="D280" s="26" t="str">
        <f ca="1">VLOOKUP($F280,Master!$I:$M,3,)</f>
        <v>SD</v>
      </c>
      <c r="E280" s="26" t="str">
        <f ca="1">VLOOKUP($F280,Master!$I:$M,5,)</f>
        <v>ASIN 3</v>
      </c>
      <c r="F280" s="26" t="str">
        <f ca="1">VLOOKUP($F280,Master!$I:$M,4,)</f>
        <v>CT</v>
      </c>
      <c r="G280" s="26" t="s">
        <v>132</v>
      </c>
      <c r="H280" t="s">
        <v>44</v>
      </c>
      <c r="I280" t="s">
        <v>45</v>
      </c>
      <c r="K280" s="14">
        <v>44900</v>
      </c>
      <c r="M280">
        <v>550</v>
      </c>
      <c r="O280" t="s">
        <v>21</v>
      </c>
      <c r="P280" s="26">
        <v>9187.2000000000007</v>
      </c>
      <c r="Q280" s="84">
        <v>18</v>
      </c>
      <c r="R280">
        <v>1.8E-3</v>
      </c>
      <c r="S280" s="26">
        <v>295.91899999999998</v>
      </c>
      <c r="T280">
        <v>23.21</v>
      </c>
      <c r="U280" s="84">
        <v>0</v>
      </c>
      <c r="V280" s="26">
        <v>0</v>
      </c>
      <c r="W280">
        <v>0</v>
      </c>
      <c r="X280">
        <v>0</v>
      </c>
      <c r="Y280">
        <v>0</v>
      </c>
      <c r="Z280">
        <v>0</v>
      </c>
      <c r="AA280">
        <v>0</v>
      </c>
      <c r="AB280">
        <v>0</v>
      </c>
      <c r="AC280">
        <v>0</v>
      </c>
      <c r="AD280">
        <v>0</v>
      </c>
      <c r="AE280">
        <v>0</v>
      </c>
      <c r="AF280">
        <v>0</v>
      </c>
      <c r="AG280">
        <v>0</v>
      </c>
      <c r="AH280">
        <v>0</v>
      </c>
      <c r="AI280">
        <v>0</v>
      </c>
    </row>
    <row r="281" spans="1:35" x14ac:dyDescent="0.3">
      <c r="A281" s="26" t="s">
        <v>221</v>
      </c>
      <c r="B281" s="26" t="s">
        <v>43</v>
      </c>
      <c r="C281" s="26" t="str">
        <f>VLOOKUP(G281,Master!$I:$M,2,)</f>
        <v>Category 5</v>
      </c>
      <c r="D281" s="26" t="str">
        <f ca="1">VLOOKUP($F281,Master!$I:$M,3,)</f>
        <v>SP</v>
      </c>
      <c r="E281" s="26" t="str">
        <f ca="1">VLOOKUP($F281,Master!$I:$M,5,)</f>
        <v>ASIN 9</v>
      </c>
      <c r="F281" s="26" t="str">
        <f ca="1">VLOOKUP($F281,Master!$I:$M,4,)</f>
        <v>PT</v>
      </c>
      <c r="G281" s="26" t="s">
        <v>175</v>
      </c>
      <c r="H281" t="s">
        <v>44</v>
      </c>
      <c r="I281" t="s">
        <v>45</v>
      </c>
      <c r="J281" t="s">
        <v>46</v>
      </c>
      <c r="K281" s="14">
        <v>44433</v>
      </c>
      <c r="M281">
        <v>300</v>
      </c>
      <c r="N281" t="s">
        <v>49</v>
      </c>
      <c r="O281" t="s">
        <v>21</v>
      </c>
      <c r="P281" s="26">
        <v>9651.4000000000015</v>
      </c>
      <c r="Q281" s="84">
        <v>27.599999999999998</v>
      </c>
      <c r="R281">
        <v>2.5999999999999999E-3</v>
      </c>
      <c r="S281" s="26">
        <v>288.95749999999998</v>
      </c>
      <c r="T281">
        <v>14.78</v>
      </c>
      <c r="U281" s="84">
        <v>1.6</v>
      </c>
      <c r="V281" s="26">
        <v>530.85599999999999</v>
      </c>
      <c r="W281">
        <v>0.57630000000000003</v>
      </c>
      <c r="X281">
        <v>1.7351000000000001</v>
      </c>
      <c r="Y281">
        <v>0</v>
      </c>
      <c r="Z281">
        <v>0</v>
      </c>
      <c r="AA281">
        <v>0</v>
      </c>
      <c r="AB281">
        <v>0</v>
      </c>
      <c r="AC281">
        <v>0</v>
      </c>
      <c r="AD281">
        <v>0</v>
      </c>
      <c r="AE281">
        <v>0</v>
      </c>
      <c r="AF281">
        <v>0</v>
      </c>
      <c r="AG281">
        <v>0</v>
      </c>
      <c r="AH281">
        <v>0</v>
      </c>
      <c r="AI281">
        <v>0</v>
      </c>
    </row>
    <row r="282" spans="1:35" x14ac:dyDescent="0.3">
      <c r="A282" s="26" t="s">
        <v>221</v>
      </c>
      <c r="B282" s="26" t="s">
        <v>43</v>
      </c>
      <c r="C282" s="26" t="str">
        <f>VLOOKUP(G282,Master!$I:$M,2,)</f>
        <v>Category 1</v>
      </c>
      <c r="D282" s="26" t="str">
        <f ca="1">VLOOKUP($F282,Master!$I:$M,3,)</f>
        <v>SP</v>
      </c>
      <c r="E282" s="26" t="str">
        <f ca="1">VLOOKUP($F282,Master!$I:$M,5,)</f>
        <v>ASIN 3</v>
      </c>
      <c r="F282" s="26" t="str">
        <f ca="1">VLOOKUP($F282,Master!$I:$M,4,)</f>
        <v>KT</v>
      </c>
      <c r="G282" s="26" t="s">
        <v>176</v>
      </c>
      <c r="H282" t="s">
        <v>44</v>
      </c>
      <c r="I282" t="s">
        <v>45</v>
      </c>
      <c r="J282" t="s">
        <v>46</v>
      </c>
      <c r="K282" s="14">
        <v>44785</v>
      </c>
      <c r="M282">
        <v>200</v>
      </c>
      <c r="N282" t="s">
        <v>49</v>
      </c>
      <c r="O282" t="s">
        <v>21</v>
      </c>
      <c r="P282" s="26">
        <v>7076.3</v>
      </c>
      <c r="Q282" s="84">
        <v>39.6</v>
      </c>
      <c r="R282">
        <v>5.1000000000000004E-3</v>
      </c>
      <c r="S282" s="26">
        <v>282.30200000000002</v>
      </c>
      <c r="T282">
        <v>10.06</v>
      </c>
      <c r="U282" s="84">
        <v>0</v>
      </c>
      <c r="V282" s="26">
        <v>0</v>
      </c>
      <c r="W282">
        <v>0</v>
      </c>
      <c r="X282">
        <v>0</v>
      </c>
      <c r="Y282">
        <v>0</v>
      </c>
      <c r="Z282">
        <v>0</v>
      </c>
      <c r="AA282">
        <v>0</v>
      </c>
      <c r="AB282">
        <v>0</v>
      </c>
      <c r="AC282">
        <v>0</v>
      </c>
      <c r="AD282">
        <v>0</v>
      </c>
      <c r="AE282">
        <v>0</v>
      </c>
      <c r="AF282">
        <v>0</v>
      </c>
      <c r="AG282">
        <v>0</v>
      </c>
      <c r="AH282">
        <v>0</v>
      </c>
      <c r="AI282">
        <v>0</v>
      </c>
    </row>
    <row r="283" spans="1:35" x14ac:dyDescent="0.3">
      <c r="A283" s="26" t="s">
        <v>221</v>
      </c>
      <c r="B283" s="26" t="s">
        <v>43</v>
      </c>
      <c r="C283" s="26" t="str">
        <f>VLOOKUP(G283,Master!$I:$M,2,)</f>
        <v>Category 1</v>
      </c>
      <c r="D283" s="26" t="str">
        <f ca="1">VLOOKUP($F283,Master!$I:$M,3,)</f>
        <v>SP</v>
      </c>
      <c r="E283" s="26" t="str">
        <f ca="1">VLOOKUP($F283,Master!$I:$M,5,)</f>
        <v>ASIN 13</v>
      </c>
      <c r="F283" s="26" t="str">
        <f ca="1">VLOOKUP($F283,Master!$I:$M,4,)</f>
        <v>Auto</v>
      </c>
      <c r="G283" s="26" t="s">
        <v>177</v>
      </c>
      <c r="H283" t="s">
        <v>44</v>
      </c>
      <c r="I283" t="s">
        <v>48</v>
      </c>
      <c r="J283" t="s">
        <v>46</v>
      </c>
      <c r="K283" s="14">
        <v>44929</v>
      </c>
      <c r="M283">
        <v>550</v>
      </c>
      <c r="N283" t="s">
        <v>49</v>
      </c>
      <c r="O283" t="s">
        <v>21</v>
      </c>
      <c r="P283" s="26">
        <v>67994.3</v>
      </c>
      <c r="Q283" s="84">
        <v>66</v>
      </c>
      <c r="R283">
        <v>8.9999999999999998E-4</v>
      </c>
      <c r="S283" s="26">
        <v>261.41750000000002</v>
      </c>
      <c r="T283">
        <v>5.59</v>
      </c>
      <c r="U283" s="84">
        <v>7.2</v>
      </c>
      <c r="V283" s="26">
        <v>2036.4570000000001</v>
      </c>
      <c r="W283">
        <v>0.13589999999999999</v>
      </c>
      <c r="X283">
        <v>7.3573000000000004</v>
      </c>
      <c r="Y283">
        <v>0</v>
      </c>
      <c r="Z283">
        <v>0</v>
      </c>
      <c r="AA283">
        <v>0</v>
      </c>
      <c r="AB283">
        <v>0</v>
      </c>
      <c r="AC283">
        <v>0</v>
      </c>
      <c r="AD283">
        <v>0</v>
      </c>
      <c r="AE283">
        <v>0</v>
      </c>
      <c r="AF283">
        <v>0</v>
      </c>
      <c r="AG283">
        <v>0</v>
      </c>
      <c r="AH283">
        <v>0</v>
      </c>
      <c r="AI283">
        <v>0</v>
      </c>
    </row>
    <row r="284" spans="1:35" x14ac:dyDescent="0.3">
      <c r="A284" s="26" t="s">
        <v>221</v>
      </c>
      <c r="B284" s="26" t="s">
        <v>43</v>
      </c>
      <c r="C284" s="26" t="str">
        <f>VLOOKUP(G284,Master!$I:$M,2,)</f>
        <v>Category 2</v>
      </c>
      <c r="D284" s="26" t="str">
        <f ca="1">VLOOKUP($F284,Master!$I:$M,3,)</f>
        <v>SD</v>
      </c>
      <c r="E284" s="26" t="str">
        <f ca="1">VLOOKUP($F284,Master!$I:$M,5,)</f>
        <v>ASIN 2</v>
      </c>
      <c r="F284" s="26" t="str">
        <f ca="1">VLOOKUP($F284,Master!$I:$M,4,)</f>
        <v>PT</v>
      </c>
      <c r="G284" s="26" t="s">
        <v>178</v>
      </c>
      <c r="H284" t="s">
        <v>44</v>
      </c>
      <c r="I284" t="s">
        <v>45</v>
      </c>
      <c r="K284" s="14">
        <v>44907</v>
      </c>
      <c r="M284">
        <v>550</v>
      </c>
      <c r="O284" t="s">
        <v>21</v>
      </c>
      <c r="P284" s="26">
        <v>3867.6000000000004</v>
      </c>
      <c r="Q284" s="84">
        <v>14.399999999999999</v>
      </c>
      <c r="R284">
        <v>3.3999999999999998E-3</v>
      </c>
      <c r="S284" s="26">
        <v>242.131</v>
      </c>
      <c r="T284">
        <v>23.74</v>
      </c>
      <c r="U284" s="84">
        <v>0.8</v>
      </c>
      <c r="V284" s="26">
        <v>838.92600000000004</v>
      </c>
      <c r="W284">
        <v>0.30559999999999998</v>
      </c>
      <c r="X284">
        <v>3.2723</v>
      </c>
      <c r="Y284">
        <v>0</v>
      </c>
      <c r="Z284">
        <v>0</v>
      </c>
      <c r="AA284">
        <v>0</v>
      </c>
      <c r="AB284">
        <v>0</v>
      </c>
      <c r="AC284">
        <v>0</v>
      </c>
      <c r="AD284">
        <v>0</v>
      </c>
      <c r="AE284">
        <v>0</v>
      </c>
      <c r="AF284">
        <v>0</v>
      </c>
      <c r="AG284">
        <v>0</v>
      </c>
      <c r="AH284">
        <v>0</v>
      </c>
      <c r="AI284">
        <v>0</v>
      </c>
    </row>
    <row r="285" spans="1:35" x14ac:dyDescent="0.3">
      <c r="A285" s="26" t="s">
        <v>221</v>
      </c>
      <c r="B285" s="26" t="s">
        <v>43</v>
      </c>
      <c r="C285" s="26" t="str">
        <f>VLOOKUP(G285,Master!$I:$M,2,)</f>
        <v>Category 1</v>
      </c>
      <c r="D285" s="26" t="str">
        <f ca="1">VLOOKUP($F285,Master!$I:$M,3,)</f>
        <v>SP</v>
      </c>
      <c r="E285" s="26" t="str">
        <f ca="1">VLOOKUP($F285,Master!$I:$M,5,)</f>
        <v>ASIN 3</v>
      </c>
      <c r="F285" s="26" t="str">
        <f ca="1">VLOOKUP($F285,Master!$I:$M,4,)</f>
        <v>KT</v>
      </c>
      <c r="G285" s="26" t="s">
        <v>176</v>
      </c>
      <c r="H285" t="s">
        <v>44</v>
      </c>
      <c r="I285" t="s">
        <v>45</v>
      </c>
      <c r="J285" t="s">
        <v>46</v>
      </c>
      <c r="K285" s="14">
        <v>44708</v>
      </c>
      <c r="M285">
        <v>5000</v>
      </c>
      <c r="N285" t="s">
        <v>49</v>
      </c>
      <c r="O285" t="s">
        <v>21</v>
      </c>
      <c r="P285" s="26">
        <v>12669.800000000001</v>
      </c>
      <c r="Q285" s="84">
        <v>21.599999999999998</v>
      </c>
      <c r="R285">
        <v>1.6000000000000001E-3</v>
      </c>
      <c r="S285" s="26">
        <v>240.006</v>
      </c>
      <c r="T285">
        <v>15.69</v>
      </c>
      <c r="U285" s="84">
        <v>6.4</v>
      </c>
      <c r="V285" s="26">
        <v>3259.7460000000001</v>
      </c>
      <c r="W285">
        <v>7.8E-2</v>
      </c>
      <c r="X285">
        <v>12.827400000000001</v>
      </c>
      <c r="Y285">
        <v>0</v>
      </c>
      <c r="Z285">
        <v>0</v>
      </c>
      <c r="AA285">
        <v>0</v>
      </c>
      <c r="AB285">
        <v>0</v>
      </c>
      <c r="AC285">
        <v>0</v>
      </c>
      <c r="AD285">
        <v>0</v>
      </c>
      <c r="AE285">
        <v>0</v>
      </c>
      <c r="AF285">
        <v>0</v>
      </c>
      <c r="AG285">
        <v>0</v>
      </c>
      <c r="AH285">
        <v>0</v>
      </c>
      <c r="AI285">
        <v>0</v>
      </c>
    </row>
    <row r="286" spans="1:35" x14ac:dyDescent="0.3">
      <c r="A286" s="26" t="s">
        <v>221</v>
      </c>
      <c r="B286" s="26" t="s">
        <v>43</v>
      </c>
      <c r="C286" s="26" t="str">
        <f>VLOOKUP(G286,Master!$I:$M,2,)</f>
        <v>Category 1</v>
      </c>
      <c r="D286" s="26" t="str">
        <f ca="1">VLOOKUP($F286,Master!$I:$M,3,)</f>
        <v>SP</v>
      </c>
      <c r="E286" s="26" t="str">
        <f ca="1">VLOOKUP($F286,Master!$I:$M,5,)</f>
        <v>ASIN 11</v>
      </c>
      <c r="F286" s="26" t="str">
        <f ca="1">VLOOKUP($F286,Master!$I:$M,4,)</f>
        <v>PT</v>
      </c>
      <c r="G286" s="26" t="s">
        <v>179</v>
      </c>
      <c r="H286" t="s">
        <v>44</v>
      </c>
      <c r="I286" t="s">
        <v>45</v>
      </c>
      <c r="J286" t="s">
        <v>46</v>
      </c>
      <c r="K286" s="14">
        <v>44821</v>
      </c>
      <c r="M286">
        <v>550</v>
      </c>
      <c r="N286" t="s">
        <v>49</v>
      </c>
      <c r="O286" t="s">
        <v>21</v>
      </c>
      <c r="P286" s="26">
        <v>31005.7</v>
      </c>
      <c r="Q286" s="84">
        <v>33.6</v>
      </c>
      <c r="R286">
        <v>1E-3</v>
      </c>
      <c r="S286" s="26">
        <v>227.82549999999998</v>
      </c>
      <c r="T286">
        <v>9.57</v>
      </c>
      <c r="U286" s="84">
        <v>2.4000000000000004</v>
      </c>
      <c r="V286" s="26">
        <v>1983.0509999999999</v>
      </c>
      <c r="W286">
        <v>0.1216</v>
      </c>
      <c r="X286">
        <v>8.2207000000000008</v>
      </c>
      <c r="Y286">
        <v>0</v>
      </c>
      <c r="Z286">
        <v>0</v>
      </c>
      <c r="AA286">
        <v>0</v>
      </c>
      <c r="AB286">
        <v>0</v>
      </c>
      <c r="AC286">
        <v>0</v>
      </c>
      <c r="AD286">
        <v>0</v>
      </c>
      <c r="AE286">
        <v>0</v>
      </c>
      <c r="AF286">
        <v>0</v>
      </c>
      <c r="AG286">
        <v>0</v>
      </c>
      <c r="AH286">
        <v>0</v>
      </c>
      <c r="AI286">
        <v>0</v>
      </c>
    </row>
    <row r="287" spans="1:35" x14ac:dyDescent="0.3">
      <c r="A287" s="26" t="s">
        <v>221</v>
      </c>
      <c r="B287" s="26" t="s">
        <v>43</v>
      </c>
      <c r="C287" s="26" t="str">
        <f>VLOOKUP(G287,Master!$I:$M,2,)</f>
        <v>Category 1</v>
      </c>
      <c r="D287" s="26" t="str">
        <f ca="1">VLOOKUP($F287,Master!$I:$M,3,)</f>
        <v>SP</v>
      </c>
      <c r="E287" s="26" t="str">
        <f ca="1">VLOOKUP($F287,Master!$I:$M,5,)</f>
        <v>ASIN 12</v>
      </c>
      <c r="F287" s="26" t="str">
        <f ca="1">VLOOKUP($F287,Master!$I:$M,4,)</f>
        <v>PT</v>
      </c>
      <c r="G287" s="26" t="s">
        <v>180</v>
      </c>
      <c r="H287" t="s">
        <v>44</v>
      </c>
      <c r="I287" t="s">
        <v>45</v>
      </c>
      <c r="J287" t="s">
        <v>46</v>
      </c>
      <c r="K287" s="14">
        <v>44821</v>
      </c>
      <c r="M287">
        <v>200</v>
      </c>
      <c r="N287" t="s">
        <v>49</v>
      </c>
      <c r="O287" t="s">
        <v>21</v>
      </c>
      <c r="P287" s="26">
        <v>31132.2</v>
      </c>
      <c r="Q287" s="84">
        <v>38.4</v>
      </c>
      <c r="R287">
        <v>1.1000000000000001E-3</v>
      </c>
      <c r="S287" s="26">
        <v>226.48249999999999</v>
      </c>
      <c r="T287">
        <v>8.33</v>
      </c>
      <c r="U287" s="84">
        <v>0.8</v>
      </c>
      <c r="V287" s="26">
        <v>288.30599999999998</v>
      </c>
      <c r="W287">
        <v>0.83179999999999998</v>
      </c>
      <c r="X287">
        <v>1.2022999999999999</v>
      </c>
      <c r="Y287">
        <v>0</v>
      </c>
      <c r="Z287">
        <v>0</v>
      </c>
      <c r="AA287">
        <v>0</v>
      </c>
      <c r="AB287">
        <v>0</v>
      </c>
      <c r="AC287">
        <v>0</v>
      </c>
      <c r="AD287">
        <v>0</v>
      </c>
      <c r="AE287">
        <v>0</v>
      </c>
      <c r="AF287">
        <v>0</v>
      </c>
      <c r="AG287">
        <v>0</v>
      </c>
      <c r="AH287">
        <v>0</v>
      </c>
      <c r="AI287">
        <v>0</v>
      </c>
    </row>
    <row r="288" spans="1:35" x14ac:dyDescent="0.3">
      <c r="A288" s="26" t="s">
        <v>221</v>
      </c>
      <c r="B288" s="26" t="s">
        <v>43</v>
      </c>
      <c r="C288" s="26" t="str">
        <f>VLOOKUP(G288,Master!$I:$M,2,)</f>
        <v>Category 1</v>
      </c>
      <c r="D288" s="26" t="str">
        <f ca="1">VLOOKUP($F288,Master!$I:$M,3,)</f>
        <v>SD</v>
      </c>
      <c r="E288" s="26" t="str">
        <f ca="1">VLOOKUP($F288,Master!$I:$M,5,)</f>
        <v>ASIN 3</v>
      </c>
      <c r="F288" s="26" t="str">
        <f ca="1">VLOOKUP($F288,Master!$I:$M,4,)</f>
        <v>CT</v>
      </c>
      <c r="G288" s="26" t="s">
        <v>132</v>
      </c>
      <c r="H288" t="s">
        <v>44</v>
      </c>
      <c r="I288" t="s">
        <v>45</v>
      </c>
      <c r="K288" s="14">
        <v>44947</v>
      </c>
      <c r="M288">
        <v>1000</v>
      </c>
      <c r="O288" t="s">
        <v>52</v>
      </c>
      <c r="P288" s="26">
        <v>17231.5</v>
      </c>
      <c r="Q288" s="84">
        <v>4.8</v>
      </c>
      <c r="R288">
        <v>2.9999999999999997E-4</v>
      </c>
      <c r="S288" s="26">
        <v>220.15</v>
      </c>
      <c r="T288">
        <v>64.75</v>
      </c>
      <c r="U288" s="84">
        <v>15.200000000000001</v>
      </c>
      <c r="V288" s="26">
        <v>6740.1269999999995</v>
      </c>
      <c r="W288">
        <v>3.4599999999999999E-2</v>
      </c>
      <c r="X288">
        <v>28.915299999999998</v>
      </c>
      <c r="Y288">
        <v>13</v>
      </c>
      <c r="Z288">
        <v>0.68420000000000003</v>
      </c>
      <c r="AA288">
        <v>4436.3</v>
      </c>
      <c r="AB288">
        <v>0.59240000000000004</v>
      </c>
      <c r="AC288">
        <v>1446</v>
      </c>
      <c r="AD288">
        <v>179.11</v>
      </c>
      <c r="AE288">
        <v>956</v>
      </c>
      <c r="AF288">
        <v>646</v>
      </c>
      <c r="AG288">
        <v>457</v>
      </c>
      <c r="AH288">
        <v>366</v>
      </c>
      <c r="AI288">
        <v>1</v>
      </c>
    </row>
    <row r="289" spans="1:35" x14ac:dyDescent="0.3">
      <c r="A289" s="26" t="s">
        <v>221</v>
      </c>
      <c r="B289" s="26" t="s">
        <v>43</v>
      </c>
      <c r="C289" s="26" t="str">
        <f>VLOOKUP(G289,Master!$I:$M,2,)</f>
        <v>Category 4</v>
      </c>
      <c r="D289" s="26" t="str">
        <f ca="1">VLOOKUP($F289,Master!$I:$M,3,)</f>
        <v>SP</v>
      </c>
      <c r="E289" s="26" t="str">
        <f ca="1">VLOOKUP($F289,Master!$I:$M,5,)</f>
        <v>ASIN 5</v>
      </c>
      <c r="F289" s="26" t="str">
        <f ca="1">VLOOKUP($F289,Master!$I:$M,4,)</f>
        <v>Auto</v>
      </c>
      <c r="G289" s="26" t="s">
        <v>181</v>
      </c>
      <c r="H289" t="s">
        <v>44</v>
      </c>
      <c r="I289" t="s">
        <v>48</v>
      </c>
      <c r="J289" t="s">
        <v>46</v>
      </c>
      <c r="K289" s="14">
        <v>44433</v>
      </c>
      <c r="M289">
        <v>300</v>
      </c>
      <c r="N289" t="s">
        <v>49</v>
      </c>
      <c r="O289" t="s">
        <v>21</v>
      </c>
      <c r="P289" s="26">
        <v>76386.200000000012</v>
      </c>
      <c r="Q289" s="84">
        <v>51.6</v>
      </c>
      <c r="R289">
        <v>5.9999999999999995E-4</v>
      </c>
      <c r="S289" s="26">
        <v>205.92099999999999</v>
      </c>
      <c r="T289">
        <v>5.63</v>
      </c>
      <c r="U289" s="84">
        <v>0.8</v>
      </c>
      <c r="V289" s="26">
        <v>452.57400000000001</v>
      </c>
      <c r="W289">
        <v>0.48180000000000001</v>
      </c>
      <c r="X289">
        <v>2.0756999999999999</v>
      </c>
      <c r="Y289">
        <v>0</v>
      </c>
      <c r="Z289">
        <v>0</v>
      </c>
      <c r="AA289">
        <v>0</v>
      </c>
      <c r="AB289">
        <v>0</v>
      </c>
      <c r="AC289">
        <v>0</v>
      </c>
      <c r="AD289">
        <v>0</v>
      </c>
      <c r="AE289">
        <v>0</v>
      </c>
      <c r="AF289">
        <v>0</v>
      </c>
      <c r="AG289">
        <v>0</v>
      </c>
      <c r="AH289">
        <v>0</v>
      </c>
      <c r="AI289">
        <v>0</v>
      </c>
    </row>
    <row r="290" spans="1:35" x14ac:dyDescent="0.3">
      <c r="A290" s="26" t="s">
        <v>221</v>
      </c>
      <c r="B290" s="26" t="s">
        <v>43</v>
      </c>
      <c r="C290" s="26" t="str">
        <f>VLOOKUP(G290,Master!$I:$M,2,)</f>
        <v>Category 4</v>
      </c>
      <c r="D290" s="26" t="str">
        <f ca="1">VLOOKUP($F290,Master!$I:$M,3,)</f>
        <v>SD</v>
      </c>
      <c r="E290" s="26" t="str">
        <f ca="1">VLOOKUP($F290,Master!$I:$M,5,)</f>
        <v>ASIN 5</v>
      </c>
      <c r="F290" s="26" t="str">
        <f ca="1">VLOOKUP($F290,Master!$I:$M,4,)</f>
        <v>CT</v>
      </c>
      <c r="G290" s="26" t="s">
        <v>148</v>
      </c>
      <c r="H290" t="s">
        <v>44</v>
      </c>
      <c r="I290" t="s">
        <v>45</v>
      </c>
      <c r="K290" s="14">
        <v>44949</v>
      </c>
      <c r="M290">
        <v>1000</v>
      </c>
      <c r="O290" t="s">
        <v>52</v>
      </c>
      <c r="P290" s="26">
        <v>1980.0000000000002</v>
      </c>
      <c r="Q290" s="84">
        <v>3.5999999999999996</v>
      </c>
      <c r="R290">
        <v>1.6999999999999999E-3</v>
      </c>
      <c r="S290" s="26">
        <v>202.16399999999999</v>
      </c>
      <c r="T290">
        <v>79.28</v>
      </c>
      <c r="U290" s="84">
        <v>0.8</v>
      </c>
      <c r="V290" s="26">
        <v>116.51400000000001</v>
      </c>
      <c r="W290">
        <v>1.8371</v>
      </c>
      <c r="X290">
        <v>0.54430000000000001</v>
      </c>
      <c r="Y290">
        <v>0</v>
      </c>
      <c r="Z290">
        <v>0</v>
      </c>
      <c r="AA290">
        <v>0</v>
      </c>
      <c r="AB290">
        <v>0</v>
      </c>
      <c r="AC290">
        <v>1056</v>
      </c>
      <c r="AD290">
        <v>225.22</v>
      </c>
      <c r="AE290">
        <v>1264</v>
      </c>
      <c r="AF290">
        <v>1125</v>
      </c>
      <c r="AG290">
        <v>1045</v>
      </c>
      <c r="AH290">
        <v>948</v>
      </c>
      <c r="AI290">
        <v>15</v>
      </c>
    </row>
    <row r="291" spans="1:35" x14ac:dyDescent="0.3">
      <c r="A291" s="26" t="s">
        <v>221</v>
      </c>
      <c r="B291" s="26" t="s">
        <v>43</v>
      </c>
      <c r="C291" s="26" t="str">
        <f>VLOOKUP(G291,Master!$I:$M,2,)</f>
        <v>Category 1</v>
      </c>
      <c r="D291" s="26" t="str">
        <f ca="1">VLOOKUP($F291,Master!$I:$M,3,)</f>
        <v>SP</v>
      </c>
      <c r="E291" s="26" t="str">
        <f ca="1">VLOOKUP($F291,Master!$I:$M,5,)</f>
        <v>ASIN 13</v>
      </c>
      <c r="F291" s="26" t="str">
        <f ca="1">VLOOKUP($F291,Master!$I:$M,4,)</f>
        <v>KT</v>
      </c>
      <c r="G291" s="26" t="s">
        <v>182</v>
      </c>
      <c r="H291" t="s">
        <v>44</v>
      </c>
      <c r="I291" t="s">
        <v>45</v>
      </c>
      <c r="J291" t="s">
        <v>46</v>
      </c>
      <c r="K291" s="14">
        <v>44898</v>
      </c>
      <c r="M291">
        <v>550</v>
      </c>
      <c r="N291" t="s">
        <v>49</v>
      </c>
      <c r="O291" t="s">
        <v>21</v>
      </c>
      <c r="P291" s="26">
        <v>36115.200000000004</v>
      </c>
      <c r="Q291" s="84">
        <v>18</v>
      </c>
      <c r="R291">
        <v>5.0000000000000001E-4</v>
      </c>
      <c r="S291" s="26">
        <v>197.65899999999999</v>
      </c>
      <c r="T291">
        <v>15.5</v>
      </c>
      <c r="U291" s="84">
        <v>2.4000000000000004</v>
      </c>
      <c r="V291" s="26">
        <v>686.44800000000009</v>
      </c>
      <c r="W291">
        <v>0.3049</v>
      </c>
      <c r="X291">
        <v>3.28</v>
      </c>
      <c r="Y291">
        <v>0</v>
      </c>
      <c r="Z291">
        <v>0</v>
      </c>
      <c r="AA291">
        <v>0</v>
      </c>
      <c r="AB291">
        <v>0</v>
      </c>
      <c r="AC291">
        <v>0</v>
      </c>
      <c r="AD291">
        <v>0</v>
      </c>
      <c r="AE291">
        <v>0</v>
      </c>
      <c r="AF291">
        <v>0</v>
      </c>
      <c r="AG291">
        <v>0</v>
      </c>
      <c r="AH291">
        <v>0</v>
      </c>
      <c r="AI291">
        <v>0</v>
      </c>
    </row>
    <row r="292" spans="1:35" x14ac:dyDescent="0.3">
      <c r="A292" s="26" t="s">
        <v>221</v>
      </c>
      <c r="B292" s="26" t="s">
        <v>43</v>
      </c>
      <c r="C292" s="26" t="str">
        <f>VLOOKUP(G292,Master!$I:$M,2,)</f>
        <v>Category 2</v>
      </c>
      <c r="D292" s="26" t="str">
        <f ca="1">VLOOKUP($F292,Master!$I:$M,3,)</f>
        <v>SB</v>
      </c>
      <c r="E292" s="26" t="str">
        <f ca="1">VLOOKUP($F292,Master!$I:$M,5,)</f>
        <v>ASIN 2</v>
      </c>
      <c r="F292" s="26" t="str">
        <f ca="1">VLOOKUP($F292,Master!$I:$M,4,)</f>
        <v>KT</v>
      </c>
      <c r="G292" s="26" t="s">
        <v>134</v>
      </c>
      <c r="H292" t="s">
        <v>50</v>
      </c>
      <c r="I292" t="s">
        <v>45</v>
      </c>
      <c r="K292" s="14">
        <v>44725</v>
      </c>
      <c r="M292">
        <v>200</v>
      </c>
      <c r="N292" s="13">
        <v>0.18555436282778701</v>
      </c>
      <c r="O292" t="s">
        <v>21</v>
      </c>
      <c r="P292" s="26">
        <v>13131.800000000001</v>
      </c>
      <c r="Q292" s="84">
        <v>30</v>
      </c>
      <c r="R292">
        <v>2.0999999999999999E-3</v>
      </c>
      <c r="S292" s="26">
        <v>174.59</v>
      </c>
      <c r="T292">
        <v>8.2200000000000006</v>
      </c>
      <c r="U292" s="84">
        <v>3.2</v>
      </c>
      <c r="V292" s="26">
        <v>1119.5820000000001</v>
      </c>
      <c r="W292">
        <v>0.1651</v>
      </c>
      <c r="X292">
        <v>6.0564</v>
      </c>
      <c r="Y292">
        <v>2</v>
      </c>
      <c r="Z292">
        <v>0.5</v>
      </c>
      <c r="AA292">
        <v>497.32</v>
      </c>
      <c r="AB292">
        <v>0.39979999999999999</v>
      </c>
      <c r="AC292">
        <v>0</v>
      </c>
      <c r="AD292">
        <v>0</v>
      </c>
      <c r="AE292">
        <v>0</v>
      </c>
      <c r="AF292">
        <v>0</v>
      </c>
      <c r="AG292">
        <v>0</v>
      </c>
      <c r="AH292">
        <v>0</v>
      </c>
      <c r="AI292">
        <v>0</v>
      </c>
    </row>
    <row r="293" spans="1:35" x14ac:dyDescent="0.3">
      <c r="A293" s="26" t="s">
        <v>221</v>
      </c>
      <c r="B293" s="26" t="s">
        <v>43</v>
      </c>
      <c r="C293" s="26" t="str">
        <f>VLOOKUP(G293,Master!$I:$M,2,)</f>
        <v>Category 2</v>
      </c>
      <c r="D293" s="26" t="str">
        <f ca="1">VLOOKUP($F293,Master!$I:$M,3,)</f>
        <v>SB</v>
      </c>
      <c r="E293" s="26" t="str">
        <f ca="1">VLOOKUP($F293,Master!$I:$M,5,)</f>
        <v>ASIN 2</v>
      </c>
      <c r="F293" s="26" t="str">
        <f ca="1">VLOOKUP($F293,Master!$I:$M,4,)</f>
        <v>KT</v>
      </c>
      <c r="G293" s="26" t="s">
        <v>134</v>
      </c>
      <c r="H293" t="s">
        <v>50</v>
      </c>
      <c r="I293" t="s">
        <v>45</v>
      </c>
      <c r="K293" s="14">
        <v>44725</v>
      </c>
      <c r="M293">
        <v>200</v>
      </c>
      <c r="N293" s="13">
        <v>6.2737553376190705E-2</v>
      </c>
      <c r="O293" t="s">
        <v>21</v>
      </c>
      <c r="P293" s="26">
        <v>19212.600000000002</v>
      </c>
      <c r="Q293" s="84">
        <v>63.599999999999994</v>
      </c>
      <c r="R293">
        <v>3.0000000000000001E-3</v>
      </c>
      <c r="S293" s="26">
        <v>174.131</v>
      </c>
      <c r="T293">
        <v>3.87</v>
      </c>
      <c r="U293" s="84">
        <v>1.6</v>
      </c>
      <c r="V293" s="26">
        <v>847.76400000000001</v>
      </c>
      <c r="W293">
        <v>0.2175</v>
      </c>
      <c r="X293">
        <v>4.5980999999999996</v>
      </c>
      <c r="Y293">
        <v>2</v>
      </c>
      <c r="Z293">
        <v>1</v>
      </c>
      <c r="AA293">
        <v>941.96</v>
      </c>
      <c r="AB293">
        <v>1</v>
      </c>
      <c r="AC293">
        <v>0</v>
      </c>
      <c r="AD293">
        <v>0</v>
      </c>
      <c r="AE293">
        <v>0</v>
      </c>
      <c r="AF293">
        <v>0</v>
      </c>
      <c r="AG293">
        <v>0</v>
      </c>
      <c r="AH293">
        <v>0</v>
      </c>
      <c r="AI293">
        <v>0</v>
      </c>
    </row>
    <row r="294" spans="1:35" x14ac:dyDescent="0.3">
      <c r="A294" s="26" t="s">
        <v>221</v>
      </c>
      <c r="B294" s="26" t="s">
        <v>43</v>
      </c>
      <c r="C294" s="26" t="str">
        <f>VLOOKUP(G294,Master!$I:$M,2,)</f>
        <v>Category 1</v>
      </c>
      <c r="D294" s="26" t="str">
        <f ca="1">VLOOKUP($F294,Master!$I:$M,3,)</f>
        <v>SP</v>
      </c>
      <c r="E294" s="26" t="str">
        <f ca="1">VLOOKUP($F294,Master!$I:$M,5,)</f>
        <v>ASIN 13</v>
      </c>
      <c r="F294" s="26" t="str">
        <f ca="1">VLOOKUP($F294,Master!$I:$M,4,)</f>
        <v>KT</v>
      </c>
      <c r="G294" s="26" t="s">
        <v>182</v>
      </c>
      <c r="H294" t="s">
        <v>44</v>
      </c>
      <c r="I294" t="s">
        <v>45</v>
      </c>
      <c r="J294" t="s">
        <v>46</v>
      </c>
      <c r="K294" s="14">
        <v>44898</v>
      </c>
      <c r="M294">
        <v>550</v>
      </c>
      <c r="N294" t="s">
        <v>49</v>
      </c>
      <c r="O294" t="s">
        <v>21</v>
      </c>
      <c r="P294" s="26">
        <v>13450.800000000001</v>
      </c>
      <c r="Q294" s="84">
        <v>14.399999999999999</v>
      </c>
      <c r="R294">
        <v>1E-3</v>
      </c>
      <c r="S294" s="26">
        <v>168.453</v>
      </c>
      <c r="T294">
        <v>16.52</v>
      </c>
      <c r="U294" s="84">
        <v>3.2</v>
      </c>
      <c r="V294" s="26">
        <v>411.858</v>
      </c>
      <c r="W294">
        <v>0.43309999999999998</v>
      </c>
      <c r="X294">
        <v>2.3090999999999999</v>
      </c>
      <c r="Y294">
        <v>0</v>
      </c>
      <c r="Z294">
        <v>0</v>
      </c>
      <c r="AA294">
        <v>0</v>
      </c>
      <c r="AB294">
        <v>0</v>
      </c>
      <c r="AC294">
        <v>0</v>
      </c>
      <c r="AD294">
        <v>0</v>
      </c>
      <c r="AE294">
        <v>0</v>
      </c>
      <c r="AF294">
        <v>0</v>
      </c>
      <c r="AG294">
        <v>0</v>
      </c>
      <c r="AH294">
        <v>0</v>
      </c>
      <c r="AI294">
        <v>0</v>
      </c>
    </row>
    <row r="295" spans="1:35" x14ac:dyDescent="0.3">
      <c r="A295" s="26" t="s">
        <v>221</v>
      </c>
      <c r="B295" s="26" t="s">
        <v>43</v>
      </c>
      <c r="C295" s="26" t="str">
        <f>VLOOKUP(G295,Master!$I:$M,2,)</f>
        <v>Category 5</v>
      </c>
      <c r="D295" s="26" t="str">
        <f ca="1">VLOOKUP($F295,Master!$I:$M,3,)</f>
        <v>SP</v>
      </c>
      <c r="E295" s="26" t="str">
        <f ca="1">VLOOKUP($F295,Master!$I:$M,5,)</f>
        <v>ASIN 9</v>
      </c>
      <c r="F295" s="26" t="str">
        <f ca="1">VLOOKUP($F295,Master!$I:$M,4,)</f>
        <v>Auto</v>
      </c>
      <c r="G295" s="26" t="s">
        <v>183</v>
      </c>
      <c r="H295" t="s">
        <v>44</v>
      </c>
      <c r="I295" t="s">
        <v>48</v>
      </c>
      <c r="J295" t="s">
        <v>46</v>
      </c>
      <c r="K295" s="14">
        <v>44433</v>
      </c>
      <c r="M295">
        <v>200</v>
      </c>
      <c r="N295" t="s">
        <v>49</v>
      </c>
      <c r="O295" t="s">
        <v>21</v>
      </c>
      <c r="P295" s="26">
        <v>21001.200000000001</v>
      </c>
      <c r="Q295" s="84">
        <v>20.399999999999999</v>
      </c>
      <c r="R295">
        <v>8.9999999999999998E-4</v>
      </c>
      <c r="S295" s="26">
        <v>167.12700000000001</v>
      </c>
      <c r="T295">
        <v>11.57</v>
      </c>
      <c r="U295" s="84">
        <v>0</v>
      </c>
      <c r="V295" s="26">
        <v>0</v>
      </c>
      <c r="W295">
        <v>0</v>
      </c>
      <c r="X295">
        <v>0</v>
      </c>
      <c r="Y295">
        <v>0</v>
      </c>
      <c r="Z295">
        <v>0</v>
      </c>
      <c r="AA295">
        <v>0</v>
      </c>
      <c r="AB295">
        <v>0</v>
      </c>
      <c r="AC295">
        <v>0</v>
      </c>
      <c r="AD295">
        <v>0</v>
      </c>
      <c r="AE295">
        <v>0</v>
      </c>
      <c r="AF295">
        <v>0</v>
      </c>
      <c r="AG295">
        <v>0</v>
      </c>
      <c r="AH295">
        <v>0</v>
      </c>
      <c r="AI295">
        <v>0</v>
      </c>
    </row>
    <row r="296" spans="1:35" x14ac:dyDescent="0.3">
      <c r="A296" s="26" t="s">
        <v>221</v>
      </c>
      <c r="B296" s="26" t="s">
        <v>43</v>
      </c>
      <c r="C296" s="26" t="str">
        <f>VLOOKUP(G296,Master!$I:$M,2,)</f>
        <v>Category 1</v>
      </c>
      <c r="D296" s="26" t="str">
        <f ca="1">VLOOKUP($F296,Master!$I:$M,3,)</f>
        <v>SP</v>
      </c>
      <c r="E296" s="26" t="str">
        <f ca="1">VLOOKUP($F296,Master!$I:$M,5,)</f>
        <v>ASIN 10</v>
      </c>
      <c r="F296" s="26" t="str">
        <f ca="1">VLOOKUP($F296,Master!$I:$M,4,)</f>
        <v>Auto</v>
      </c>
      <c r="G296" s="26" t="s">
        <v>184</v>
      </c>
      <c r="H296" t="s">
        <v>44</v>
      </c>
      <c r="I296" t="s">
        <v>48</v>
      </c>
      <c r="J296" t="s">
        <v>46</v>
      </c>
      <c r="K296" s="14">
        <v>44859</v>
      </c>
      <c r="M296">
        <v>200</v>
      </c>
      <c r="N296" t="s">
        <v>49</v>
      </c>
      <c r="O296" t="s">
        <v>21</v>
      </c>
      <c r="P296" s="26">
        <v>104658.40000000001</v>
      </c>
      <c r="Q296" s="84">
        <v>91.2</v>
      </c>
      <c r="R296">
        <v>8.0000000000000004E-4</v>
      </c>
      <c r="S296" s="26">
        <v>152.3965</v>
      </c>
      <c r="T296">
        <v>2.36</v>
      </c>
      <c r="U296" s="84">
        <v>9.6000000000000014</v>
      </c>
      <c r="V296" s="26">
        <v>1851.471</v>
      </c>
      <c r="W296">
        <v>8.72E-2</v>
      </c>
      <c r="X296">
        <v>11.4741</v>
      </c>
      <c r="Y296">
        <v>0</v>
      </c>
      <c r="Z296">
        <v>0</v>
      </c>
      <c r="AA296">
        <v>0</v>
      </c>
      <c r="AB296">
        <v>0</v>
      </c>
      <c r="AC296">
        <v>0</v>
      </c>
      <c r="AD296">
        <v>0</v>
      </c>
      <c r="AE296">
        <v>0</v>
      </c>
      <c r="AF296">
        <v>0</v>
      </c>
      <c r="AG296">
        <v>0</v>
      </c>
      <c r="AH296">
        <v>0</v>
      </c>
      <c r="AI296">
        <v>0</v>
      </c>
    </row>
    <row r="297" spans="1:35" x14ac:dyDescent="0.3">
      <c r="A297" s="26" t="s">
        <v>221</v>
      </c>
      <c r="B297" s="26" t="s">
        <v>43</v>
      </c>
      <c r="C297" s="26" t="str">
        <f>VLOOKUP(G297,Master!$I:$M,2,)</f>
        <v>Category 1</v>
      </c>
      <c r="D297" s="26" t="str">
        <f ca="1">VLOOKUP($F297,Master!$I:$M,3,)</f>
        <v>SP</v>
      </c>
      <c r="E297" s="26" t="str">
        <f ca="1">VLOOKUP($F297,Master!$I:$M,5,)</f>
        <v>ASIN 11</v>
      </c>
      <c r="F297" s="26" t="str">
        <f ca="1">VLOOKUP($F297,Master!$I:$M,4,)</f>
        <v>KT</v>
      </c>
      <c r="G297" s="26" t="s">
        <v>185</v>
      </c>
      <c r="H297" t="s">
        <v>44</v>
      </c>
      <c r="I297" t="s">
        <v>45</v>
      </c>
      <c r="J297" t="s">
        <v>46</v>
      </c>
      <c r="K297" s="14">
        <v>44716</v>
      </c>
      <c r="M297">
        <v>550</v>
      </c>
      <c r="N297" t="s">
        <v>49</v>
      </c>
      <c r="O297" t="s">
        <v>21</v>
      </c>
      <c r="P297" s="26">
        <v>37362.600000000006</v>
      </c>
      <c r="Q297" s="84">
        <v>12</v>
      </c>
      <c r="R297">
        <v>2.9999999999999997E-4</v>
      </c>
      <c r="S297" s="26">
        <v>142.93600000000001</v>
      </c>
      <c r="T297">
        <v>16.82</v>
      </c>
      <c r="U297" s="84">
        <v>0</v>
      </c>
      <c r="V297" s="26">
        <v>0</v>
      </c>
      <c r="W297">
        <v>0</v>
      </c>
      <c r="X297">
        <v>0</v>
      </c>
      <c r="Y297">
        <v>0</v>
      </c>
      <c r="Z297">
        <v>0</v>
      </c>
      <c r="AA297">
        <v>0</v>
      </c>
      <c r="AB297">
        <v>0</v>
      </c>
      <c r="AC297">
        <v>0</v>
      </c>
      <c r="AD297">
        <v>0</v>
      </c>
      <c r="AE297">
        <v>0</v>
      </c>
      <c r="AF297">
        <v>0</v>
      </c>
      <c r="AG297">
        <v>0</v>
      </c>
      <c r="AH297">
        <v>0</v>
      </c>
      <c r="AI297">
        <v>0</v>
      </c>
    </row>
    <row r="298" spans="1:35" x14ac:dyDescent="0.3">
      <c r="A298" s="26" t="s">
        <v>221</v>
      </c>
      <c r="B298" s="26" t="s">
        <v>43</v>
      </c>
      <c r="C298" s="26" t="str">
        <f>VLOOKUP(G298,Master!$I:$M,2,)</f>
        <v>Category 1</v>
      </c>
      <c r="D298" s="26" t="str">
        <f ca="1">VLOOKUP($F298,Master!$I:$M,3,)</f>
        <v>SB</v>
      </c>
      <c r="E298" s="26" t="str">
        <f ca="1">VLOOKUP($F298,Master!$I:$M,5,)</f>
        <v>ASIN 1</v>
      </c>
      <c r="F298" s="26" t="str">
        <f ca="1">VLOOKUP($F298,Master!$I:$M,4,)</f>
        <v>KT</v>
      </c>
      <c r="G298" s="26" t="s">
        <v>186</v>
      </c>
      <c r="H298" t="s">
        <v>50</v>
      </c>
      <c r="I298" t="s">
        <v>45</v>
      </c>
      <c r="K298" s="14">
        <v>44725</v>
      </c>
      <c r="M298">
        <v>200</v>
      </c>
      <c r="N298" s="13">
        <v>0.17327766179540699</v>
      </c>
      <c r="O298" t="s">
        <v>21</v>
      </c>
      <c r="P298" s="26">
        <v>9378.6</v>
      </c>
      <c r="Q298" s="84">
        <v>6</v>
      </c>
      <c r="R298">
        <v>5.9999999999999995E-4</v>
      </c>
      <c r="S298" s="26">
        <v>131.08699999999999</v>
      </c>
      <c r="T298">
        <v>30.84</v>
      </c>
      <c r="U298" s="84">
        <v>0</v>
      </c>
      <c r="V298" s="26">
        <v>0</v>
      </c>
      <c r="W298">
        <v>0</v>
      </c>
      <c r="X298">
        <v>0</v>
      </c>
      <c r="Y298">
        <v>0</v>
      </c>
      <c r="Z298">
        <v>0</v>
      </c>
      <c r="AA298">
        <v>0</v>
      </c>
      <c r="AB298">
        <v>0</v>
      </c>
      <c r="AC298">
        <v>0</v>
      </c>
      <c r="AD298">
        <v>0</v>
      </c>
      <c r="AE298">
        <v>0</v>
      </c>
      <c r="AF298">
        <v>0</v>
      </c>
      <c r="AG298">
        <v>0</v>
      </c>
      <c r="AH298">
        <v>0</v>
      </c>
      <c r="AI298">
        <v>0</v>
      </c>
    </row>
    <row r="299" spans="1:35" x14ac:dyDescent="0.3">
      <c r="A299" s="26" t="s">
        <v>221</v>
      </c>
      <c r="B299" s="26" t="s">
        <v>43</v>
      </c>
      <c r="C299" s="26" t="str">
        <f>VLOOKUP(G299,Master!$I:$M,2,)</f>
        <v>Category 1</v>
      </c>
      <c r="D299" s="26" t="str">
        <f ca="1">VLOOKUP($F299,Master!$I:$M,3,)</f>
        <v>SP</v>
      </c>
      <c r="E299" s="26" t="str">
        <f ca="1">VLOOKUP($F299,Master!$I:$M,5,)</f>
        <v>ASIN 3</v>
      </c>
      <c r="F299" s="26" t="str">
        <f ca="1">VLOOKUP($F299,Master!$I:$M,4,)</f>
        <v>Auto</v>
      </c>
      <c r="G299" s="26" t="s">
        <v>187</v>
      </c>
      <c r="H299" t="s">
        <v>44</v>
      </c>
      <c r="I299" t="s">
        <v>48</v>
      </c>
      <c r="J299" t="s">
        <v>46</v>
      </c>
      <c r="K299" s="14">
        <v>44859</v>
      </c>
      <c r="M299">
        <v>200</v>
      </c>
      <c r="N299" t="s">
        <v>49</v>
      </c>
      <c r="O299" t="s">
        <v>21</v>
      </c>
      <c r="P299" s="26">
        <v>112714.8</v>
      </c>
      <c r="Q299" s="84">
        <v>84</v>
      </c>
      <c r="R299">
        <v>6.9999999999999999E-4</v>
      </c>
      <c r="S299" s="26">
        <v>129.5145</v>
      </c>
      <c r="T299">
        <v>2.1800000000000002</v>
      </c>
      <c r="U299" s="84">
        <v>1.6</v>
      </c>
      <c r="V299" s="26">
        <v>1530</v>
      </c>
      <c r="W299">
        <v>8.9599999999999999E-2</v>
      </c>
      <c r="X299">
        <v>11.1571</v>
      </c>
      <c r="Y299">
        <v>0</v>
      </c>
      <c r="Z299">
        <v>0</v>
      </c>
      <c r="AA299">
        <v>0</v>
      </c>
      <c r="AB299">
        <v>0</v>
      </c>
      <c r="AC299">
        <v>0</v>
      </c>
      <c r="AD299">
        <v>0</v>
      </c>
      <c r="AE299">
        <v>0</v>
      </c>
      <c r="AF299">
        <v>0</v>
      </c>
      <c r="AG299">
        <v>0</v>
      </c>
      <c r="AH299">
        <v>0</v>
      </c>
      <c r="AI299">
        <v>0</v>
      </c>
    </row>
    <row r="300" spans="1:35" x14ac:dyDescent="0.3">
      <c r="A300" s="26" t="s">
        <v>221</v>
      </c>
      <c r="B300" s="26" t="s">
        <v>43</v>
      </c>
      <c r="C300" s="26" t="str">
        <f>VLOOKUP(G300,Master!$I:$M,2,)</f>
        <v>Category 3</v>
      </c>
      <c r="D300" s="26" t="str">
        <f ca="1">VLOOKUP($F300,Master!$I:$M,3,)</f>
        <v>SD</v>
      </c>
      <c r="E300" s="26" t="str">
        <f ca="1">VLOOKUP($F300,Master!$I:$M,5,)</f>
        <v>ASIN 16</v>
      </c>
      <c r="F300" s="26" t="str">
        <f ca="1">VLOOKUP($F300,Master!$I:$M,4,)</f>
        <v>CT</v>
      </c>
      <c r="G300" s="26" t="s">
        <v>188</v>
      </c>
      <c r="H300" t="s">
        <v>44</v>
      </c>
      <c r="I300" t="s">
        <v>45</v>
      </c>
      <c r="K300" s="14">
        <v>45014</v>
      </c>
      <c r="M300">
        <v>1000</v>
      </c>
      <c r="O300" t="s">
        <v>21</v>
      </c>
      <c r="P300" s="26">
        <v>1498.2</v>
      </c>
      <c r="Q300" s="84">
        <v>2.4</v>
      </c>
      <c r="R300">
        <v>1.5E-3</v>
      </c>
      <c r="S300" s="26">
        <v>118.88100000000001</v>
      </c>
      <c r="T300">
        <v>69.930000000000007</v>
      </c>
      <c r="U300" s="84">
        <v>0.8</v>
      </c>
      <c r="V300" s="26">
        <v>686.43900000000008</v>
      </c>
      <c r="W300">
        <v>0.18340000000000001</v>
      </c>
      <c r="X300">
        <v>5.4534000000000002</v>
      </c>
      <c r="Y300">
        <v>0</v>
      </c>
      <c r="Z300">
        <v>0</v>
      </c>
      <c r="AA300">
        <v>0</v>
      </c>
      <c r="AB300">
        <v>0</v>
      </c>
      <c r="AC300">
        <v>0</v>
      </c>
      <c r="AD300">
        <v>0</v>
      </c>
      <c r="AE300">
        <v>0</v>
      </c>
      <c r="AF300">
        <v>0</v>
      </c>
      <c r="AG300">
        <v>0</v>
      </c>
      <c r="AH300">
        <v>0</v>
      </c>
      <c r="AI300">
        <v>0</v>
      </c>
    </row>
    <row r="301" spans="1:35" x14ac:dyDescent="0.3">
      <c r="A301" s="26" t="s">
        <v>221</v>
      </c>
      <c r="B301" s="26" t="s">
        <v>43</v>
      </c>
      <c r="C301" s="26" t="str">
        <f>VLOOKUP(G301,Master!$I:$M,2,)</f>
        <v>Category 1</v>
      </c>
      <c r="D301" s="26" t="str">
        <f ca="1">VLOOKUP($F301,Master!$I:$M,3,)</f>
        <v>SB</v>
      </c>
      <c r="E301" s="26" t="str">
        <f ca="1">VLOOKUP($F301,Master!$I:$M,5,)</f>
        <v>ASIN 1</v>
      </c>
      <c r="F301" s="26" t="str">
        <f ca="1">VLOOKUP($F301,Master!$I:$M,4,)</f>
        <v>KT</v>
      </c>
      <c r="G301" s="26" t="s">
        <v>186</v>
      </c>
      <c r="H301" t="s">
        <v>50</v>
      </c>
      <c r="I301" t="s">
        <v>45</v>
      </c>
      <c r="K301" s="14">
        <v>44804</v>
      </c>
      <c r="M301">
        <v>200</v>
      </c>
      <c r="N301" s="13">
        <v>0.17362184441009701</v>
      </c>
      <c r="O301" t="s">
        <v>21</v>
      </c>
      <c r="P301" s="26">
        <v>1910.7</v>
      </c>
      <c r="Q301" s="84">
        <v>38.4</v>
      </c>
      <c r="R301">
        <v>1.84E-2</v>
      </c>
      <c r="S301" s="26">
        <v>116.7645</v>
      </c>
      <c r="T301">
        <v>4.29</v>
      </c>
      <c r="U301" s="84">
        <v>3.2</v>
      </c>
      <c r="V301" s="26">
        <v>1870.9380000000001</v>
      </c>
      <c r="W301">
        <v>6.6100000000000006E-2</v>
      </c>
      <c r="X301">
        <v>15.132999999999999</v>
      </c>
      <c r="Y301">
        <v>1</v>
      </c>
      <c r="Z301">
        <v>0.25</v>
      </c>
      <c r="AA301">
        <v>508.48</v>
      </c>
      <c r="AB301">
        <v>0.24460000000000001</v>
      </c>
      <c r="AC301">
        <v>0</v>
      </c>
      <c r="AD301">
        <v>0</v>
      </c>
      <c r="AE301">
        <v>0</v>
      </c>
      <c r="AF301">
        <v>0</v>
      </c>
      <c r="AG301">
        <v>0</v>
      </c>
      <c r="AH301">
        <v>0</v>
      </c>
      <c r="AI301">
        <v>0</v>
      </c>
    </row>
    <row r="302" spans="1:35" x14ac:dyDescent="0.3">
      <c r="A302" s="26" t="s">
        <v>221</v>
      </c>
      <c r="B302" s="26" t="s">
        <v>43</v>
      </c>
      <c r="C302" s="26" t="str">
        <f>VLOOKUP(G302,Master!$I:$M,2,)</f>
        <v>Category 1</v>
      </c>
      <c r="D302" s="26" t="str">
        <f ca="1">VLOOKUP($F302,Master!$I:$M,3,)</f>
        <v>SBV</v>
      </c>
      <c r="E302" s="26" t="str">
        <f ca="1">VLOOKUP($F302,Master!$I:$M,5,)</f>
        <v>ASIN 3</v>
      </c>
      <c r="F302" s="26" t="str">
        <f ca="1">VLOOKUP($F302,Master!$I:$M,4,)</f>
        <v>KT</v>
      </c>
      <c r="G302" s="26" t="s">
        <v>139</v>
      </c>
      <c r="H302" t="s">
        <v>44</v>
      </c>
      <c r="I302" t="s">
        <v>45</v>
      </c>
      <c r="K302" s="14">
        <v>44961</v>
      </c>
      <c r="M302">
        <v>1000</v>
      </c>
      <c r="N302" t="s">
        <v>49</v>
      </c>
      <c r="O302" t="s">
        <v>21</v>
      </c>
      <c r="P302" s="26">
        <v>865.7</v>
      </c>
      <c r="Q302" s="84">
        <v>3.5999999999999996</v>
      </c>
      <c r="R302">
        <v>3.8E-3</v>
      </c>
      <c r="S302" s="26">
        <v>116.178</v>
      </c>
      <c r="T302">
        <v>45.56</v>
      </c>
      <c r="U302" s="84">
        <v>0</v>
      </c>
      <c r="V302" s="26">
        <v>0</v>
      </c>
      <c r="W302">
        <v>0</v>
      </c>
      <c r="X302">
        <v>0</v>
      </c>
      <c r="Y302">
        <v>0</v>
      </c>
      <c r="Z302">
        <v>0</v>
      </c>
      <c r="AA302">
        <v>0</v>
      </c>
      <c r="AB302">
        <v>0</v>
      </c>
      <c r="AC302">
        <v>0</v>
      </c>
      <c r="AD302">
        <v>0</v>
      </c>
      <c r="AE302">
        <v>0</v>
      </c>
      <c r="AF302">
        <v>0</v>
      </c>
      <c r="AG302">
        <v>0</v>
      </c>
      <c r="AH302">
        <v>0</v>
      </c>
      <c r="AI302">
        <v>0</v>
      </c>
    </row>
    <row r="303" spans="1:35" x14ac:dyDescent="0.3">
      <c r="A303" s="26" t="s">
        <v>221</v>
      </c>
      <c r="B303" s="26" t="s">
        <v>43</v>
      </c>
      <c r="C303" s="26" t="str">
        <f>VLOOKUP(G303,Master!$I:$M,2,)</f>
        <v>Category 1</v>
      </c>
      <c r="D303" s="26" t="str">
        <f ca="1">VLOOKUP($F303,Master!$I:$M,3,)</f>
        <v>SP</v>
      </c>
      <c r="E303" s="26" t="str">
        <f ca="1">VLOOKUP($F303,Master!$I:$M,5,)</f>
        <v>ASIN 1</v>
      </c>
      <c r="F303" s="26" t="str">
        <f ca="1">VLOOKUP($F303,Master!$I:$M,4,)</f>
        <v>KT</v>
      </c>
      <c r="G303" s="26" t="s">
        <v>126</v>
      </c>
      <c r="H303" t="s">
        <v>44</v>
      </c>
      <c r="I303" t="s">
        <v>45</v>
      </c>
      <c r="J303" t="s">
        <v>46</v>
      </c>
      <c r="K303" s="14">
        <v>44785</v>
      </c>
      <c r="M303">
        <v>200</v>
      </c>
      <c r="N303" t="s">
        <v>49</v>
      </c>
      <c r="O303" t="s">
        <v>21</v>
      </c>
      <c r="P303" s="26">
        <v>23410.2</v>
      </c>
      <c r="Q303" s="84">
        <v>45.6</v>
      </c>
      <c r="R303">
        <v>1.8E-3</v>
      </c>
      <c r="S303" s="26">
        <v>110.79749999999999</v>
      </c>
      <c r="T303">
        <v>3.43</v>
      </c>
      <c r="U303" s="84">
        <v>16</v>
      </c>
      <c r="V303" s="26">
        <v>7427.4120000000003</v>
      </c>
      <c r="W303">
        <v>1.5800000000000002E-2</v>
      </c>
      <c r="X303">
        <v>63.311700000000002</v>
      </c>
      <c r="Y303">
        <v>0</v>
      </c>
      <c r="Z303">
        <v>0</v>
      </c>
      <c r="AA303">
        <v>0</v>
      </c>
      <c r="AB303">
        <v>0</v>
      </c>
      <c r="AC303">
        <v>0</v>
      </c>
      <c r="AD303">
        <v>0</v>
      </c>
      <c r="AE303">
        <v>0</v>
      </c>
      <c r="AF303">
        <v>0</v>
      </c>
      <c r="AG303">
        <v>0</v>
      </c>
      <c r="AH303">
        <v>0</v>
      </c>
      <c r="AI303">
        <v>0</v>
      </c>
    </row>
    <row r="304" spans="1:35" x14ac:dyDescent="0.3">
      <c r="A304" s="26" t="s">
        <v>221</v>
      </c>
      <c r="B304" s="26" t="s">
        <v>43</v>
      </c>
      <c r="C304" s="26" t="str">
        <f>VLOOKUP(G304,Master!$I:$M,2,)</f>
        <v>Category 2</v>
      </c>
      <c r="D304" s="26" t="str">
        <f ca="1">VLOOKUP($F304,Master!$I:$M,3,)</f>
        <v>SBV</v>
      </c>
      <c r="E304" s="26" t="str">
        <f ca="1">VLOOKUP($F304,Master!$I:$M,5,)</f>
        <v>ASIN 2</v>
      </c>
      <c r="F304" s="26" t="str">
        <f ca="1">VLOOKUP($F304,Master!$I:$M,4,)</f>
        <v>KT</v>
      </c>
      <c r="G304" s="26" t="s">
        <v>133</v>
      </c>
      <c r="H304" t="s">
        <v>44</v>
      </c>
      <c r="I304" t="s">
        <v>45</v>
      </c>
      <c r="J304" t="s">
        <v>46</v>
      </c>
      <c r="K304" s="14">
        <v>44725</v>
      </c>
      <c r="M304">
        <v>300</v>
      </c>
      <c r="N304" t="s">
        <v>49</v>
      </c>
      <c r="O304" t="s">
        <v>21</v>
      </c>
      <c r="P304" s="26">
        <v>1920.6000000000001</v>
      </c>
      <c r="Q304" s="84">
        <v>24</v>
      </c>
      <c r="R304">
        <v>1.15E-2</v>
      </c>
      <c r="S304" s="26">
        <v>106.845</v>
      </c>
      <c r="T304">
        <v>6.29</v>
      </c>
      <c r="U304" s="84">
        <v>1.6</v>
      </c>
      <c r="V304" s="26">
        <v>792.32400000000007</v>
      </c>
      <c r="W304">
        <v>0.14280000000000001</v>
      </c>
      <c r="X304">
        <v>7.0037000000000003</v>
      </c>
      <c r="Y304">
        <v>1</v>
      </c>
      <c r="Z304">
        <v>0.5</v>
      </c>
      <c r="AA304">
        <v>440.18</v>
      </c>
      <c r="AB304">
        <v>0.5</v>
      </c>
      <c r="AC304">
        <v>224</v>
      </c>
      <c r="AD304">
        <v>561.16</v>
      </c>
      <c r="AE304">
        <v>0</v>
      </c>
      <c r="AF304">
        <v>0</v>
      </c>
      <c r="AG304">
        <v>0</v>
      </c>
      <c r="AH304">
        <v>0</v>
      </c>
      <c r="AI304">
        <v>0</v>
      </c>
    </row>
    <row r="305" spans="1:35" x14ac:dyDescent="0.3">
      <c r="A305" s="26" t="s">
        <v>221</v>
      </c>
      <c r="B305" s="26" t="s">
        <v>43</v>
      </c>
      <c r="C305" s="26" t="str">
        <f>VLOOKUP(G305,Master!$I:$M,2,)</f>
        <v>Category 1</v>
      </c>
      <c r="D305" s="26" t="str">
        <f ca="1">VLOOKUP($F305,Master!$I:$M,3,)</f>
        <v>SP</v>
      </c>
      <c r="E305" s="26" t="str">
        <f ca="1">VLOOKUP($F305,Master!$I:$M,5,)</f>
        <v>ASIN 6</v>
      </c>
      <c r="F305" s="26" t="str">
        <f ca="1">VLOOKUP($F305,Master!$I:$M,4,)</f>
        <v>KT</v>
      </c>
      <c r="G305" s="26" t="s">
        <v>189</v>
      </c>
      <c r="H305" t="s">
        <v>44</v>
      </c>
      <c r="I305" t="s">
        <v>45</v>
      </c>
      <c r="J305" t="s">
        <v>46</v>
      </c>
      <c r="K305" s="14">
        <v>44786</v>
      </c>
      <c r="M305">
        <v>300</v>
      </c>
      <c r="N305" s="13">
        <v>0.32291666666666602</v>
      </c>
      <c r="O305" t="s">
        <v>21</v>
      </c>
      <c r="P305" s="26">
        <v>326.70000000000005</v>
      </c>
      <c r="Q305" s="84">
        <v>7.1999999999999993</v>
      </c>
      <c r="R305">
        <v>2.0199999999999999E-2</v>
      </c>
      <c r="S305" s="26">
        <v>105.9525</v>
      </c>
      <c r="T305">
        <v>20.78</v>
      </c>
      <c r="U305" s="84">
        <v>0</v>
      </c>
      <c r="V305" s="26">
        <v>0</v>
      </c>
      <c r="W305">
        <v>0</v>
      </c>
      <c r="X305">
        <v>0</v>
      </c>
      <c r="Y305">
        <v>0</v>
      </c>
      <c r="Z305">
        <v>0</v>
      </c>
      <c r="AA305">
        <v>0</v>
      </c>
      <c r="AB305">
        <v>0</v>
      </c>
      <c r="AC305">
        <v>0</v>
      </c>
      <c r="AD305">
        <v>0</v>
      </c>
      <c r="AE305">
        <v>0</v>
      </c>
      <c r="AF305">
        <v>0</v>
      </c>
      <c r="AG305">
        <v>0</v>
      </c>
      <c r="AH305">
        <v>0</v>
      </c>
      <c r="AI305">
        <v>0</v>
      </c>
    </row>
    <row r="306" spans="1:35" x14ac:dyDescent="0.3">
      <c r="A306" s="26" t="s">
        <v>221</v>
      </c>
      <c r="B306" s="26" t="s">
        <v>43</v>
      </c>
      <c r="C306" s="26" t="str">
        <f>VLOOKUP(G306,Master!$I:$M,2,)</f>
        <v>Category 1</v>
      </c>
      <c r="D306" s="26" t="str">
        <f ca="1">VLOOKUP($F306,Master!$I:$M,3,)</f>
        <v>SP</v>
      </c>
      <c r="E306" s="26" t="str">
        <f ca="1">VLOOKUP($F306,Master!$I:$M,5,)</f>
        <v>ASIN 1</v>
      </c>
      <c r="F306" s="26" t="str">
        <f ca="1">VLOOKUP($F306,Master!$I:$M,4,)</f>
        <v>KT</v>
      </c>
      <c r="G306" s="26" t="s">
        <v>126</v>
      </c>
      <c r="H306" t="s">
        <v>44</v>
      </c>
      <c r="I306" t="s">
        <v>45</v>
      </c>
      <c r="J306" t="s">
        <v>46</v>
      </c>
      <c r="K306" s="14">
        <v>44718</v>
      </c>
      <c r="M306">
        <v>300</v>
      </c>
      <c r="N306" t="s">
        <v>49</v>
      </c>
      <c r="O306" t="s">
        <v>21</v>
      </c>
      <c r="P306" s="26">
        <v>24479.4</v>
      </c>
      <c r="Q306" s="84">
        <v>8.4</v>
      </c>
      <c r="R306">
        <v>2.9999999999999997E-4</v>
      </c>
      <c r="S306" s="26">
        <v>101.21799999999999</v>
      </c>
      <c r="T306">
        <v>17.010000000000002</v>
      </c>
      <c r="U306" s="84">
        <v>0</v>
      </c>
      <c r="V306" s="26">
        <v>0</v>
      </c>
      <c r="W306">
        <v>0</v>
      </c>
      <c r="X306">
        <v>0</v>
      </c>
      <c r="Y306">
        <v>0</v>
      </c>
      <c r="Z306">
        <v>0</v>
      </c>
      <c r="AA306">
        <v>0</v>
      </c>
      <c r="AB306">
        <v>0</v>
      </c>
      <c r="AC306">
        <v>0</v>
      </c>
      <c r="AD306">
        <v>0</v>
      </c>
      <c r="AE306">
        <v>0</v>
      </c>
      <c r="AF306">
        <v>0</v>
      </c>
      <c r="AG306">
        <v>0</v>
      </c>
      <c r="AH306">
        <v>0</v>
      </c>
      <c r="AI306">
        <v>0</v>
      </c>
    </row>
    <row r="307" spans="1:35" x14ac:dyDescent="0.3">
      <c r="A307" s="26" t="s">
        <v>221</v>
      </c>
      <c r="B307" s="26" t="s">
        <v>43</v>
      </c>
      <c r="C307" s="26" t="str">
        <f>VLOOKUP(G307,Master!$I:$M,2,)</f>
        <v>Category 1</v>
      </c>
      <c r="D307" s="26" t="str">
        <f ca="1">VLOOKUP($F307,Master!$I:$M,3,)</f>
        <v>SP</v>
      </c>
      <c r="E307" s="26" t="str">
        <f ca="1">VLOOKUP($F307,Master!$I:$M,5,)</f>
        <v>ASIN 12</v>
      </c>
      <c r="F307" s="26" t="str">
        <f ca="1">VLOOKUP($F307,Master!$I:$M,4,)</f>
        <v>KT</v>
      </c>
      <c r="G307" s="26" t="s">
        <v>174</v>
      </c>
      <c r="H307" t="s">
        <v>44</v>
      </c>
      <c r="I307" t="s">
        <v>45</v>
      </c>
      <c r="J307" t="s">
        <v>46</v>
      </c>
      <c r="K307" s="14">
        <v>44786</v>
      </c>
      <c r="M307">
        <v>200</v>
      </c>
      <c r="N307" t="s">
        <v>49</v>
      </c>
      <c r="O307" t="s">
        <v>21</v>
      </c>
      <c r="P307" s="26">
        <v>15869.7</v>
      </c>
      <c r="Q307" s="84">
        <v>15.6</v>
      </c>
      <c r="R307">
        <v>8.9999999999999998E-4</v>
      </c>
      <c r="S307" s="26">
        <v>94.35</v>
      </c>
      <c r="T307">
        <v>8.5399999999999991</v>
      </c>
      <c r="U307" s="84">
        <v>0</v>
      </c>
      <c r="V307" s="26">
        <v>0</v>
      </c>
      <c r="W307">
        <v>0</v>
      </c>
      <c r="X307">
        <v>0</v>
      </c>
      <c r="Y307">
        <v>0</v>
      </c>
      <c r="Z307">
        <v>0</v>
      </c>
      <c r="AA307">
        <v>0</v>
      </c>
      <c r="AB307">
        <v>0</v>
      </c>
      <c r="AC307">
        <v>0</v>
      </c>
      <c r="AD307">
        <v>0</v>
      </c>
      <c r="AE307">
        <v>0</v>
      </c>
      <c r="AF307">
        <v>0</v>
      </c>
      <c r="AG307">
        <v>0</v>
      </c>
      <c r="AH307">
        <v>0</v>
      </c>
      <c r="AI307">
        <v>0</v>
      </c>
    </row>
    <row r="308" spans="1:35" x14ac:dyDescent="0.3">
      <c r="A308" s="26" t="s">
        <v>221</v>
      </c>
      <c r="B308" s="26" t="s">
        <v>43</v>
      </c>
      <c r="C308" s="26" t="str">
        <f>VLOOKUP(G308,Master!$I:$M,2,)</f>
        <v>Category 1</v>
      </c>
      <c r="D308" s="26" t="str">
        <f ca="1">VLOOKUP($F308,Master!$I:$M,3,)</f>
        <v>SP</v>
      </c>
      <c r="E308" s="26" t="str">
        <f ca="1">VLOOKUP($F308,Master!$I:$M,5,)</f>
        <v>ASIN 12</v>
      </c>
      <c r="F308" s="26" t="str">
        <f ca="1">VLOOKUP($F308,Master!$I:$M,4,)</f>
        <v>Auto</v>
      </c>
      <c r="G308" s="26" t="s">
        <v>190</v>
      </c>
      <c r="H308" t="s">
        <v>44</v>
      </c>
      <c r="I308" t="s">
        <v>48</v>
      </c>
      <c r="J308" t="s">
        <v>46</v>
      </c>
      <c r="K308" s="14">
        <v>44859</v>
      </c>
      <c r="M308">
        <v>200</v>
      </c>
      <c r="N308" t="s">
        <v>49</v>
      </c>
      <c r="O308" t="s">
        <v>21</v>
      </c>
      <c r="P308" s="26">
        <v>29549.300000000003</v>
      </c>
      <c r="Q308" s="84">
        <v>54</v>
      </c>
      <c r="R308">
        <v>1.6999999999999999E-3</v>
      </c>
      <c r="S308" s="26">
        <v>90.669499999999999</v>
      </c>
      <c r="T308">
        <v>2.37</v>
      </c>
      <c r="U308" s="84">
        <v>1.6</v>
      </c>
      <c r="V308" s="26">
        <v>558.4140000000001</v>
      </c>
      <c r="W308">
        <v>0.1719</v>
      </c>
      <c r="X308">
        <v>5.8166000000000002</v>
      </c>
      <c r="Y308">
        <v>0</v>
      </c>
      <c r="Z308">
        <v>0</v>
      </c>
      <c r="AA308">
        <v>0</v>
      </c>
      <c r="AB308">
        <v>0</v>
      </c>
      <c r="AC308">
        <v>0</v>
      </c>
      <c r="AD308">
        <v>0</v>
      </c>
      <c r="AE308">
        <v>0</v>
      </c>
      <c r="AF308">
        <v>0</v>
      </c>
      <c r="AG308">
        <v>0</v>
      </c>
      <c r="AH308">
        <v>0</v>
      </c>
      <c r="AI308">
        <v>0</v>
      </c>
    </row>
    <row r="309" spans="1:35" x14ac:dyDescent="0.3">
      <c r="A309" s="26" t="s">
        <v>221</v>
      </c>
      <c r="B309" s="26" t="s">
        <v>43</v>
      </c>
      <c r="C309" s="26" t="str">
        <f>VLOOKUP(G309,Master!$I:$M,2,)</f>
        <v>Category 1</v>
      </c>
      <c r="D309" s="26" t="str">
        <f ca="1">VLOOKUP($F309,Master!$I:$M,3,)</f>
        <v>SP</v>
      </c>
      <c r="E309" s="26" t="str">
        <f ca="1">VLOOKUP($F309,Master!$I:$M,5,)</f>
        <v>ASIN 7</v>
      </c>
      <c r="F309" s="26" t="str">
        <f ca="1">VLOOKUP($F309,Master!$I:$M,4,)</f>
        <v>KT</v>
      </c>
      <c r="G309" s="26" t="s">
        <v>191</v>
      </c>
      <c r="H309" t="s">
        <v>44</v>
      </c>
      <c r="I309" t="s">
        <v>45</v>
      </c>
      <c r="J309" t="s">
        <v>46</v>
      </c>
      <c r="K309" s="14">
        <v>44786</v>
      </c>
      <c r="M309">
        <v>200</v>
      </c>
      <c r="N309" t="s">
        <v>49</v>
      </c>
      <c r="O309" t="s">
        <v>21</v>
      </c>
      <c r="P309" s="26">
        <v>41582.200000000004</v>
      </c>
      <c r="Q309" s="84">
        <v>19.2</v>
      </c>
      <c r="R309">
        <v>4.0000000000000002E-4</v>
      </c>
      <c r="S309" s="26">
        <v>76.84</v>
      </c>
      <c r="T309">
        <v>5.65</v>
      </c>
      <c r="U309" s="84">
        <v>0</v>
      </c>
      <c r="V309" s="26">
        <v>0</v>
      </c>
      <c r="W309">
        <v>0</v>
      </c>
      <c r="X309">
        <v>0</v>
      </c>
      <c r="Y309">
        <v>0</v>
      </c>
      <c r="Z309">
        <v>0</v>
      </c>
      <c r="AA309">
        <v>0</v>
      </c>
      <c r="AB309">
        <v>0</v>
      </c>
      <c r="AC309">
        <v>0</v>
      </c>
      <c r="AD309">
        <v>0</v>
      </c>
      <c r="AE309">
        <v>0</v>
      </c>
      <c r="AF309">
        <v>0</v>
      </c>
      <c r="AG309">
        <v>0</v>
      </c>
      <c r="AH309">
        <v>0</v>
      </c>
      <c r="AI309">
        <v>0</v>
      </c>
    </row>
    <row r="310" spans="1:35" x14ac:dyDescent="0.3">
      <c r="A310" s="26" t="s">
        <v>221</v>
      </c>
      <c r="B310" s="26" t="s">
        <v>43</v>
      </c>
      <c r="C310" s="26" t="str">
        <f>VLOOKUP(G310,Master!$I:$M,2,)</f>
        <v>Category 2</v>
      </c>
      <c r="D310" s="26" t="str">
        <f ca="1">VLOOKUP($F310,Master!$I:$M,3,)</f>
        <v>SB</v>
      </c>
      <c r="E310" s="26" t="str">
        <f ca="1">VLOOKUP($F310,Master!$I:$M,5,)</f>
        <v>ASIN 2</v>
      </c>
      <c r="F310" s="26" t="str">
        <f ca="1">VLOOKUP($F310,Master!$I:$M,4,)</f>
        <v>PT</v>
      </c>
      <c r="G310" s="26" t="s">
        <v>192</v>
      </c>
      <c r="H310" t="s">
        <v>44</v>
      </c>
      <c r="I310" t="s">
        <v>45</v>
      </c>
      <c r="K310" s="14">
        <v>44900</v>
      </c>
      <c r="M310">
        <v>550</v>
      </c>
      <c r="N310" t="s">
        <v>49</v>
      </c>
      <c r="O310" t="s">
        <v>21</v>
      </c>
      <c r="P310" s="26">
        <v>15605.7</v>
      </c>
      <c r="Q310" s="84">
        <v>28.799999999999997</v>
      </c>
      <c r="R310">
        <v>1.6999999999999999E-3</v>
      </c>
      <c r="S310" s="26">
        <v>76.278999999999996</v>
      </c>
      <c r="T310">
        <v>3.74</v>
      </c>
      <c r="U310" s="84">
        <v>9.6000000000000014</v>
      </c>
      <c r="V310" s="26">
        <v>2491.8840000000005</v>
      </c>
      <c r="W310">
        <v>3.2399999999999998E-2</v>
      </c>
      <c r="X310">
        <v>30.853100000000001</v>
      </c>
      <c r="Y310">
        <v>0</v>
      </c>
      <c r="Z310">
        <v>0</v>
      </c>
      <c r="AA310">
        <v>0</v>
      </c>
      <c r="AB310">
        <v>0</v>
      </c>
      <c r="AC310">
        <v>0</v>
      </c>
      <c r="AD310">
        <v>0</v>
      </c>
      <c r="AE310">
        <v>0</v>
      </c>
      <c r="AF310">
        <v>0</v>
      </c>
      <c r="AG310">
        <v>0</v>
      </c>
      <c r="AH310">
        <v>0</v>
      </c>
      <c r="AI310">
        <v>0</v>
      </c>
    </row>
    <row r="311" spans="1:35" x14ac:dyDescent="0.3">
      <c r="A311" s="26" t="s">
        <v>221</v>
      </c>
      <c r="B311" s="26" t="s">
        <v>43</v>
      </c>
      <c r="C311" s="26" t="str">
        <f>VLOOKUP(G311,Master!$I:$M,2,)</f>
        <v>Category 2</v>
      </c>
      <c r="D311" s="26" t="str">
        <f ca="1">VLOOKUP($F311,Master!$I:$M,3,)</f>
        <v>SP</v>
      </c>
      <c r="E311" s="26" t="str">
        <f ca="1">VLOOKUP($F311,Master!$I:$M,5,)</f>
        <v>ASIN 2</v>
      </c>
      <c r="F311" s="26" t="str">
        <f ca="1">VLOOKUP($F311,Master!$I:$M,4,)</f>
        <v>CT</v>
      </c>
      <c r="G311" s="26" t="s">
        <v>193</v>
      </c>
      <c r="H311" t="s">
        <v>44</v>
      </c>
      <c r="I311" t="s">
        <v>45</v>
      </c>
      <c r="J311" t="s">
        <v>46</v>
      </c>
      <c r="K311" s="14">
        <v>44866</v>
      </c>
      <c r="M311">
        <v>550</v>
      </c>
      <c r="N311" s="13">
        <v>5.01952035694367E-2</v>
      </c>
      <c r="O311" t="s">
        <v>21</v>
      </c>
      <c r="P311" s="26">
        <v>7282.0000000000009</v>
      </c>
      <c r="Q311" s="84">
        <v>14.399999999999999</v>
      </c>
      <c r="R311">
        <v>1.8E-3</v>
      </c>
      <c r="S311" s="26">
        <v>65.441499999999991</v>
      </c>
      <c r="T311">
        <v>6.42</v>
      </c>
      <c r="U311" s="84">
        <v>0.8</v>
      </c>
      <c r="V311" s="26">
        <v>38.132999999999996</v>
      </c>
      <c r="W311">
        <v>1.8170999999999999</v>
      </c>
      <c r="X311">
        <v>0.55030000000000001</v>
      </c>
      <c r="Y311">
        <v>0</v>
      </c>
      <c r="Z311">
        <v>0</v>
      </c>
      <c r="AA311">
        <v>0</v>
      </c>
      <c r="AB311">
        <v>0</v>
      </c>
      <c r="AC311">
        <v>0</v>
      </c>
      <c r="AD311">
        <v>0</v>
      </c>
      <c r="AE311">
        <v>0</v>
      </c>
      <c r="AF311">
        <v>0</v>
      </c>
      <c r="AG311">
        <v>0</v>
      </c>
      <c r="AH311">
        <v>0</v>
      </c>
      <c r="AI311">
        <v>0</v>
      </c>
    </row>
    <row r="312" spans="1:35" x14ac:dyDescent="0.3">
      <c r="A312" s="26" t="s">
        <v>221</v>
      </c>
      <c r="B312" s="26" t="s">
        <v>43</v>
      </c>
      <c r="C312" s="26" t="str">
        <f>VLOOKUP(G312,Master!$I:$M,2,)</f>
        <v>Category 1</v>
      </c>
      <c r="D312" s="26" t="str">
        <f ca="1">VLOOKUP($F312,Master!$I:$M,3,)</f>
        <v>SP</v>
      </c>
      <c r="E312" s="26" t="str">
        <f ca="1">VLOOKUP($F312,Master!$I:$M,5,)</f>
        <v>ASIN 11</v>
      </c>
      <c r="F312" s="26" t="str">
        <f ca="1">VLOOKUP($F312,Master!$I:$M,4,)</f>
        <v>KT</v>
      </c>
      <c r="G312" s="26" t="s">
        <v>185</v>
      </c>
      <c r="H312" t="s">
        <v>44</v>
      </c>
      <c r="I312" t="s">
        <v>45</v>
      </c>
      <c r="J312" t="s">
        <v>46</v>
      </c>
      <c r="K312" s="14">
        <v>44786</v>
      </c>
      <c r="M312">
        <v>550</v>
      </c>
      <c r="N312" t="s">
        <v>49</v>
      </c>
      <c r="O312" t="s">
        <v>21</v>
      </c>
      <c r="P312" s="26">
        <v>455.40000000000003</v>
      </c>
      <c r="Q312" s="84">
        <v>2.4</v>
      </c>
      <c r="R312">
        <v>4.7999999999999996E-3</v>
      </c>
      <c r="S312" s="26">
        <v>58.173999999999999</v>
      </c>
      <c r="T312">
        <v>34.22</v>
      </c>
      <c r="U312" s="84">
        <v>0</v>
      </c>
      <c r="V312" s="26">
        <v>0</v>
      </c>
      <c r="W312">
        <v>0</v>
      </c>
      <c r="X312">
        <v>0</v>
      </c>
      <c r="Y312">
        <v>0</v>
      </c>
      <c r="Z312">
        <v>0</v>
      </c>
      <c r="AA312">
        <v>0</v>
      </c>
      <c r="AB312">
        <v>0</v>
      </c>
      <c r="AC312">
        <v>0</v>
      </c>
      <c r="AD312">
        <v>0</v>
      </c>
      <c r="AE312">
        <v>0</v>
      </c>
      <c r="AF312">
        <v>0</v>
      </c>
      <c r="AG312">
        <v>0</v>
      </c>
      <c r="AH312">
        <v>0</v>
      </c>
      <c r="AI312">
        <v>0</v>
      </c>
    </row>
    <row r="313" spans="1:35" x14ac:dyDescent="0.3">
      <c r="A313" s="26" t="s">
        <v>221</v>
      </c>
      <c r="B313" s="26" t="s">
        <v>43</v>
      </c>
      <c r="C313" s="26" t="str">
        <f>VLOOKUP(G313,Master!$I:$M,2,)</f>
        <v>Category 1</v>
      </c>
      <c r="D313" s="26" t="str">
        <f ca="1">VLOOKUP($F313,Master!$I:$M,3,)</f>
        <v>SP</v>
      </c>
      <c r="E313" s="26" t="str">
        <f ca="1">VLOOKUP($F313,Master!$I:$M,5,)</f>
        <v>ASIN 6</v>
      </c>
      <c r="F313" s="26" t="str">
        <f ca="1">VLOOKUP($F313,Master!$I:$M,4,)</f>
        <v>Auto</v>
      </c>
      <c r="G313" s="26" t="s">
        <v>194</v>
      </c>
      <c r="H313" t="s">
        <v>44</v>
      </c>
      <c r="I313" t="s">
        <v>48</v>
      </c>
      <c r="J313" t="s">
        <v>46</v>
      </c>
      <c r="K313" s="14">
        <v>44859</v>
      </c>
      <c r="M313">
        <v>200</v>
      </c>
      <c r="N313" t="s">
        <v>49</v>
      </c>
      <c r="O313" t="s">
        <v>21</v>
      </c>
      <c r="P313" s="26">
        <v>38083.100000000006</v>
      </c>
      <c r="Q313" s="84">
        <v>39.6</v>
      </c>
      <c r="R313">
        <v>1E-3</v>
      </c>
      <c r="S313" s="26">
        <v>56.984000000000002</v>
      </c>
      <c r="T313">
        <v>2.0299999999999998</v>
      </c>
      <c r="U313" s="84">
        <v>0</v>
      </c>
      <c r="V313" s="26">
        <v>0</v>
      </c>
      <c r="W313">
        <v>0</v>
      </c>
      <c r="X313">
        <v>0</v>
      </c>
      <c r="Y313">
        <v>0</v>
      </c>
      <c r="Z313">
        <v>0</v>
      </c>
      <c r="AA313">
        <v>0</v>
      </c>
      <c r="AB313">
        <v>0</v>
      </c>
      <c r="AC313">
        <v>0</v>
      </c>
      <c r="AD313">
        <v>0</v>
      </c>
      <c r="AE313">
        <v>0</v>
      </c>
      <c r="AF313">
        <v>0</v>
      </c>
      <c r="AG313">
        <v>0</v>
      </c>
      <c r="AH313">
        <v>0</v>
      </c>
      <c r="AI313">
        <v>0</v>
      </c>
    </row>
    <row r="314" spans="1:35" x14ac:dyDescent="0.3">
      <c r="A314" s="26" t="s">
        <v>221</v>
      </c>
      <c r="B314" s="26" t="s">
        <v>43</v>
      </c>
      <c r="C314" s="26" t="str">
        <f>VLOOKUP(G314,Master!$I:$M,2,)</f>
        <v>Category 1</v>
      </c>
      <c r="D314" s="26" t="str">
        <f ca="1">VLOOKUP($F314,Master!$I:$M,3,)</f>
        <v>SD</v>
      </c>
      <c r="E314" s="26" t="str">
        <f ca="1">VLOOKUP($F314,Master!$I:$M,5,)</f>
        <v>ASIN 3</v>
      </c>
      <c r="F314" s="26" t="str">
        <f ca="1">VLOOKUP($F314,Master!$I:$M,4,)</f>
        <v>PT</v>
      </c>
      <c r="G314" s="26" t="s">
        <v>150</v>
      </c>
      <c r="H314" t="s">
        <v>44</v>
      </c>
      <c r="I314" t="s">
        <v>45</v>
      </c>
      <c r="K314" s="14">
        <v>44947</v>
      </c>
      <c r="M314">
        <v>550</v>
      </c>
      <c r="O314" t="s">
        <v>21</v>
      </c>
      <c r="P314" s="26">
        <v>2662</v>
      </c>
      <c r="Q314" s="84">
        <v>3.5999999999999996</v>
      </c>
      <c r="R314">
        <v>1.1999999999999999E-3</v>
      </c>
      <c r="S314" s="26">
        <v>47.9315</v>
      </c>
      <c r="T314">
        <v>18.8</v>
      </c>
      <c r="U314" s="84">
        <v>0</v>
      </c>
      <c r="V314" s="26">
        <v>0</v>
      </c>
      <c r="W314">
        <v>0</v>
      </c>
      <c r="X314">
        <v>0</v>
      </c>
      <c r="Y314">
        <v>0</v>
      </c>
      <c r="Z314">
        <v>0</v>
      </c>
      <c r="AA314">
        <v>0</v>
      </c>
      <c r="AB314">
        <v>0</v>
      </c>
      <c r="AC314">
        <v>0</v>
      </c>
      <c r="AD314">
        <v>0</v>
      </c>
      <c r="AE314">
        <v>0</v>
      </c>
      <c r="AF314">
        <v>0</v>
      </c>
      <c r="AG314">
        <v>0</v>
      </c>
      <c r="AH314">
        <v>0</v>
      </c>
      <c r="AI314">
        <v>0</v>
      </c>
    </row>
    <row r="315" spans="1:35" x14ac:dyDescent="0.3">
      <c r="A315" s="26" t="s">
        <v>221</v>
      </c>
      <c r="B315" s="26" t="s">
        <v>43</v>
      </c>
      <c r="C315" s="26" t="str">
        <f>VLOOKUP(G315,Master!$I:$M,2,)</f>
        <v>Category 1</v>
      </c>
      <c r="D315" s="26" t="str">
        <f ca="1">VLOOKUP($F315,Master!$I:$M,3,)</f>
        <v>SP</v>
      </c>
      <c r="E315" s="26" t="str">
        <f ca="1">VLOOKUP($F315,Master!$I:$M,5,)</f>
        <v>ASIN 11</v>
      </c>
      <c r="F315" s="26" t="str">
        <f ca="1">VLOOKUP($F315,Master!$I:$M,4,)</f>
        <v>Auto</v>
      </c>
      <c r="G315" s="26" t="s">
        <v>195</v>
      </c>
      <c r="H315" t="s">
        <v>44</v>
      </c>
      <c r="I315" t="s">
        <v>48</v>
      </c>
      <c r="J315" t="s">
        <v>46</v>
      </c>
      <c r="K315" s="14">
        <v>44859</v>
      </c>
      <c r="M315">
        <v>550</v>
      </c>
      <c r="N315" t="s">
        <v>49</v>
      </c>
      <c r="O315" t="s">
        <v>21</v>
      </c>
      <c r="P315" s="26">
        <v>33524.700000000004</v>
      </c>
      <c r="Q315" s="84">
        <v>31.2</v>
      </c>
      <c r="R315">
        <v>8.9999999999999998E-4</v>
      </c>
      <c r="S315" s="26">
        <v>43.749499999999998</v>
      </c>
      <c r="T315">
        <v>1.98</v>
      </c>
      <c r="U315" s="84">
        <v>0</v>
      </c>
      <c r="V315" s="26">
        <v>0</v>
      </c>
      <c r="W315">
        <v>0</v>
      </c>
      <c r="X315">
        <v>0</v>
      </c>
      <c r="Y315">
        <v>0</v>
      </c>
      <c r="Z315">
        <v>0</v>
      </c>
      <c r="AA315">
        <v>0</v>
      </c>
      <c r="AB315">
        <v>0</v>
      </c>
      <c r="AC315">
        <v>0</v>
      </c>
      <c r="AD315">
        <v>0</v>
      </c>
      <c r="AE315">
        <v>0</v>
      </c>
      <c r="AF315">
        <v>0</v>
      </c>
      <c r="AG315">
        <v>0</v>
      </c>
      <c r="AH315">
        <v>0</v>
      </c>
      <c r="AI315">
        <v>0</v>
      </c>
    </row>
    <row r="316" spans="1:35" x14ac:dyDescent="0.3">
      <c r="A316" s="26" t="s">
        <v>221</v>
      </c>
      <c r="B316" s="26" t="s">
        <v>43</v>
      </c>
      <c r="C316" s="26" t="str">
        <f>VLOOKUP(G316,Master!$I:$M,2,)</f>
        <v>Category 1</v>
      </c>
      <c r="D316" s="26" t="str">
        <f ca="1">VLOOKUP($F316,Master!$I:$M,3,)</f>
        <v>SD</v>
      </c>
      <c r="E316" s="26" t="str">
        <f ca="1">VLOOKUP($F316,Master!$I:$M,5,)</f>
        <v>ASIN 3</v>
      </c>
      <c r="F316" s="26" t="str">
        <f ca="1">VLOOKUP($F316,Master!$I:$M,4,)</f>
        <v>PT</v>
      </c>
      <c r="G316" s="26" t="s">
        <v>150</v>
      </c>
      <c r="H316" t="s">
        <v>44</v>
      </c>
      <c r="I316" t="s">
        <v>45</v>
      </c>
      <c r="K316" s="14">
        <v>44907</v>
      </c>
      <c r="M316">
        <v>550</v>
      </c>
      <c r="O316" t="s">
        <v>21</v>
      </c>
      <c r="P316" s="26">
        <v>422.40000000000003</v>
      </c>
      <c r="Q316" s="84">
        <v>1.2</v>
      </c>
      <c r="R316">
        <v>2.5999999999999999E-3</v>
      </c>
      <c r="S316" s="26">
        <v>39.032000000000004</v>
      </c>
      <c r="T316">
        <v>45.92</v>
      </c>
      <c r="U316" s="84">
        <v>0</v>
      </c>
      <c r="V316" s="26">
        <v>0</v>
      </c>
      <c r="W316">
        <v>0</v>
      </c>
      <c r="X316">
        <v>0</v>
      </c>
      <c r="Y316">
        <v>0</v>
      </c>
      <c r="Z316">
        <v>0</v>
      </c>
      <c r="AA316">
        <v>0</v>
      </c>
      <c r="AB316">
        <v>0</v>
      </c>
      <c r="AC316">
        <v>0</v>
      </c>
      <c r="AD316">
        <v>0</v>
      </c>
      <c r="AE316">
        <v>0</v>
      </c>
      <c r="AF316">
        <v>0</v>
      </c>
      <c r="AG316">
        <v>0</v>
      </c>
      <c r="AH316">
        <v>0</v>
      </c>
      <c r="AI316">
        <v>0</v>
      </c>
    </row>
    <row r="317" spans="1:35" x14ac:dyDescent="0.3">
      <c r="A317" s="26" t="s">
        <v>221</v>
      </c>
      <c r="B317" s="26" t="s">
        <v>43</v>
      </c>
      <c r="C317" s="26" t="str">
        <f>VLOOKUP(G317,Master!$I:$M,2,)</f>
        <v>Category 1</v>
      </c>
      <c r="D317" s="26" t="str">
        <f ca="1">VLOOKUP($F317,Master!$I:$M,3,)</f>
        <v>SB</v>
      </c>
      <c r="E317" s="26" t="str">
        <f ca="1">VLOOKUP($F317,Master!$I:$M,5,)</f>
        <v>ASIN 1</v>
      </c>
      <c r="F317" s="26" t="str">
        <f ca="1">VLOOKUP($F317,Master!$I:$M,4,)</f>
        <v>KT</v>
      </c>
      <c r="G317" s="26" t="s">
        <v>186</v>
      </c>
      <c r="H317" t="s">
        <v>50</v>
      </c>
      <c r="I317" t="s">
        <v>45</v>
      </c>
      <c r="K317" s="14">
        <v>44725</v>
      </c>
      <c r="M317">
        <v>200</v>
      </c>
      <c r="N317" s="13">
        <v>0.12614578786555999</v>
      </c>
      <c r="O317" t="s">
        <v>21</v>
      </c>
      <c r="P317" s="26">
        <v>4403.3</v>
      </c>
      <c r="Q317" s="84">
        <v>4.8</v>
      </c>
      <c r="R317">
        <v>1E-3</v>
      </c>
      <c r="S317" s="26">
        <v>36.260999999999996</v>
      </c>
      <c r="T317">
        <v>10.67</v>
      </c>
      <c r="U317" s="84">
        <v>0.8</v>
      </c>
      <c r="V317" s="26">
        <v>183.05099999999999</v>
      </c>
      <c r="W317">
        <v>0.2097</v>
      </c>
      <c r="X317">
        <v>4.7676999999999996</v>
      </c>
      <c r="Y317">
        <v>0</v>
      </c>
      <c r="Z317">
        <v>0</v>
      </c>
      <c r="AA317">
        <v>0</v>
      </c>
      <c r="AB317">
        <v>0</v>
      </c>
      <c r="AC317">
        <v>0</v>
      </c>
      <c r="AD317">
        <v>0</v>
      </c>
      <c r="AE317">
        <v>0</v>
      </c>
      <c r="AF317">
        <v>0</v>
      </c>
      <c r="AG317">
        <v>0</v>
      </c>
      <c r="AH317">
        <v>0</v>
      </c>
      <c r="AI317">
        <v>0</v>
      </c>
    </row>
    <row r="318" spans="1:35" x14ac:dyDescent="0.3">
      <c r="A318" s="26" t="s">
        <v>221</v>
      </c>
      <c r="B318" s="26" t="s">
        <v>43</v>
      </c>
      <c r="C318" s="26" t="str">
        <f>VLOOKUP(G318,Master!$I:$M,2,)</f>
        <v>Category 1</v>
      </c>
      <c r="D318" s="26" t="str">
        <f ca="1">VLOOKUP($F318,Master!$I:$M,3,)</f>
        <v>SBV</v>
      </c>
      <c r="E318" s="26" t="str">
        <f ca="1">VLOOKUP($F318,Master!$I:$M,5,)</f>
        <v>ASIN 1</v>
      </c>
      <c r="F318" s="26" t="str">
        <f ca="1">VLOOKUP($F318,Master!$I:$M,4,)</f>
        <v>KT</v>
      </c>
      <c r="G318" s="26" t="s">
        <v>196</v>
      </c>
      <c r="H318" t="s">
        <v>44</v>
      </c>
      <c r="I318" t="s">
        <v>45</v>
      </c>
      <c r="J318" t="s">
        <v>46</v>
      </c>
      <c r="K318" s="14">
        <v>44725</v>
      </c>
      <c r="M318">
        <v>200</v>
      </c>
      <c r="N318" t="s">
        <v>49</v>
      </c>
      <c r="O318" t="s">
        <v>21</v>
      </c>
      <c r="P318" s="26">
        <v>1716.0000000000002</v>
      </c>
      <c r="Q318" s="84">
        <v>8.4</v>
      </c>
      <c r="R318">
        <v>4.4999999999999997E-3</v>
      </c>
      <c r="S318" s="26">
        <v>27.2</v>
      </c>
      <c r="T318">
        <v>4.57</v>
      </c>
      <c r="U318" s="84">
        <v>1.6</v>
      </c>
      <c r="V318" s="26">
        <v>294.40800000000002</v>
      </c>
      <c r="W318">
        <v>9.7799999999999998E-2</v>
      </c>
      <c r="X318">
        <v>10.2225</v>
      </c>
      <c r="Y318">
        <v>1</v>
      </c>
      <c r="Z318">
        <v>0.5</v>
      </c>
      <c r="AA318">
        <v>200</v>
      </c>
      <c r="AB318">
        <v>0.61140000000000005</v>
      </c>
      <c r="AC318">
        <v>201</v>
      </c>
      <c r="AD318">
        <v>159.19999999999999</v>
      </c>
      <c r="AE318">
        <v>0</v>
      </c>
      <c r="AF318">
        <v>0</v>
      </c>
      <c r="AG318">
        <v>0</v>
      </c>
      <c r="AH318">
        <v>0</v>
      </c>
      <c r="AI318">
        <v>0</v>
      </c>
    </row>
    <row r="319" spans="1:35" x14ac:dyDescent="0.3">
      <c r="A319" s="26" t="s">
        <v>221</v>
      </c>
      <c r="B319" s="26" t="s">
        <v>43</v>
      </c>
      <c r="C319" s="26" t="str">
        <f>VLOOKUP(G319,Master!$I:$M,2,)</f>
        <v>Category 2</v>
      </c>
      <c r="D319" s="26" t="str">
        <f ca="1">VLOOKUP($F319,Master!$I:$M,3,)</f>
        <v>SP</v>
      </c>
      <c r="E319" s="26" t="str">
        <f ca="1">VLOOKUP($F319,Master!$I:$M,5,)</f>
        <v>ASIN 2</v>
      </c>
      <c r="F319" s="26" t="str">
        <f ca="1">VLOOKUP($F319,Master!$I:$M,4,)</f>
        <v>KT</v>
      </c>
      <c r="G319" s="26" t="s">
        <v>127</v>
      </c>
      <c r="H319" t="s">
        <v>44</v>
      </c>
      <c r="I319" t="s">
        <v>45</v>
      </c>
      <c r="J319" t="s">
        <v>46</v>
      </c>
      <c r="K319" s="14">
        <v>44786</v>
      </c>
      <c r="M319">
        <v>300</v>
      </c>
      <c r="N319" s="13">
        <v>7.9710144927536197E-2</v>
      </c>
      <c r="O319" t="s">
        <v>21</v>
      </c>
      <c r="P319" s="26">
        <v>2522.3000000000002</v>
      </c>
      <c r="Q319" s="84">
        <v>8.4</v>
      </c>
      <c r="R319">
        <v>3.0999999999999999E-3</v>
      </c>
      <c r="S319" s="26">
        <v>23.570499999999999</v>
      </c>
      <c r="T319">
        <v>3.96</v>
      </c>
      <c r="U319" s="84">
        <v>0</v>
      </c>
      <c r="V319" s="26">
        <v>0</v>
      </c>
      <c r="W319">
        <v>0</v>
      </c>
      <c r="X319">
        <v>0</v>
      </c>
      <c r="Y319">
        <v>0</v>
      </c>
      <c r="Z319">
        <v>0</v>
      </c>
      <c r="AA319">
        <v>0</v>
      </c>
      <c r="AB319">
        <v>0</v>
      </c>
      <c r="AC319">
        <v>0</v>
      </c>
      <c r="AD319">
        <v>0</v>
      </c>
      <c r="AE319">
        <v>0</v>
      </c>
      <c r="AF319">
        <v>0</v>
      </c>
      <c r="AG319">
        <v>0</v>
      </c>
      <c r="AH319">
        <v>0</v>
      </c>
      <c r="AI319">
        <v>0</v>
      </c>
    </row>
    <row r="320" spans="1:35" x14ac:dyDescent="0.3">
      <c r="A320" s="26" t="s">
        <v>221</v>
      </c>
      <c r="B320" s="26" t="s">
        <v>43</v>
      </c>
      <c r="C320" s="26" t="str">
        <f>VLOOKUP(G320,Master!$I:$M,2,)</f>
        <v>Category 1</v>
      </c>
      <c r="D320" s="26" t="str">
        <f ca="1">VLOOKUP($F320,Master!$I:$M,3,)</f>
        <v>SP</v>
      </c>
      <c r="E320" s="26" t="str">
        <f ca="1">VLOOKUP($F320,Master!$I:$M,5,)</f>
        <v>ASIN 1</v>
      </c>
      <c r="F320" s="26" t="str">
        <f ca="1">VLOOKUP($F320,Master!$I:$M,4,)</f>
        <v>KT</v>
      </c>
      <c r="G320" s="26" t="s">
        <v>126</v>
      </c>
      <c r="H320" t="s">
        <v>44</v>
      </c>
      <c r="I320" t="s">
        <v>45</v>
      </c>
      <c r="J320" t="s">
        <v>46</v>
      </c>
      <c r="K320" s="14">
        <v>44718</v>
      </c>
      <c r="M320">
        <v>300</v>
      </c>
      <c r="N320" t="s">
        <v>49</v>
      </c>
      <c r="O320" t="s">
        <v>21</v>
      </c>
      <c r="P320" s="26">
        <v>566.5</v>
      </c>
      <c r="Q320" s="84">
        <v>2.4</v>
      </c>
      <c r="R320">
        <v>3.8999999999999998E-3</v>
      </c>
      <c r="S320" s="26">
        <v>23.544999999999998</v>
      </c>
      <c r="T320">
        <v>13.85</v>
      </c>
      <c r="U320" s="84">
        <v>1.6</v>
      </c>
      <c r="V320" s="26">
        <v>1830.519</v>
      </c>
      <c r="W320">
        <v>1.3599999999999999E-2</v>
      </c>
      <c r="X320">
        <v>73.426400000000001</v>
      </c>
      <c r="Y320">
        <v>0</v>
      </c>
      <c r="Z320">
        <v>0</v>
      </c>
      <c r="AA320">
        <v>0</v>
      </c>
      <c r="AB320">
        <v>0</v>
      </c>
      <c r="AC320">
        <v>0</v>
      </c>
      <c r="AD320">
        <v>0</v>
      </c>
      <c r="AE320">
        <v>0</v>
      </c>
      <c r="AF320">
        <v>0</v>
      </c>
      <c r="AG320">
        <v>0</v>
      </c>
      <c r="AH320">
        <v>0</v>
      </c>
      <c r="AI320">
        <v>0</v>
      </c>
    </row>
    <row r="321" spans="1:35" x14ac:dyDescent="0.3">
      <c r="A321" s="26" t="s">
        <v>221</v>
      </c>
      <c r="B321" s="26" t="s">
        <v>43</v>
      </c>
      <c r="C321" s="26" t="str">
        <f>VLOOKUP(G321,Master!$I:$M,2,)</f>
        <v>Category 2</v>
      </c>
      <c r="D321" s="26" t="str">
        <f ca="1">VLOOKUP($F321,Master!$I:$M,3,)</f>
        <v>SB</v>
      </c>
      <c r="E321" s="26" t="str">
        <f ca="1">VLOOKUP($F321,Master!$I:$M,5,)</f>
        <v>ASIN 2</v>
      </c>
      <c r="F321" s="26" t="str">
        <f ca="1">VLOOKUP($F321,Master!$I:$M,4,)</f>
        <v>KT</v>
      </c>
      <c r="G321" s="26" t="s">
        <v>134</v>
      </c>
      <c r="H321" t="s">
        <v>50</v>
      </c>
      <c r="I321" t="s">
        <v>45</v>
      </c>
      <c r="K321" s="14">
        <v>44804</v>
      </c>
      <c r="M321">
        <v>200</v>
      </c>
      <c r="N321" s="13">
        <v>0.14797951052931099</v>
      </c>
      <c r="O321" t="s">
        <v>21</v>
      </c>
      <c r="P321" s="26">
        <v>562.1</v>
      </c>
      <c r="Q321" s="84">
        <v>7.1999999999999993</v>
      </c>
      <c r="R321">
        <v>1.17E-2</v>
      </c>
      <c r="S321" s="26">
        <v>17.169999999999998</v>
      </c>
      <c r="T321">
        <v>3.37</v>
      </c>
      <c r="U321" s="84">
        <v>0</v>
      </c>
      <c r="V321" s="26">
        <v>0</v>
      </c>
      <c r="W321">
        <v>0</v>
      </c>
      <c r="X321">
        <v>0</v>
      </c>
      <c r="Y321">
        <v>0</v>
      </c>
      <c r="Z321">
        <v>0</v>
      </c>
      <c r="AA321">
        <v>0</v>
      </c>
      <c r="AB321">
        <v>0</v>
      </c>
      <c r="AC321">
        <v>0</v>
      </c>
      <c r="AD321">
        <v>0</v>
      </c>
      <c r="AE321">
        <v>0</v>
      </c>
      <c r="AF321">
        <v>0</v>
      </c>
      <c r="AG321">
        <v>0</v>
      </c>
      <c r="AH321">
        <v>0</v>
      </c>
      <c r="AI321">
        <v>0</v>
      </c>
    </row>
    <row r="322" spans="1:35" x14ac:dyDescent="0.3">
      <c r="A322" s="26" t="s">
        <v>221</v>
      </c>
      <c r="B322" s="26" t="s">
        <v>43</v>
      </c>
      <c r="C322" s="26" t="str">
        <f>VLOOKUP(G322,Master!$I:$M,2,)</f>
        <v>Category 1</v>
      </c>
      <c r="D322" s="26" t="str">
        <f ca="1">VLOOKUP($F322,Master!$I:$M,3,)</f>
        <v>SD</v>
      </c>
      <c r="E322" s="26" t="str">
        <f ca="1">VLOOKUP($F322,Master!$I:$M,5,)</f>
        <v>ASIN 3</v>
      </c>
      <c r="F322" s="26" t="str">
        <f ca="1">VLOOKUP($F322,Master!$I:$M,4,)</f>
        <v>PT</v>
      </c>
      <c r="G322" s="26" t="s">
        <v>150</v>
      </c>
      <c r="H322" t="s">
        <v>44</v>
      </c>
      <c r="I322" t="s">
        <v>45</v>
      </c>
      <c r="K322" s="14">
        <v>44933</v>
      </c>
      <c r="M322">
        <v>1000</v>
      </c>
      <c r="O322" t="s">
        <v>52</v>
      </c>
      <c r="P322" s="26">
        <v>1356.3000000000002</v>
      </c>
      <c r="Q322" s="84">
        <v>0</v>
      </c>
      <c r="R322">
        <v>0</v>
      </c>
      <c r="S322" s="26">
        <v>15.818499999999998</v>
      </c>
      <c r="T322">
        <v>0</v>
      </c>
      <c r="U322" s="84">
        <v>4.8000000000000007</v>
      </c>
      <c r="V322" s="26">
        <v>1974.6810000000003</v>
      </c>
      <c r="W322">
        <v>8.5000000000000006E-3</v>
      </c>
      <c r="X322">
        <v>117.89190000000001</v>
      </c>
      <c r="Y322">
        <v>6</v>
      </c>
      <c r="Z322">
        <v>1</v>
      </c>
      <c r="AA322">
        <v>2194.09</v>
      </c>
      <c r="AB322">
        <v>1</v>
      </c>
      <c r="AC322">
        <v>111</v>
      </c>
      <c r="AD322">
        <v>167.67</v>
      </c>
      <c r="AE322">
        <v>79</v>
      </c>
      <c r="AF322">
        <v>48</v>
      </c>
      <c r="AG322">
        <v>31</v>
      </c>
      <c r="AH322">
        <v>30</v>
      </c>
      <c r="AI322">
        <v>0</v>
      </c>
    </row>
    <row r="323" spans="1:35" x14ac:dyDescent="0.3">
      <c r="A323" s="26" t="s">
        <v>221</v>
      </c>
      <c r="B323" s="26" t="s">
        <v>43</v>
      </c>
      <c r="C323" s="26" t="str">
        <f>VLOOKUP(G323,Master!$I:$M,2,)</f>
        <v>Category 1</v>
      </c>
      <c r="D323" s="26" t="str">
        <f ca="1">VLOOKUP($F323,Master!$I:$M,3,)</f>
        <v>SP</v>
      </c>
      <c r="E323" s="26" t="str">
        <f ca="1">VLOOKUP($F323,Master!$I:$M,5,)</f>
        <v>ASIN 1</v>
      </c>
      <c r="F323" s="26" t="str">
        <f ca="1">VLOOKUP($F323,Master!$I:$M,4,)</f>
        <v>KT</v>
      </c>
      <c r="G323" s="26" t="s">
        <v>126</v>
      </c>
      <c r="H323" t="s">
        <v>44</v>
      </c>
      <c r="I323" t="s">
        <v>45</v>
      </c>
      <c r="J323" t="s">
        <v>46</v>
      </c>
      <c r="K323" s="14">
        <v>44785</v>
      </c>
      <c r="M323">
        <v>200</v>
      </c>
      <c r="N323" t="s">
        <v>49</v>
      </c>
      <c r="O323" t="s">
        <v>21</v>
      </c>
      <c r="P323" s="26">
        <v>238.70000000000002</v>
      </c>
      <c r="Q323" s="84">
        <v>2.4</v>
      </c>
      <c r="R323">
        <v>9.1999999999999998E-3</v>
      </c>
      <c r="S323" s="26">
        <v>12.103999999999999</v>
      </c>
      <c r="T323">
        <v>7.12</v>
      </c>
      <c r="U323" s="84">
        <v>0.8</v>
      </c>
      <c r="V323" s="26">
        <v>334.08</v>
      </c>
      <c r="W323">
        <v>3.8399999999999997E-2</v>
      </c>
      <c r="X323">
        <v>26.067399999999999</v>
      </c>
      <c r="Y323">
        <v>0</v>
      </c>
      <c r="Z323">
        <v>0</v>
      </c>
      <c r="AA323">
        <v>0</v>
      </c>
      <c r="AB323">
        <v>0</v>
      </c>
      <c r="AC323">
        <v>0</v>
      </c>
      <c r="AD323">
        <v>0</v>
      </c>
      <c r="AE323">
        <v>0</v>
      </c>
      <c r="AF323">
        <v>0</v>
      </c>
      <c r="AG323">
        <v>0</v>
      </c>
      <c r="AH323">
        <v>0</v>
      </c>
      <c r="AI323">
        <v>0</v>
      </c>
    </row>
    <row r="324" spans="1:35" x14ac:dyDescent="0.3">
      <c r="A324" s="26" t="s">
        <v>221</v>
      </c>
      <c r="B324" s="26" t="s">
        <v>43</v>
      </c>
      <c r="C324" s="26" t="str">
        <f>VLOOKUP(G324,Master!$I:$M,2,)</f>
        <v>Category 4</v>
      </c>
      <c r="D324" s="26" t="str">
        <f ca="1">VLOOKUP($F324,Master!$I:$M,3,)</f>
        <v>SD</v>
      </c>
      <c r="E324" s="26" t="str">
        <f ca="1">VLOOKUP($F324,Master!$I:$M,5,)</f>
        <v>ASIN 5</v>
      </c>
      <c r="F324" s="26" t="str">
        <f ca="1">VLOOKUP($F324,Master!$I:$M,4,)</f>
        <v>PT</v>
      </c>
      <c r="G324" s="26" t="s">
        <v>197</v>
      </c>
      <c r="H324" t="s">
        <v>44</v>
      </c>
      <c r="I324" t="s">
        <v>45</v>
      </c>
      <c r="K324" s="14">
        <v>44907</v>
      </c>
      <c r="M324">
        <v>550</v>
      </c>
      <c r="O324" t="s">
        <v>21</v>
      </c>
      <c r="P324" s="26">
        <v>476.3</v>
      </c>
      <c r="Q324" s="84">
        <v>1.2</v>
      </c>
      <c r="R324">
        <v>2.3E-3</v>
      </c>
      <c r="S324" s="26">
        <v>10.5825</v>
      </c>
      <c r="T324">
        <v>12.45</v>
      </c>
      <c r="U324" s="84">
        <v>0</v>
      </c>
      <c r="V324" s="26">
        <v>0</v>
      </c>
      <c r="W324">
        <v>0</v>
      </c>
      <c r="X324">
        <v>0</v>
      </c>
      <c r="Y324">
        <v>0</v>
      </c>
      <c r="Z324">
        <v>0</v>
      </c>
      <c r="AA324">
        <v>0</v>
      </c>
      <c r="AB324">
        <v>0</v>
      </c>
      <c r="AC324">
        <v>0</v>
      </c>
      <c r="AD324">
        <v>0</v>
      </c>
      <c r="AE324">
        <v>0</v>
      </c>
      <c r="AF324">
        <v>0</v>
      </c>
      <c r="AG324">
        <v>0</v>
      </c>
      <c r="AH324">
        <v>0</v>
      </c>
      <c r="AI324">
        <v>0</v>
      </c>
    </row>
    <row r="325" spans="1:35" x14ac:dyDescent="0.3">
      <c r="A325" s="26" t="s">
        <v>221</v>
      </c>
      <c r="B325" s="26" t="s">
        <v>43</v>
      </c>
      <c r="C325" s="26" t="str">
        <f>VLOOKUP(G325,Master!$I:$M,2,)</f>
        <v>Category 2</v>
      </c>
      <c r="D325" s="26" t="str">
        <f ca="1">VLOOKUP($F325,Master!$I:$M,3,)</f>
        <v>SP</v>
      </c>
      <c r="E325" s="26" t="str">
        <f ca="1">VLOOKUP($F325,Master!$I:$M,5,)</f>
        <v>ASIN 2</v>
      </c>
      <c r="F325" s="26" t="str">
        <f ca="1">VLOOKUP($F325,Master!$I:$M,4,)</f>
        <v>KT</v>
      </c>
      <c r="G325" s="26" t="s">
        <v>127</v>
      </c>
      <c r="H325" t="s">
        <v>44</v>
      </c>
      <c r="I325" t="s">
        <v>45</v>
      </c>
      <c r="J325" t="s">
        <v>46</v>
      </c>
      <c r="K325" s="14">
        <v>44786</v>
      </c>
      <c r="M325">
        <v>300</v>
      </c>
      <c r="N325" t="s">
        <v>49</v>
      </c>
      <c r="O325" t="s">
        <v>21</v>
      </c>
      <c r="P325" s="26">
        <v>533.5</v>
      </c>
      <c r="Q325" s="84">
        <v>1.2</v>
      </c>
      <c r="R325">
        <v>2.0999999999999999E-3</v>
      </c>
      <c r="S325" s="26">
        <v>8.9760000000000009</v>
      </c>
      <c r="T325">
        <v>10.56</v>
      </c>
      <c r="U325" s="84">
        <v>0</v>
      </c>
      <c r="V325" s="26">
        <v>0</v>
      </c>
      <c r="W325">
        <v>0</v>
      </c>
      <c r="X325">
        <v>0</v>
      </c>
      <c r="Y325">
        <v>0</v>
      </c>
      <c r="Z325">
        <v>0</v>
      </c>
      <c r="AA325">
        <v>0</v>
      </c>
      <c r="AB325">
        <v>0</v>
      </c>
      <c r="AC325">
        <v>0</v>
      </c>
      <c r="AD325">
        <v>0</v>
      </c>
      <c r="AE325">
        <v>0</v>
      </c>
      <c r="AF325">
        <v>0</v>
      </c>
      <c r="AG325">
        <v>0</v>
      </c>
      <c r="AH325">
        <v>0</v>
      </c>
      <c r="AI325">
        <v>0</v>
      </c>
    </row>
    <row r="326" spans="1:35" x14ac:dyDescent="0.3">
      <c r="A326" s="26" t="s">
        <v>221</v>
      </c>
      <c r="B326" s="26" t="s">
        <v>43</v>
      </c>
      <c r="C326" s="26" t="str">
        <f>VLOOKUP(G326,Master!$I:$M,2,)</f>
        <v>Category 2</v>
      </c>
      <c r="D326" s="26" t="str">
        <f ca="1">VLOOKUP($F326,Master!$I:$M,3,)</f>
        <v>SB</v>
      </c>
      <c r="E326" s="26" t="str">
        <f ca="1">VLOOKUP($F326,Master!$I:$M,5,)</f>
        <v>ASIN 2</v>
      </c>
      <c r="F326" s="26" t="str">
        <f ca="1">VLOOKUP($F326,Master!$I:$M,4,)</f>
        <v>KT</v>
      </c>
      <c r="G326" s="26" t="s">
        <v>134</v>
      </c>
      <c r="H326" t="s">
        <v>50</v>
      </c>
      <c r="I326" t="s">
        <v>45</v>
      </c>
      <c r="K326" s="14">
        <v>44725</v>
      </c>
      <c r="M326">
        <v>200</v>
      </c>
      <c r="N326" s="13">
        <v>9.34579439252336E-2</v>
      </c>
      <c r="O326" t="s">
        <v>21</v>
      </c>
      <c r="P326" s="26">
        <v>220.00000000000003</v>
      </c>
      <c r="Q326" s="84">
        <v>3.5999999999999996</v>
      </c>
      <c r="R326">
        <v>1.4999999999999999E-2</v>
      </c>
      <c r="S326" s="26">
        <v>7.2845000000000004</v>
      </c>
      <c r="T326">
        <v>2.86</v>
      </c>
      <c r="U326" s="84">
        <v>0</v>
      </c>
      <c r="V326" s="26">
        <v>0</v>
      </c>
      <c r="W326">
        <v>0</v>
      </c>
      <c r="X326">
        <v>0</v>
      </c>
      <c r="Y326">
        <v>0</v>
      </c>
      <c r="Z326">
        <v>0</v>
      </c>
      <c r="AA326">
        <v>0</v>
      </c>
      <c r="AB326">
        <v>0</v>
      </c>
      <c r="AC326">
        <v>0</v>
      </c>
      <c r="AD326">
        <v>0</v>
      </c>
      <c r="AE326">
        <v>0</v>
      </c>
      <c r="AF326">
        <v>0</v>
      </c>
      <c r="AG326">
        <v>0</v>
      </c>
      <c r="AH326">
        <v>0</v>
      </c>
      <c r="AI326">
        <v>0</v>
      </c>
    </row>
    <row r="327" spans="1:35" x14ac:dyDescent="0.3">
      <c r="A327" s="26" t="s">
        <v>221</v>
      </c>
      <c r="B327" s="26" t="s">
        <v>43</v>
      </c>
      <c r="C327" s="26" t="str">
        <f>VLOOKUP(G327,Master!$I:$M,2,)</f>
        <v>Category 1</v>
      </c>
      <c r="D327" s="26" t="str">
        <f ca="1">VLOOKUP($F327,Master!$I:$M,3,)</f>
        <v>SP</v>
      </c>
      <c r="E327" s="26" t="str">
        <f ca="1">VLOOKUP($F327,Master!$I:$M,5,)</f>
        <v>ASIN 1</v>
      </c>
      <c r="F327" s="26" t="str">
        <f ca="1">VLOOKUP($F327,Master!$I:$M,4,)</f>
        <v>KT</v>
      </c>
      <c r="G327" s="26" t="s">
        <v>126</v>
      </c>
      <c r="H327" t="s">
        <v>44</v>
      </c>
      <c r="I327" t="s">
        <v>45</v>
      </c>
      <c r="J327" t="s">
        <v>46</v>
      </c>
      <c r="K327" s="14">
        <v>44716</v>
      </c>
      <c r="M327">
        <v>500</v>
      </c>
      <c r="N327" t="s">
        <v>49</v>
      </c>
      <c r="O327" t="s">
        <v>21</v>
      </c>
      <c r="P327" s="26">
        <v>729.30000000000007</v>
      </c>
      <c r="Q327" s="84">
        <v>2.4</v>
      </c>
      <c r="R327">
        <v>3.0000000000000001E-3</v>
      </c>
      <c r="S327" s="26">
        <v>6.5705</v>
      </c>
      <c r="T327">
        <v>3.87</v>
      </c>
      <c r="U327" s="84">
        <v>0</v>
      </c>
      <c r="V327" s="26">
        <v>0</v>
      </c>
      <c r="W327">
        <v>0</v>
      </c>
      <c r="X327">
        <v>0</v>
      </c>
      <c r="Y327">
        <v>0</v>
      </c>
      <c r="Z327">
        <v>0</v>
      </c>
      <c r="AA327">
        <v>0</v>
      </c>
      <c r="AB327">
        <v>0</v>
      </c>
      <c r="AC327">
        <v>0</v>
      </c>
      <c r="AD327">
        <v>0</v>
      </c>
      <c r="AE327">
        <v>0</v>
      </c>
      <c r="AF327">
        <v>0</v>
      </c>
      <c r="AG327">
        <v>0</v>
      </c>
      <c r="AH327">
        <v>0</v>
      </c>
      <c r="AI327">
        <v>0</v>
      </c>
    </row>
    <row r="328" spans="1:35" x14ac:dyDescent="0.3">
      <c r="A328" s="26" t="s">
        <v>221</v>
      </c>
      <c r="B328" s="26" t="s">
        <v>43</v>
      </c>
      <c r="C328" s="26" t="str">
        <f>VLOOKUP(G328,Master!$I:$M,2,)</f>
        <v>Category 2</v>
      </c>
      <c r="D328" s="26" t="str">
        <f ca="1">VLOOKUP($F328,Master!$I:$M,3,)</f>
        <v>SB</v>
      </c>
      <c r="E328" s="26" t="str">
        <f ca="1">VLOOKUP($F328,Master!$I:$M,5,)</f>
        <v>ASIN 2</v>
      </c>
      <c r="F328" s="26" t="str">
        <f ca="1">VLOOKUP($F328,Master!$I:$M,4,)</f>
        <v>KT</v>
      </c>
      <c r="G328" s="26" t="s">
        <v>134</v>
      </c>
      <c r="H328" t="s">
        <v>50</v>
      </c>
      <c r="I328" t="s">
        <v>45</v>
      </c>
      <c r="K328" s="14">
        <v>44804</v>
      </c>
      <c r="M328">
        <v>200</v>
      </c>
      <c r="N328" t="s">
        <v>49</v>
      </c>
      <c r="O328" t="s">
        <v>21</v>
      </c>
      <c r="P328" s="26">
        <v>1085.7</v>
      </c>
      <c r="Q328" s="84">
        <v>3.5999999999999996</v>
      </c>
      <c r="R328">
        <v>3.0000000000000001E-3</v>
      </c>
      <c r="S328" s="26">
        <v>5.0490000000000004</v>
      </c>
      <c r="T328">
        <v>1.98</v>
      </c>
      <c r="U328" s="84">
        <v>0</v>
      </c>
      <c r="V328" s="26">
        <v>0</v>
      </c>
      <c r="W328">
        <v>0</v>
      </c>
      <c r="X328">
        <v>0</v>
      </c>
      <c r="Y328">
        <v>0</v>
      </c>
      <c r="Z328">
        <v>0</v>
      </c>
      <c r="AA328">
        <v>0</v>
      </c>
      <c r="AB328">
        <v>0</v>
      </c>
      <c r="AC328">
        <v>0</v>
      </c>
      <c r="AD328">
        <v>0</v>
      </c>
      <c r="AE328">
        <v>0</v>
      </c>
      <c r="AF328">
        <v>0</v>
      </c>
      <c r="AG328">
        <v>0</v>
      </c>
      <c r="AH328">
        <v>0</v>
      </c>
      <c r="AI328">
        <v>0</v>
      </c>
    </row>
    <row r="329" spans="1:35" x14ac:dyDescent="0.3">
      <c r="A329" s="26" t="s">
        <v>221</v>
      </c>
      <c r="B329" s="26" t="s">
        <v>43</v>
      </c>
      <c r="C329" s="26" t="str">
        <f>VLOOKUP(G329,Master!$I:$M,2,)</f>
        <v>Category 1</v>
      </c>
      <c r="D329" s="26" t="str">
        <f ca="1">VLOOKUP($F329,Master!$I:$M,3,)</f>
        <v>SB</v>
      </c>
      <c r="E329" s="26" t="str">
        <f ca="1">VLOOKUP($F329,Master!$I:$M,5,)</f>
        <v>ASIN 1</v>
      </c>
      <c r="F329" s="26" t="str">
        <f ca="1">VLOOKUP($F329,Master!$I:$M,4,)</f>
        <v>KT</v>
      </c>
      <c r="G329" s="26" t="s">
        <v>186</v>
      </c>
      <c r="H329" t="s">
        <v>50</v>
      </c>
      <c r="I329" t="s">
        <v>45</v>
      </c>
      <c r="K329" s="14">
        <v>44725</v>
      </c>
      <c r="M329">
        <v>200</v>
      </c>
      <c r="N329" s="13">
        <v>6.9088811995386301E-2</v>
      </c>
      <c r="O329" t="s">
        <v>21</v>
      </c>
      <c r="P329" s="26">
        <v>1133</v>
      </c>
      <c r="Q329" s="84">
        <v>2.4</v>
      </c>
      <c r="R329">
        <v>1.9E-3</v>
      </c>
      <c r="S329" s="26">
        <v>4.93</v>
      </c>
      <c r="T329">
        <v>2.9</v>
      </c>
      <c r="U329" s="84">
        <v>0</v>
      </c>
      <c r="V329" s="26">
        <v>0</v>
      </c>
      <c r="W329">
        <v>0</v>
      </c>
      <c r="X329">
        <v>0</v>
      </c>
      <c r="Y329">
        <v>0</v>
      </c>
      <c r="Z329">
        <v>0</v>
      </c>
      <c r="AA329">
        <v>0</v>
      </c>
      <c r="AB329">
        <v>0</v>
      </c>
      <c r="AC329">
        <v>0</v>
      </c>
      <c r="AD329">
        <v>0</v>
      </c>
      <c r="AE329">
        <v>0</v>
      </c>
      <c r="AF329">
        <v>0</v>
      </c>
      <c r="AG329">
        <v>0</v>
      </c>
      <c r="AH329">
        <v>0</v>
      </c>
      <c r="AI329">
        <v>0</v>
      </c>
    </row>
    <row r="330" spans="1:35" x14ac:dyDescent="0.3">
      <c r="A330" s="26" t="s">
        <v>221</v>
      </c>
      <c r="B330" s="26" t="s">
        <v>43</v>
      </c>
      <c r="C330" s="26" t="str">
        <f>VLOOKUP(G330,Master!$I:$M,2,)</f>
        <v>Category 1</v>
      </c>
      <c r="D330" s="26" t="str">
        <f ca="1">VLOOKUP($F330,Master!$I:$M,3,)</f>
        <v>SP</v>
      </c>
      <c r="E330" s="26" t="str">
        <f ca="1">VLOOKUP($F330,Master!$I:$M,5,)</f>
        <v>ASIN 3</v>
      </c>
      <c r="F330" s="26" t="str">
        <f ca="1">VLOOKUP($F330,Master!$I:$M,4,)</f>
        <v>KT</v>
      </c>
      <c r="G330" s="26" t="s">
        <v>176</v>
      </c>
      <c r="H330" t="s">
        <v>44</v>
      </c>
      <c r="I330" t="s">
        <v>45</v>
      </c>
      <c r="J330" t="s">
        <v>46</v>
      </c>
      <c r="K330" s="14">
        <v>44785</v>
      </c>
      <c r="M330">
        <v>200</v>
      </c>
      <c r="N330" t="s">
        <v>49</v>
      </c>
      <c r="O330" t="s">
        <v>21</v>
      </c>
      <c r="P330" s="26">
        <v>904.2</v>
      </c>
      <c r="Q330" s="84">
        <v>1.2</v>
      </c>
      <c r="R330">
        <v>1.1999999999999999E-3</v>
      </c>
      <c r="S330" s="26">
        <v>4.5220000000000002</v>
      </c>
      <c r="T330">
        <v>5.32</v>
      </c>
      <c r="U330" s="84">
        <v>0</v>
      </c>
      <c r="V330" s="26">
        <v>0</v>
      </c>
      <c r="W330">
        <v>0</v>
      </c>
      <c r="X330">
        <v>0</v>
      </c>
      <c r="Y330">
        <v>0</v>
      </c>
      <c r="Z330">
        <v>0</v>
      </c>
      <c r="AA330">
        <v>0</v>
      </c>
      <c r="AB330">
        <v>0</v>
      </c>
      <c r="AC330">
        <v>0</v>
      </c>
      <c r="AD330">
        <v>0</v>
      </c>
      <c r="AE330">
        <v>0</v>
      </c>
      <c r="AF330">
        <v>0</v>
      </c>
      <c r="AG330">
        <v>0</v>
      </c>
      <c r="AH330">
        <v>0</v>
      </c>
      <c r="AI330">
        <v>0</v>
      </c>
    </row>
    <row r="331" spans="1:35" x14ac:dyDescent="0.3">
      <c r="A331" s="26" t="s">
        <v>221</v>
      </c>
      <c r="B331" s="26" t="s">
        <v>43</v>
      </c>
      <c r="C331" s="26" t="str">
        <f>VLOOKUP(G331,Master!$I:$M,2,)</f>
        <v>Category 2</v>
      </c>
      <c r="D331" s="26" t="str">
        <f ca="1">VLOOKUP($F331,Master!$I:$M,3,)</f>
        <v>SBV</v>
      </c>
      <c r="E331" s="26" t="str">
        <f ca="1">VLOOKUP($F331,Master!$I:$M,5,)</f>
        <v>ASIN 2</v>
      </c>
      <c r="F331" s="26" t="str">
        <f ca="1">VLOOKUP($F331,Master!$I:$M,4,)</f>
        <v>KT</v>
      </c>
      <c r="G331" s="26" t="s">
        <v>133</v>
      </c>
      <c r="H331" t="s">
        <v>44</v>
      </c>
      <c r="I331" t="s">
        <v>45</v>
      </c>
      <c r="K331" s="14">
        <v>44859</v>
      </c>
      <c r="M331">
        <v>200</v>
      </c>
      <c r="N331" t="s">
        <v>49</v>
      </c>
      <c r="O331" t="s">
        <v>21</v>
      </c>
      <c r="P331" s="26">
        <v>321.20000000000005</v>
      </c>
      <c r="Q331" s="84">
        <v>1.2</v>
      </c>
      <c r="R331">
        <v>3.3999999999999998E-3</v>
      </c>
      <c r="S331" s="26">
        <v>3.74</v>
      </c>
      <c r="T331">
        <v>4.4000000000000004</v>
      </c>
      <c r="U331" s="84">
        <v>0</v>
      </c>
      <c r="V331" s="26">
        <v>0</v>
      </c>
      <c r="W331">
        <v>0</v>
      </c>
      <c r="X331">
        <v>0</v>
      </c>
      <c r="Y331">
        <v>0</v>
      </c>
      <c r="Z331">
        <v>0</v>
      </c>
      <c r="AA331">
        <v>0</v>
      </c>
      <c r="AB331">
        <v>0</v>
      </c>
      <c r="AC331">
        <v>0</v>
      </c>
      <c r="AD331">
        <v>0</v>
      </c>
      <c r="AE331">
        <v>0</v>
      </c>
      <c r="AF331">
        <v>0</v>
      </c>
      <c r="AG331">
        <v>0</v>
      </c>
      <c r="AH331">
        <v>0</v>
      </c>
      <c r="AI331">
        <v>0</v>
      </c>
    </row>
    <row r="332" spans="1:35" x14ac:dyDescent="0.3">
      <c r="A332" s="26" t="s">
        <v>221</v>
      </c>
      <c r="B332" s="26" t="s">
        <v>43</v>
      </c>
      <c r="C332" s="26" t="str">
        <f>VLOOKUP(G332,Master!$I:$M,2,)</f>
        <v>Category 1</v>
      </c>
      <c r="D332" s="26" t="str">
        <f ca="1">VLOOKUP($F332,Master!$I:$M,3,)</f>
        <v>SP</v>
      </c>
      <c r="E332" s="26" t="str">
        <f ca="1">VLOOKUP($F332,Master!$I:$M,5,)</f>
        <v>ASIN 6</v>
      </c>
      <c r="F332" s="26" t="str">
        <f ca="1">VLOOKUP($F332,Master!$I:$M,4,)</f>
        <v>KT</v>
      </c>
      <c r="G332" s="26" t="s">
        <v>189</v>
      </c>
      <c r="H332" t="s">
        <v>44</v>
      </c>
      <c r="I332" t="s">
        <v>45</v>
      </c>
      <c r="J332" t="s">
        <v>46</v>
      </c>
      <c r="K332" s="14">
        <v>44716</v>
      </c>
      <c r="M332">
        <v>300</v>
      </c>
      <c r="N332" t="s">
        <v>49</v>
      </c>
      <c r="O332" t="s">
        <v>21</v>
      </c>
      <c r="P332" s="26">
        <v>339.90000000000003</v>
      </c>
      <c r="Q332" s="84">
        <v>0</v>
      </c>
      <c r="R332">
        <v>0</v>
      </c>
      <c r="S332" s="26">
        <v>0</v>
      </c>
      <c r="T332">
        <v>0</v>
      </c>
      <c r="U332" s="84">
        <v>0</v>
      </c>
      <c r="V332" s="26">
        <v>0</v>
      </c>
      <c r="W332">
        <v>0</v>
      </c>
      <c r="X332">
        <v>0</v>
      </c>
      <c r="Y332">
        <v>0</v>
      </c>
      <c r="Z332">
        <v>0</v>
      </c>
      <c r="AA332">
        <v>0</v>
      </c>
      <c r="AB332">
        <v>0</v>
      </c>
      <c r="AC332">
        <v>0</v>
      </c>
      <c r="AD332">
        <v>0</v>
      </c>
      <c r="AE332">
        <v>0</v>
      </c>
      <c r="AF332">
        <v>0</v>
      </c>
      <c r="AG332">
        <v>0</v>
      </c>
      <c r="AH332">
        <v>0</v>
      </c>
      <c r="AI332">
        <v>0</v>
      </c>
    </row>
    <row r="333" spans="1:35" x14ac:dyDescent="0.3">
      <c r="A333" s="26" t="s">
        <v>221</v>
      </c>
      <c r="B333" s="26" t="s">
        <v>43</v>
      </c>
      <c r="C333" s="26" t="str">
        <f>VLOOKUP(G333,Master!$I:$M,2,)</f>
        <v>Category 1</v>
      </c>
      <c r="D333" s="26" t="str">
        <f ca="1">VLOOKUP($F333,Master!$I:$M,3,)</f>
        <v>SP</v>
      </c>
      <c r="E333" s="26" t="str">
        <f ca="1">VLOOKUP($F333,Master!$I:$M,5,)</f>
        <v>ASIN 3</v>
      </c>
      <c r="F333" s="26" t="str">
        <f ca="1">VLOOKUP($F333,Master!$I:$M,4,)</f>
        <v>KT</v>
      </c>
      <c r="G333" s="26" t="s">
        <v>176</v>
      </c>
      <c r="H333" t="s">
        <v>44</v>
      </c>
      <c r="I333" t="s">
        <v>45</v>
      </c>
      <c r="J333" t="s">
        <v>46</v>
      </c>
      <c r="K333" s="14">
        <v>44718</v>
      </c>
      <c r="M333">
        <v>550</v>
      </c>
      <c r="N333" s="13">
        <v>0.18114602587800299</v>
      </c>
      <c r="O333" t="s">
        <v>21</v>
      </c>
      <c r="P333" s="26">
        <v>871.2</v>
      </c>
      <c r="Q333" s="84">
        <v>0</v>
      </c>
      <c r="R333">
        <v>0</v>
      </c>
      <c r="S333" s="26">
        <v>0</v>
      </c>
      <c r="T333">
        <v>0</v>
      </c>
      <c r="U333" s="84">
        <v>0</v>
      </c>
      <c r="V333" s="26">
        <v>0</v>
      </c>
      <c r="W333">
        <v>0</v>
      </c>
      <c r="X333">
        <v>0</v>
      </c>
      <c r="Y333">
        <v>0</v>
      </c>
      <c r="Z333">
        <v>0</v>
      </c>
      <c r="AA333">
        <v>0</v>
      </c>
      <c r="AB333">
        <v>0</v>
      </c>
      <c r="AC333">
        <v>0</v>
      </c>
      <c r="AD333">
        <v>0</v>
      </c>
      <c r="AE333">
        <v>0</v>
      </c>
      <c r="AF333">
        <v>0</v>
      </c>
      <c r="AG333">
        <v>0</v>
      </c>
      <c r="AH333">
        <v>0</v>
      </c>
      <c r="AI333">
        <v>0</v>
      </c>
    </row>
    <row r="334" spans="1:35" x14ac:dyDescent="0.3">
      <c r="A334" s="26" t="s">
        <v>221</v>
      </c>
      <c r="B334" s="26" t="s">
        <v>43</v>
      </c>
      <c r="C334" s="26" t="str">
        <f>VLOOKUP(G334,Master!$I:$M,2,)</f>
        <v>Category 1</v>
      </c>
      <c r="D334" s="26" t="str">
        <f ca="1">VLOOKUP($F334,Master!$I:$M,3,)</f>
        <v>SP</v>
      </c>
      <c r="E334" s="26" t="str">
        <f ca="1">VLOOKUP($F334,Master!$I:$M,5,)</f>
        <v>ASIN 11</v>
      </c>
      <c r="F334" s="26" t="str">
        <f ca="1">VLOOKUP($F334,Master!$I:$M,4,)</f>
        <v>KT</v>
      </c>
      <c r="G334" s="26" t="s">
        <v>185</v>
      </c>
      <c r="H334" t="s">
        <v>44</v>
      </c>
      <c r="I334" t="s">
        <v>45</v>
      </c>
      <c r="J334" t="s">
        <v>46</v>
      </c>
      <c r="K334" s="14">
        <v>44785</v>
      </c>
      <c r="M334">
        <v>550</v>
      </c>
      <c r="N334" t="s">
        <v>49</v>
      </c>
      <c r="O334" t="s">
        <v>21</v>
      </c>
      <c r="P334" s="26">
        <v>11</v>
      </c>
      <c r="Q334" s="84">
        <v>0</v>
      </c>
      <c r="R334">
        <v>0</v>
      </c>
      <c r="S334" s="26">
        <v>0</v>
      </c>
      <c r="T334">
        <v>0</v>
      </c>
      <c r="U334" s="84">
        <v>0</v>
      </c>
      <c r="V334" s="26">
        <v>0</v>
      </c>
      <c r="W334">
        <v>0</v>
      </c>
      <c r="X334">
        <v>0</v>
      </c>
      <c r="Y334">
        <v>0</v>
      </c>
      <c r="Z334">
        <v>0</v>
      </c>
      <c r="AA334">
        <v>0</v>
      </c>
      <c r="AB334">
        <v>0</v>
      </c>
      <c r="AC334">
        <v>0</v>
      </c>
      <c r="AD334">
        <v>0</v>
      </c>
      <c r="AE334">
        <v>0</v>
      </c>
      <c r="AF334">
        <v>0</v>
      </c>
      <c r="AG334">
        <v>0</v>
      </c>
      <c r="AH334">
        <v>0</v>
      </c>
      <c r="AI334">
        <v>0</v>
      </c>
    </row>
    <row r="335" spans="1:35" x14ac:dyDescent="0.3">
      <c r="A335" s="26" t="s">
        <v>221</v>
      </c>
      <c r="B335" s="26" t="s">
        <v>43</v>
      </c>
      <c r="C335" s="26" t="str">
        <f>VLOOKUP(G335,Master!$I:$M,2,)</f>
        <v>Category 1</v>
      </c>
      <c r="D335" s="26" t="str">
        <f ca="1">VLOOKUP($F335,Master!$I:$M,3,)</f>
        <v>SP</v>
      </c>
      <c r="E335" s="26" t="str">
        <f ca="1">VLOOKUP($F335,Master!$I:$M,5,)</f>
        <v>ASIN 1</v>
      </c>
      <c r="F335" s="26" t="str">
        <f ca="1">VLOOKUP($F335,Master!$I:$M,4,)</f>
        <v>KT</v>
      </c>
      <c r="G335" s="26" t="s">
        <v>126</v>
      </c>
      <c r="H335" t="s">
        <v>44</v>
      </c>
      <c r="I335" t="s">
        <v>45</v>
      </c>
      <c r="J335" t="s">
        <v>46</v>
      </c>
      <c r="K335" s="14">
        <v>44785</v>
      </c>
      <c r="M335">
        <v>200</v>
      </c>
      <c r="N335" t="s">
        <v>49</v>
      </c>
      <c r="O335" t="s">
        <v>21</v>
      </c>
      <c r="P335" s="26">
        <v>14.3</v>
      </c>
      <c r="Q335" s="84">
        <v>0</v>
      </c>
      <c r="R335">
        <v>0</v>
      </c>
      <c r="S335" s="26">
        <v>0</v>
      </c>
      <c r="T335">
        <v>0</v>
      </c>
      <c r="U335" s="84">
        <v>0</v>
      </c>
      <c r="V335" s="26">
        <v>0</v>
      </c>
      <c r="W335">
        <v>0</v>
      </c>
      <c r="X335">
        <v>0</v>
      </c>
      <c r="Y335">
        <v>0</v>
      </c>
      <c r="Z335">
        <v>0</v>
      </c>
      <c r="AA335">
        <v>0</v>
      </c>
      <c r="AB335">
        <v>0</v>
      </c>
      <c r="AC335">
        <v>0</v>
      </c>
      <c r="AD335">
        <v>0</v>
      </c>
      <c r="AE335">
        <v>0</v>
      </c>
      <c r="AF335">
        <v>0</v>
      </c>
      <c r="AG335">
        <v>0</v>
      </c>
      <c r="AH335">
        <v>0</v>
      </c>
      <c r="AI335">
        <v>0</v>
      </c>
    </row>
    <row r="336" spans="1:35" x14ac:dyDescent="0.3">
      <c r="A336" s="26" t="s">
        <v>221</v>
      </c>
      <c r="B336" s="26" t="s">
        <v>43</v>
      </c>
      <c r="C336" s="26" t="str">
        <f>VLOOKUP(G336,Master!$I:$M,2,)</f>
        <v>Category 1</v>
      </c>
      <c r="D336" s="26" t="str">
        <f ca="1">VLOOKUP($F336,Master!$I:$M,3,)</f>
        <v>SP</v>
      </c>
      <c r="E336" s="26" t="str">
        <f ca="1">VLOOKUP($F336,Master!$I:$M,5,)</f>
        <v>ASIN 3</v>
      </c>
      <c r="F336" s="26" t="str">
        <f ca="1">VLOOKUP($F336,Master!$I:$M,4,)</f>
        <v>KT</v>
      </c>
      <c r="G336" s="26" t="s">
        <v>176</v>
      </c>
      <c r="H336" t="s">
        <v>44</v>
      </c>
      <c r="I336" t="s">
        <v>45</v>
      </c>
      <c r="J336" t="s">
        <v>46</v>
      </c>
      <c r="K336" s="14">
        <v>44785</v>
      </c>
      <c r="M336">
        <v>200</v>
      </c>
      <c r="N336" t="s">
        <v>49</v>
      </c>
      <c r="O336" t="s">
        <v>21</v>
      </c>
      <c r="P336" s="26">
        <v>620.40000000000009</v>
      </c>
      <c r="Q336" s="84">
        <v>0</v>
      </c>
      <c r="R336">
        <v>0</v>
      </c>
      <c r="S336" s="26">
        <v>0</v>
      </c>
      <c r="T336">
        <v>0</v>
      </c>
      <c r="U336" s="84">
        <v>0</v>
      </c>
      <c r="V336" s="26">
        <v>0</v>
      </c>
      <c r="W336">
        <v>0</v>
      </c>
      <c r="X336">
        <v>0</v>
      </c>
      <c r="Y336">
        <v>0</v>
      </c>
      <c r="Z336">
        <v>0</v>
      </c>
      <c r="AA336">
        <v>0</v>
      </c>
      <c r="AB336">
        <v>0</v>
      </c>
      <c r="AC336">
        <v>0</v>
      </c>
      <c r="AD336">
        <v>0</v>
      </c>
      <c r="AE336">
        <v>0</v>
      </c>
      <c r="AF336">
        <v>0</v>
      </c>
      <c r="AG336">
        <v>0</v>
      </c>
      <c r="AH336">
        <v>0</v>
      </c>
      <c r="AI336">
        <v>0</v>
      </c>
    </row>
    <row r="337" spans="1:35" x14ac:dyDescent="0.3">
      <c r="A337" s="26" t="s">
        <v>221</v>
      </c>
      <c r="B337" s="26" t="s">
        <v>43</v>
      </c>
      <c r="C337" s="26" t="str">
        <f>VLOOKUP(G337,Master!$I:$M,2,)</f>
        <v>Category 1</v>
      </c>
      <c r="D337" s="26" t="str">
        <f ca="1">VLOOKUP($F337,Master!$I:$M,3,)</f>
        <v>SP</v>
      </c>
      <c r="E337" s="26" t="str">
        <f ca="1">VLOOKUP($F337,Master!$I:$M,5,)</f>
        <v>ASIN 6</v>
      </c>
      <c r="F337" s="26" t="str">
        <f ca="1">VLOOKUP($F337,Master!$I:$M,4,)</f>
        <v>KT</v>
      </c>
      <c r="G337" s="26" t="s">
        <v>189</v>
      </c>
      <c r="H337" t="s">
        <v>44</v>
      </c>
      <c r="I337" t="s">
        <v>45</v>
      </c>
      <c r="J337" t="s">
        <v>46</v>
      </c>
      <c r="K337" s="14">
        <v>44785</v>
      </c>
      <c r="M337">
        <v>300</v>
      </c>
      <c r="N337" t="s">
        <v>49</v>
      </c>
      <c r="O337" t="s">
        <v>21</v>
      </c>
      <c r="P337" s="26">
        <v>38.5</v>
      </c>
      <c r="Q337" s="84">
        <v>0</v>
      </c>
      <c r="R337">
        <v>0</v>
      </c>
      <c r="S337" s="26">
        <v>0</v>
      </c>
      <c r="T337">
        <v>0</v>
      </c>
      <c r="U337" s="84">
        <v>0</v>
      </c>
      <c r="V337" s="26">
        <v>0</v>
      </c>
      <c r="W337">
        <v>0</v>
      </c>
      <c r="X337">
        <v>0</v>
      </c>
      <c r="Y337">
        <v>0</v>
      </c>
      <c r="Z337">
        <v>0</v>
      </c>
      <c r="AA337">
        <v>0</v>
      </c>
      <c r="AB337">
        <v>0</v>
      </c>
      <c r="AC337">
        <v>0</v>
      </c>
      <c r="AD337">
        <v>0</v>
      </c>
      <c r="AE337">
        <v>0</v>
      </c>
      <c r="AF337">
        <v>0</v>
      </c>
      <c r="AG337">
        <v>0</v>
      </c>
      <c r="AH337">
        <v>0</v>
      </c>
      <c r="AI337">
        <v>0</v>
      </c>
    </row>
    <row r="338" spans="1:35" x14ac:dyDescent="0.3">
      <c r="A338" s="26" t="s">
        <v>221</v>
      </c>
      <c r="B338" s="26" t="s">
        <v>55</v>
      </c>
      <c r="C338" s="26" t="str">
        <f>VLOOKUP(G338,Master!$I:$M,2,)</f>
        <v>Category 1</v>
      </c>
      <c r="D338" s="26" t="str">
        <f ca="1">VLOOKUP($F338,Master!$I:$M,3,)</f>
        <v>SP</v>
      </c>
      <c r="E338" s="26" t="str">
        <f ca="1">VLOOKUP($F338,Master!$I:$M,5,)</f>
        <v>ASIN 1</v>
      </c>
      <c r="F338" s="26" t="str">
        <f ca="1">VLOOKUP($F338,Master!$I:$M,4,)</f>
        <v>KT</v>
      </c>
      <c r="G338" s="26" t="s">
        <v>126</v>
      </c>
      <c r="H338" t="s">
        <v>56</v>
      </c>
      <c r="I338" t="s">
        <v>45</v>
      </c>
      <c r="J338" t="s">
        <v>46</v>
      </c>
      <c r="K338" s="14">
        <v>44785</v>
      </c>
      <c r="M338">
        <v>150</v>
      </c>
      <c r="O338" t="s">
        <v>21</v>
      </c>
      <c r="P338" s="26">
        <v>0</v>
      </c>
      <c r="Q338" s="84">
        <v>0</v>
      </c>
      <c r="R338">
        <v>0</v>
      </c>
      <c r="S338" s="26">
        <v>0</v>
      </c>
      <c r="T338">
        <v>0</v>
      </c>
      <c r="U338" s="84">
        <v>0</v>
      </c>
      <c r="V338" s="26">
        <v>0</v>
      </c>
      <c r="W338">
        <v>0</v>
      </c>
      <c r="X338">
        <v>0</v>
      </c>
      <c r="Y338">
        <v>0</v>
      </c>
      <c r="Z338">
        <v>0</v>
      </c>
      <c r="AA338">
        <v>0</v>
      </c>
      <c r="AB338">
        <v>0</v>
      </c>
      <c r="AC338">
        <v>0</v>
      </c>
      <c r="AD338">
        <v>0</v>
      </c>
      <c r="AE338">
        <v>0</v>
      </c>
      <c r="AF338">
        <v>0</v>
      </c>
      <c r="AG338">
        <v>0</v>
      </c>
      <c r="AH338">
        <v>0</v>
      </c>
      <c r="AI338">
        <v>0</v>
      </c>
    </row>
    <row r="339" spans="1:35" x14ac:dyDescent="0.3">
      <c r="A339" s="26" t="s">
        <v>221</v>
      </c>
      <c r="B339" s="26" t="s">
        <v>55</v>
      </c>
      <c r="C339" s="26" t="str">
        <f>VLOOKUP(G339,Master!$I:$M,2,)</f>
        <v>Category 1</v>
      </c>
      <c r="D339" s="26" t="str">
        <f ca="1">VLOOKUP($F339,Master!$I:$M,3,)</f>
        <v>SP</v>
      </c>
      <c r="E339" s="26" t="str">
        <f ca="1">VLOOKUP($F339,Master!$I:$M,5,)</f>
        <v>ASIN 1</v>
      </c>
      <c r="F339" s="26" t="str">
        <f ca="1">VLOOKUP($F339,Master!$I:$M,4,)</f>
        <v>KT</v>
      </c>
      <c r="G339" s="26" t="s">
        <v>126</v>
      </c>
      <c r="H339" t="s">
        <v>56</v>
      </c>
      <c r="I339" t="s">
        <v>45</v>
      </c>
      <c r="J339" t="s">
        <v>46</v>
      </c>
      <c r="K339" s="14">
        <v>44785</v>
      </c>
      <c r="M339">
        <v>200</v>
      </c>
      <c r="O339" t="s">
        <v>21</v>
      </c>
      <c r="P339" s="26">
        <v>0</v>
      </c>
      <c r="Q339" s="84">
        <v>0</v>
      </c>
      <c r="R339">
        <v>0</v>
      </c>
      <c r="S339" s="26">
        <v>0</v>
      </c>
      <c r="T339">
        <v>0</v>
      </c>
      <c r="U339" s="84">
        <v>0</v>
      </c>
      <c r="V339" s="26">
        <v>0</v>
      </c>
      <c r="W339">
        <v>0</v>
      </c>
      <c r="X339">
        <v>0</v>
      </c>
      <c r="Y339">
        <v>0</v>
      </c>
      <c r="Z339">
        <v>0</v>
      </c>
      <c r="AA339">
        <v>0</v>
      </c>
      <c r="AB339">
        <v>0</v>
      </c>
      <c r="AC339">
        <v>0</v>
      </c>
      <c r="AD339">
        <v>0</v>
      </c>
      <c r="AE339">
        <v>0</v>
      </c>
      <c r="AF339">
        <v>0</v>
      </c>
      <c r="AG339">
        <v>0</v>
      </c>
      <c r="AH339">
        <v>0</v>
      </c>
      <c r="AI339">
        <v>0</v>
      </c>
    </row>
    <row r="340" spans="1:35" x14ac:dyDescent="0.3">
      <c r="A340" s="26" t="s">
        <v>221</v>
      </c>
      <c r="B340" s="26" t="s">
        <v>43</v>
      </c>
      <c r="C340" s="26" t="str">
        <f>VLOOKUP(G340,Master!$I:$M,2,)</f>
        <v>Category 1</v>
      </c>
      <c r="D340" s="26" t="str">
        <f ca="1">VLOOKUP($F340,Master!$I:$M,3,)</f>
        <v>SP</v>
      </c>
      <c r="E340" s="26" t="str">
        <f ca="1">VLOOKUP($F340,Master!$I:$M,5,)</f>
        <v>ASIN 11</v>
      </c>
      <c r="F340" s="26" t="str">
        <f ca="1">VLOOKUP($F340,Master!$I:$M,4,)</f>
        <v>KT</v>
      </c>
      <c r="G340" s="26" t="s">
        <v>185</v>
      </c>
      <c r="H340" t="s">
        <v>44</v>
      </c>
      <c r="I340" t="s">
        <v>45</v>
      </c>
      <c r="J340" t="s">
        <v>46</v>
      </c>
      <c r="K340" s="14">
        <v>44786</v>
      </c>
      <c r="M340">
        <v>550</v>
      </c>
      <c r="O340" t="s">
        <v>21</v>
      </c>
      <c r="P340" s="26">
        <v>0</v>
      </c>
      <c r="Q340" s="84">
        <v>0</v>
      </c>
      <c r="R340">
        <v>0</v>
      </c>
      <c r="S340" s="26">
        <v>0</v>
      </c>
      <c r="T340">
        <v>0</v>
      </c>
      <c r="U340" s="84">
        <v>0</v>
      </c>
      <c r="V340" s="26">
        <v>0</v>
      </c>
      <c r="W340">
        <v>0</v>
      </c>
      <c r="X340">
        <v>0</v>
      </c>
      <c r="Y340">
        <v>0</v>
      </c>
      <c r="Z340">
        <v>0</v>
      </c>
      <c r="AA340">
        <v>0</v>
      </c>
      <c r="AB340">
        <v>0</v>
      </c>
      <c r="AC340">
        <v>0</v>
      </c>
      <c r="AD340">
        <v>0</v>
      </c>
      <c r="AE340">
        <v>0</v>
      </c>
      <c r="AF340">
        <v>0</v>
      </c>
      <c r="AG340">
        <v>0</v>
      </c>
      <c r="AH340">
        <v>0</v>
      </c>
      <c r="AI340">
        <v>0</v>
      </c>
    </row>
    <row r="341" spans="1:35" x14ac:dyDescent="0.3">
      <c r="A341" s="26" t="s">
        <v>221</v>
      </c>
      <c r="B341" s="26" t="s">
        <v>43</v>
      </c>
      <c r="C341" s="26" t="str">
        <f>VLOOKUP(G341,Master!$I:$M,2,)</f>
        <v>Category 4</v>
      </c>
      <c r="D341" s="26" t="str">
        <f ca="1">VLOOKUP($F341,Master!$I:$M,3,)</f>
        <v>SP</v>
      </c>
      <c r="E341" s="26" t="str">
        <f ca="1">VLOOKUP($F341,Master!$I:$M,5,)</f>
        <v>ASIN 5</v>
      </c>
      <c r="F341" s="26" t="str">
        <f ca="1">VLOOKUP($F341,Master!$I:$M,4,)</f>
        <v>KT</v>
      </c>
      <c r="G341" s="26" t="s">
        <v>140</v>
      </c>
      <c r="H341" t="s">
        <v>44</v>
      </c>
      <c r="I341" t="s">
        <v>45</v>
      </c>
      <c r="J341" t="s">
        <v>46</v>
      </c>
      <c r="K341" s="14">
        <v>44786</v>
      </c>
      <c r="M341">
        <v>300</v>
      </c>
      <c r="O341" t="s">
        <v>21</v>
      </c>
      <c r="P341" s="26">
        <v>0</v>
      </c>
      <c r="Q341" s="84">
        <v>0</v>
      </c>
      <c r="R341">
        <v>0</v>
      </c>
      <c r="S341" s="26">
        <v>0</v>
      </c>
      <c r="T341">
        <v>0</v>
      </c>
      <c r="U341" s="84">
        <v>0</v>
      </c>
      <c r="V341" s="26">
        <v>0</v>
      </c>
      <c r="W341">
        <v>0</v>
      </c>
      <c r="X341">
        <v>0</v>
      </c>
      <c r="Y341">
        <v>0</v>
      </c>
      <c r="Z341">
        <v>0</v>
      </c>
      <c r="AA341">
        <v>0</v>
      </c>
      <c r="AB341">
        <v>0</v>
      </c>
      <c r="AC341">
        <v>0</v>
      </c>
      <c r="AD341">
        <v>0</v>
      </c>
      <c r="AE341">
        <v>0</v>
      </c>
      <c r="AF341">
        <v>0</v>
      </c>
      <c r="AG341">
        <v>0</v>
      </c>
      <c r="AH341">
        <v>0</v>
      </c>
      <c r="AI341">
        <v>0</v>
      </c>
    </row>
    <row r="342" spans="1:35" x14ac:dyDescent="0.3">
      <c r="A342" s="26" t="s">
        <v>221</v>
      </c>
      <c r="B342" s="26" t="s">
        <v>43</v>
      </c>
      <c r="C342" s="26" t="str">
        <f>VLOOKUP(G342,Master!$I:$M,2,)</f>
        <v>Category 4</v>
      </c>
      <c r="D342" s="26" t="str">
        <f ca="1">VLOOKUP($F342,Master!$I:$M,3,)</f>
        <v>SP</v>
      </c>
      <c r="E342" s="26" t="str">
        <f ca="1">VLOOKUP($F342,Master!$I:$M,5,)</f>
        <v>ASIN 5</v>
      </c>
      <c r="F342" s="26" t="str">
        <f ca="1">VLOOKUP($F342,Master!$I:$M,4,)</f>
        <v>KT</v>
      </c>
      <c r="G342" s="26" t="s">
        <v>140</v>
      </c>
      <c r="H342" t="s">
        <v>44</v>
      </c>
      <c r="I342" t="s">
        <v>45</v>
      </c>
      <c r="J342" t="s">
        <v>46</v>
      </c>
      <c r="K342" s="14">
        <v>44786</v>
      </c>
      <c r="M342">
        <v>200</v>
      </c>
      <c r="N342" t="s">
        <v>49</v>
      </c>
      <c r="O342" t="s">
        <v>21</v>
      </c>
      <c r="P342" s="26">
        <v>73.7</v>
      </c>
      <c r="Q342" s="84">
        <v>0</v>
      </c>
      <c r="R342">
        <v>0</v>
      </c>
      <c r="S342" s="26">
        <v>0</v>
      </c>
      <c r="T342">
        <v>0</v>
      </c>
      <c r="U342" s="84">
        <v>0</v>
      </c>
      <c r="V342" s="26">
        <v>0</v>
      </c>
      <c r="W342">
        <v>0</v>
      </c>
      <c r="X342">
        <v>0</v>
      </c>
      <c r="Y342">
        <v>0</v>
      </c>
      <c r="Z342">
        <v>0</v>
      </c>
      <c r="AA342">
        <v>0</v>
      </c>
      <c r="AB342">
        <v>0</v>
      </c>
      <c r="AC342">
        <v>0</v>
      </c>
      <c r="AD342">
        <v>0</v>
      </c>
      <c r="AE342">
        <v>0</v>
      </c>
      <c r="AF342">
        <v>0</v>
      </c>
      <c r="AG342">
        <v>0</v>
      </c>
      <c r="AH342">
        <v>0</v>
      </c>
      <c r="AI342">
        <v>0</v>
      </c>
    </row>
    <row r="343" spans="1:35" x14ac:dyDescent="0.3">
      <c r="A343" s="26" t="s">
        <v>221</v>
      </c>
      <c r="B343" s="26" t="s">
        <v>43</v>
      </c>
      <c r="C343" s="26" t="str">
        <f>VLOOKUP(G343,Master!$I:$M,2,)</f>
        <v>Category 1</v>
      </c>
      <c r="D343" s="26" t="str">
        <f ca="1">VLOOKUP($F343,Master!$I:$M,3,)</f>
        <v>SP</v>
      </c>
      <c r="E343" s="26" t="str">
        <f ca="1">VLOOKUP($F343,Master!$I:$M,5,)</f>
        <v>ASIN 12</v>
      </c>
      <c r="F343" s="26" t="str">
        <f ca="1">VLOOKUP($F343,Master!$I:$M,4,)</f>
        <v>KT</v>
      </c>
      <c r="G343" s="26" t="s">
        <v>174</v>
      </c>
      <c r="H343" t="s">
        <v>44</v>
      </c>
      <c r="I343" t="s">
        <v>45</v>
      </c>
      <c r="J343" t="s">
        <v>46</v>
      </c>
      <c r="K343" s="14">
        <v>44786</v>
      </c>
      <c r="M343">
        <v>200</v>
      </c>
      <c r="O343" t="s">
        <v>21</v>
      </c>
      <c r="P343" s="26">
        <v>0</v>
      </c>
      <c r="Q343" s="84">
        <v>0</v>
      </c>
      <c r="R343">
        <v>0</v>
      </c>
      <c r="S343" s="26">
        <v>0</v>
      </c>
      <c r="T343">
        <v>0</v>
      </c>
      <c r="U343" s="84">
        <v>0</v>
      </c>
      <c r="V343" s="26">
        <v>0</v>
      </c>
      <c r="W343">
        <v>0</v>
      </c>
      <c r="X343">
        <v>0</v>
      </c>
      <c r="Y343">
        <v>0</v>
      </c>
      <c r="Z343">
        <v>0</v>
      </c>
      <c r="AA343">
        <v>0</v>
      </c>
      <c r="AB343">
        <v>0</v>
      </c>
      <c r="AC343">
        <v>0</v>
      </c>
      <c r="AD343">
        <v>0</v>
      </c>
      <c r="AE343">
        <v>0</v>
      </c>
      <c r="AF343">
        <v>0</v>
      </c>
      <c r="AG343">
        <v>0</v>
      </c>
      <c r="AH343">
        <v>0</v>
      </c>
      <c r="AI343">
        <v>0</v>
      </c>
    </row>
    <row r="344" spans="1:35" x14ac:dyDescent="0.3">
      <c r="A344" s="26" t="s">
        <v>221</v>
      </c>
      <c r="B344" s="26" t="s">
        <v>43</v>
      </c>
      <c r="C344" s="26" t="str">
        <f>VLOOKUP(G344,Master!$I:$M,2,)</f>
        <v>Category 1</v>
      </c>
      <c r="D344" s="26" t="str">
        <f ca="1">VLOOKUP($F344,Master!$I:$M,3,)</f>
        <v>SP</v>
      </c>
      <c r="E344" s="26" t="str">
        <f ca="1">VLOOKUP($F344,Master!$I:$M,5,)</f>
        <v>ASIN 4</v>
      </c>
      <c r="F344" s="26" t="str">
        <f ca="1">VLOOKUP($F344,Master!$I:$M,4,)</f>
        <v>KT</v>
      </c>
      <c r="G344" s="26" t="s">
        <v>137</v>
      </c>
      <c r="H344" t="s">
        <v>44</v>
      </c>
      <c r="I344" t="s">
        <v>45</v>
      </c>
      <c r="J344" t="s">
        <v>46</v>
      </c>
      <c r="K344" s="14">
        <v>44786</v>
      </c>
      <c r="M344">
        <v>300</v>
      </c>
      <c r="O344" t="s">
        <v>21</v>
      </c>
      <c r="P344" s="26">
        <v>0</v>
      </c>
      <c r="Q344" s="84">
        <v>0</v>
      </c>
      <c r="R344">
        <v>0</v>
      </c>
      <c r="S344" s="26">
        <v>0</v>
      </c>
      <c r="T344">
        <v>0</v>
      </c>
      <c r="U344" s="84">
        <v>0</v>
      </c>
      <c r="V344" s="26">
        <v>0</v>
      </c>
      <c r="W344">
        <v>0</v>
      </c>
      <c r="X344">
        <v>0</v>
      </c>
      <c r="Y344">
        <v>0</v>
      </c>
      <c r="Z344">
        <v>0</v>
      </c>
      <c r="AA344">
        <v>0</v>
      </c>
      <c r="AB344">
        <v>0</v>
      </c>
      <c r="AC344">
        <v>0</v>
      </c>
      <c r="AD344">
        <v>0</v>
      </c>
      <c r="AE344">
        <v>0</v>
      </c>
      <c r="AF344">
        <v>0</v>
      </c>
      <c r="AG344">
        <v>0</v>
      </c>
      <c r="AH344">
        <v>0</v>
      </c>
      <c r="AI344">
        <v>0</v>
      </c>
    </row>
    <row r="345" spans="1:35" x14ac:dyDescent="0.3">
      <c r="A345" s="26" t="s">
        <v>221</v>
      </c>
      <c r="B345" s="26" t="s">
        <v>43</v>
      </c>
      <c r="C345" s="26" t="str">
        <f>VLOOKUP(G345,Master!$I:$M,2,)</f>
        <v>Category 1</v>
      </c>
      <c r="D345" s="26" t="str">
        <f ca="1">VLOOKUP($F345,Master!$I:$M,3,)</f>
        <v>SP</v>
      </c>
      <c r="E345" s="26" t="str">
        <f ca="1">VLOOKUP($F345,Master!$I:$M,5,)</f>
        <v>ASIN 7</v>
      </c>
      <c r="F345" s="26" t="str">
        <f ca="1">VLOOKUP($F345,Master!$I:$M,4,)</f>
        <v>KT</v>
      </c>
      <c r="G345" s="26" t="s">
        <v>191</v>
      </c>
      <c r="H345" t="s">
        <v>44</v>
      </c>
      <c r="I345" t="s">
        <v>45</v>
      </c>
      <c r="J345" t="s">
        <v>46</v>
      </c>
      <c r="K345" s="14">
        <v>44786</v>
      </c>
      <c r="M345">
        <v>200</v>
      </c>
      <c r="O345" t="s">
        <v>21</v>
      </c>
      <c r="P345" s="26">
        <v>0</v>
      </c>
      <c r="Q345" s="84">
        <v>0</v>
      </c>
      <c r="R345">
        <v>0</v>
      </c>
      <c r="S345" s="26">
        <v>0</v>
      </c>
      <c r="T345">
        <v>0</v>
      </c>
      <c r="U345" s="84">
        <v>0</v>
      </c>
      <c r="V345" s="26">
        <v>0</v>
      </c>
      <c r="W345">
        <v>0</v>
      </c>
      <c r="X345">
        <v>0</v>
      </c>
      <c r="Y345">
        <v>0</v>
      </c>
      <c r="Z345">
        <v>0</v>
      </c>
      <c r="AA345">
        <v>0</v>
      </c>
      <c r="AB345">
        <v>0</v>
      </c>
      <c r="AC345">
        <v>0</v>
      </c>
      <c r="AD345">
        <v>0</v>
      </c>
      <c r="AE345">
        <v>0</v>
      </c>
      <c r="AF345">
        <v>0</v>
      </c>
      <c r="AG345">
        <v>0</v>
      </c>
      <c r="AH345">
        <v>0</v>
      </c>
      <c r="AI345">
        <v>0</v>
      </c>
    </row>
    <row r="346" spans="1:35" x14ac:dyDescent="0.3">
      <c r="A346" s="26" t="s">
        <v>221</v>
      </c>
      <c r="B346" s="26" t="s">
        <v>43</v>
      </c>
      <c r="C346" s="26" t="str">
        <f>VLOOKUP(G346,Master!$I:$M,2,)</f>
        <v>Category 2</v>
      </c>
      <c r="D346" s="26" t="str">
        <f ca="1">VLOOKUP($F346,Master!$I:$M,3,)</f>
        <v>SP</v>
      </c>
      <c r="E346" s="26" t="str">
        <f ca="1">VLOOKUP($F346,Master!$I:$M,5,)</f>
        <v>ASIN 2</v>
      </c>
      <c r="F346" s="26" t="str">
        <f ca="1">VLOOKUP($F346,Master!$I:$M,4,)</f>
        <v>KT</v>
      </c>
      <c r="G346" s="26" t="s">
        <v>127</v>
      </c>
      <c r="H346" t="s">
        <v>44</v>
      </c>
      <c r="I346" t="s">
        <v>45</v>
      </c>
      <c r="J346" t="s">
        <v>46</v>
      </c>
      <c r="K346" s="14">
        <v>44786</v>
      </c>
      <c r="M346">
        <v>200</v>
      </c>
      <c r="N346" s="13">
        <v>0.2</v>
      </c>
      <c r="O346" t="s">
        <v>21</v>
      </c>
      <c r="P346" s="26">
        <v>12.100000000000001</v>
      </c>
      <c r="Q346" s="84">
        <v>0</v>
      </c>
      <c r="R346">
        <v>0</v>
      </c>
      <c r="S346" s="26">
        <v>0</v>
      </c>
      <c r="T346">
        <v>0</v>
      </c>
      <c r="U346" s="84">
        <v>0</v>
      </c>
      <c r="V346" s="26">
        <v>0</v>
      </c>
      <c r="W346">
        <v>0</v>
      </c>
      <c r="X346">
        <v>0</v>
      </c>
      <c r="Y346">
        <v>0</v>
      </c>
      <c r="Z346">
        <v>0</v>
      </c>
      <c r="AA346">
        <v>0</v>
      </c>
      <c r="AB346">
        <v>0</v>
      </c>
      <c r="AC346">
        <v>0</v>
      </c>
      <c r="AD346">
        <v>0</v>
      </c>
      <c r="AE346">
        <v>0</v>
      </c>
      <c r="AF346">
        <v>0</v>
      </c>
      <c r="AG346">
        <v>0</v>
      </c>
      <c r="AH346">
        <v>0</v>
      </c>
      <c r="AI346">
        <v>0</v>
      </c>
    </row>
    <row r="347" spans="1:35" x14ac:dyDescent="0.3">
      <c r="A347" s="26" t="s">
        <v>221</v>
      </c>
      <c r="B347" s="26" t="s">
        <v>43</v>
      </c>
      <c r="C347" s="26" t="str">
        <f>VLOOKUP(G347,Master!$I:$M,2,)</f>
        <v>Category 2</v>
      </c>
      <c r="D347" s="26" t="str">
        <f ca="1">VLOOKUP($F347,Master!$I:$M,3,)</f>
        <v>SP</v>
      </c>
      <c r="E347" s="26" t="str">
        <f ca="1">VLOOKUP($F347,Master!$I:$M,5,)</f>
        <v>ASIN 2</v>
      </c>
      <c r="F347" s="26" t="str">
        <f ca="1">VLOOKUP($F347,Master!$I:$M,4,)</f>
        <v>KT</v>
      </c>
      <c r="G347" s="26" t="s">
        <v>127</v>
      </c>
      <c r="H347" t="s">
        <v>44</v>
      </c>
      <c r="I347" t="s">
        <v>45</v>
      </c>
      <c r="J347" t="s">
        <v>46</v>
      </c>
      <c r="K347" s="14">
        <v>44786</v>
      </c>
      <c r="M347">
        <v>1000</v>
      </c>
      <c r="N347" t="s">
        <v>49</v>
      </c>
      <c r="O347" t="s">
        <v>21</v>
      </c>
      <c r="P347" s="26">
        <v>1933.8000000000002</v>
      </c>
      <c r="Q347" s="84">
        <v>0</v>
      </c>
      <c r="R347">
        <v>0</v>
      </c>
      <c r="S347" s="26">
        <v>0</v>
      </c>
      <c r="T347">
        <v>0</v>
      </c>
      <c r="U347" s="84">
        <v>0</v>
      </c>
      <c r="V347" s="26">
        <v>0</v>
      </c>
      <c r="W347">
        <v>0</v>
      </c>
      <c r="X347">
        <v>0</v>
      </c>
      <c r="Y347">
        <v>0</v>
      </c>
      <c r="Z347">
        <v>0</v>
      </c>
      <c r="AA347">
        <v>0</v>
      </c>
      <c r="AB347">
        <v>0</v>
      </c>
      <c r="AC347">
        <v>0</v>
      </c>
      <c r="AD347">
        <v>0</v>
      </c>
      <c r="AE347">
        <v>0</v>
      </c>
      <c r="AF347">
        <v>0</v>
      </c>
      <c r="AG347">
        <v>0</v>
      </c>
      <c r="AH347">
        <v>0</v>
      </c>
      <c r="AI347">
        <v>0</v>
      </c>
    </row>
    <row r="348" spans="1:35" x14ac:dyDescent="0.3">
      <c r="A348" s="26" t="s">
        <v>221</v>
      </c>
      <c r="B348" s="26" t="s">
        <v>43</v>
      </c>
      <c r="C348" s="26" t="str">
        <f>VLOOKUP(G348,Master!$I:$M,2,)</f>
        <v>Category 1</v>
      </c>
      <c r="D348" s="26" t="str">
        <f ca="1">VLOOKUP($F348,Master!$I:$M,3,)</f>
        <v>SP</v>
      </c>
      <c r="E348" s="26" t="str">
        <f ca="1">VLOOKUP($F348,Master!$I:$M,5,)</f>
        <v>ASIN 4</v>
      </c>
      <c r="F348" s="26" t="str">
        <f ca="1">VLOOKUP($F348,Master!$I:$M,4,)</f>
        <v>KT</v>
      </c>
      <c r="G348" s="26" t="s">
        <v>137</v>
      </c>
      <c r="H348" t="s">
        <v>44</v>
      </c>
      <c r="I348" t="s">
        <v>45</v>
      </c>
      <c r="J348" t="s">
        <v>46</v>
      </c>
      <c r="K348" s="14">
        <v>44786</v>
      </c>
      <c r="M348">
        <v>200</v>
      </c>
      <c r="O348" t="s">
        <v>21</v>
      </c>
      <c r="P348" s="26">
        <v>0</v>
      </c>
      <c r="Q348" s="84">
        <v>0</v>
      </c>
      <c r="R348">
        <v>0</v>
      </c>
      <c r="S348" s="26">
        <v>0</v>
      </c>
      <c r="T348">
        <v>0</v>
      </c>
      <c r="U348" s="84">
        <v>0</v>
      </c>
      <c r="V348" s="26">
        <v>0</v>
      </c>
      <c r="W348">
        <v>0</v>
      </c>
      <c r="X348">
        <v>0</v>
      </c>
      <c r="Y348">
        <v>0</v>
      </c>
      <c r="Z348">
        <v>0</v>
      </c>
      <c r="AA348">
        <v>0</v>
      </c>
      <c r="AB348">
        <v>0</v>
      </c>
      <c r="AC348">
        <v>0</v>
      </c>
      <c r="AD348">
        <v>0</v>
      </c>
      <c r="AE348">
        <v>0</v>
      </c>
      <c r="AF348">
        <v>0</v>
      </c>
      <c r="AG348">
        <v>0</v>
      </c>
      <c r="AH348">
        <v>0</v>
      </c>
      <c r="AI348">
        <v>0</v>
      </c>
    </row>
    <row r="349" spans="1:35" x14ac:dyDescent="0.3">
      <c r="A349" s="26" t="s">
        <v>221</v>
      </c>
      <c r="B349" s="26" t="s">
        <v>43</v>
      </c>
      <c r="C349" s="26" t="str">
        <f>VLOOKUP(G349,Master!$I:$M,2,)</f>
        <v>Category 1</v>
      </c>
      <c r="D349" s="26" t="str">
        <f ca="1">VLOOKUP($F349,Master!$I:$M,3,)</f>
        <v>SP</v>
      </c>
      <c r="E349" s="26" t="str">
        <f ca="1">VLOOKUP($F349,Master!$I:$M,5,)</f>
        <v>ASIN 7</v>
      </c>
      <c r="F349" s="26" t="str">
        <f ca="1">VLOOKUP($F349,Master!$I:$M,4,)</f>
        <v>KT</v>
      </c>
      <c r="G349" s="26" t="s">
        <v>191</v>
      </c>
      <c r="H349" t="s">
        <v>44</v>
      </c>
      <c r="I349" t="s">
        <v>45</v>
      </c>
      <c r="J349" t="s">
        <v>46</v>
      </c>
      <c r="K349" s="14">
        <v>44786</v>
      </c>
      <c r="M349">
        <v>200</v>
      </c>
      <c r="N349" s="13">
        <v>8.3333333333333301E-2</v>
      </c>
      <c r="O349" t="s">
        <v>21</v>
      </c>
      <c r="P349" s="26">
        <v>36.300000000000004</v>
      </c>
      <c r="Q349" s="84">
        <v>0</v>
      </c>
      <c r="R349">
        <v>0</v>
      </c>
      <c r="S349" s="26">
        <v>0</v>
      </c>
      <c r="T349">
        <v>0</v>
      </c>
      <c r="U349" s="84">
        <v>0</v>
      </c>
      <c r="V349" s="26">
        <v>0</v>
      </c>
      <c r="W349">
        <v>0</v>
      </c>
      <c r="X349">
        <v>0</v>
      </c>
      <c r="Y349">
        <v>0</v>
      </c>
      <c r="Z349">
        <v>0</v>
      </c>
      <c r="AA349">
        <v>0</v>
      </c>
      <c r="AB349">
        <v>0</v>
      </c>
      <c r="AC349">
        <v>0</v>
      </c>
      <c r="AD349">
        <v>0</v>
      </c>
      <c r="AE349">
        <v>0</v>
      </c>
      <c r="AF349">
        <v>0</v>
      </c>
      <c r="AG349">
        <v>0</v>
      </c>
      <c r="AH349">
        <v>0</v>
      </c>
      <c r="AI349">
        <v>0</v>
      </c>
    </row>
    <row r="350" spans="1:35" x14ac:dyDescent="0.3">
      <c r="A350" s="26" t="s">
        <v>221</v>
      </c>
      <c r="B350" s="26" t="s">
        <v>43</v>
      </c>
      <c r="C350" s="26" t="str">
        <f>VLOOKUP(G350,Master!$I:$M,2,)</f>
        <v>Category 1</v>
      </c>
      <c r="D350" s="26" t="str">
        <f ca="1">VLOOKUP($F350,Master!$I:$M,3,)</f>
        <v>SP</v>
      </c>
      <c r="E350" s="26" t="str">
        <f ca="1">VLOOKUP($F350,Master!$I:$M,5,)</f>
        <v>ASIN 4</v>
      </c>
      <c r="F350" s="26" t="str">
        <f ca="1">VLOOKUP($F350,Master!$I:$M,4,)</f>
        <v>KT</v>
      </c>
      <c r="G350" s="26" t="s">
        <v>137</v>
      </c>
      <c r="H350" t="s">
        <v>44</v>
      </c>
      <c r="I350" t="s">
        <v>45</v>
      </c>
      <c r="J350" t="s">
        <v>46</v>
      </c>
      <c r="K350" s="14">
        <v>44786</v>
      </c>
      <c r="M350">
        <v>200</v>
      </c>
      <c r="O350" t="s">
        <v>21</v>
      </c>
      <c r="P350" s="26">
        <v>0</v>
      </c>
      <c r="Q350" s="84">
        <v>0</v>
      </c>
      <c r="R350">
        <v>0</v>
      </c>
      <c r="S350" s="26">
        <v>0</v>
      </c>
      <c r="T350">
        <v>0</v>
      </c>
      <c r="U350" s="84">
        <v>0</v>
      </c>
      <c r="V350" s="26">
        <v>0</v>
      </c>
      <c r="W350">
        <v>0</v>
      </c>
      <c r="X350">
        <v>0</v>
      </c>
      <c r="Y350">
        <v>0</v>
      </c>
      <c r="Z350">
        <v>0</v>
      </c>
      <c r="AA350">
        <v>0</v>
      </c>
      <c r="AB350">
        <v>0</v>
      </c>
      <c r="AC350">
        <v>0</v>
      </c>
      <c r="AD350">
        <v>0</v>
      </c>
      <c r="AE350">
        <v>0</v>
      </c>
      <c r="AF350">
        <v>0</v>
      </c>
      <c r="AG350">
        <v>0</v>
      </c>
      <c r="AH350">
        <v>0</v>
      </c>
      <c r="AI350">
        <v>0</v>
      </c>
    </row>
    <row r="351" spans="1:35" x14ac:dyDescent="0.3">
      <c r="A351" s="26" t="s">
        <v>221</v>
      </c>
      <c r="B351" s="26" t="s">
        <v>43</v>
      </c>
      <c r="C351" s="26" t="str">
        <f>VLOOKUP(G351,Master!$I:$M,2,)</f>
        <v>Category 5</v>
      </c>
      <c r="D351" s="26" t="str">
        <f ca="1">VLOOKUP($F351,Master!$I:$M,3,)</f>
        <v>SP</v>
      </c>
      <c r="E351" s="26" t="str">
        <f ca="1">VLOOKUP($F351,Master!$I:$M,5,)</f>
        <v>ASIN 9</v>
      </c>
      <c r="F351" s="26" t="str">
        <f ca="1">VLOOKUP($F351,Master!$I:$M,4,)</f>
        <v>KT</v>
      </c>
      <c r="G351" s="26" t="s">
        <v>161</v>
      </c>
      <c r="H351" t="s">
        <v>44</v>
      </c>
      <c r="I351" t="s">
        <v>45</v>
      </c>
      <c r="J351" t="s">
        <v>46</v>
      </c>
      <c r="K351" s="14">
        <v>44786</v>
      </c>
      <c r="M351">
        <v>300</v>
      </c>
      <c r="N351" t="s">
        <v>49</v>
      </c>
      <c r="O351" t="s">
        <v>21</v>
      </c>
      <c r="P351" s="26">
        <v>150.70000000000002</v>
      </c>
      <c r="Q351" s="84">
        <v>0</v>
      </c>
      <c r="R351">
        <v>0</v>
      </c>
      <c r="S351" s="26">
        <v>0</v>
      </c>
      <c r="T351">
        <v>0</v>
      </c>
      <c r="U351" s="84">
        <v>0</v>
      </c>
      <c r="V351" s="26">
        <v>0</v>
      </c>
      <c r="W351">
        <v>0</v>
      </c>
      <c r="X351">
        <v>0</v>
      </c>
      <c r="Y351">
        <v>0</v>
      </c>
      <c r="Z351">
        <v>0</v>
      </c>
      <c r="AA351">
        <v>0</v>
      </c>
      <c r="AB351">
        <v>0</v>
      </c>
      <c r="AC351">
        <v>0</v>
      </c>
      <c r="AD351">
        <v>0</v>
      </c>
      <c r="AE351">
        <v>0</v>
      </c>
      <c r="AF351">
        <v>0</v>
      </c>
      <c r="AG351">
        <v>0</v>
      </c>
      <c r="AH351">
        <v>0</v>
      </c>
      <c r="AI351">
        <v>0</v>
      </c>
    </row>
    <row r="352" spans="1:35" x14ac:dyDescent="0.3">
      <c r="A352" s="26" t="s">
        <v>221</v>
      </c>
      <c r="B352" s="26" t="s">
        <v>43</v>
      </c>
      <c r="C352" s="26" t="str">
        <f>VLOOKUP(G352,Master!$I:$M,2,)</f>
        <v>Category 1</v>
      </c>
      <c r="D352" s="26" t="str">
        <f ca="1">VLOOKUP($F352,Master!$I:$M,3,)</f>
        <v>SP</v>
      </c>
      <c r="E352" s="26" t="str">
        <f ca="1">VLOOKUP($F352,Master!$I:$M,5,)</f>
        <v>ASIN 6</v>
      </c>
      <c r="F352" s="26" t="str">
        <f ca="1">VLOOKUP($F352,Master!$I:$M,4,)</f>
        <v>KT</v>
      </c>
      <c r="G352" s="26" t="s">
        <v>189</v>
      </c>
      <c r="H352" t="s">
        <v>44</v>
      </c>
      <c r="I352" t="s">
        <v>45</v>
      </c>
      <c r="J352" t="s">
        <v>46</v>
      </c>
      <c r="K352" s="14">
        <v>44786</v>
      </c>
      <c r="M352">
        <v>200</v>
      </c>
      <c r="N352" t="s">
        <v>49</v>
      </c>
      <c r="O352" t="s">
        <v>21</v>
      </c>
      <c r="P352" s="26">
        <v>1.1000000000000001</v>
      </c>
      <c r="Q352" s="84">
        <v>0</v>
      </c>
      <c r="R352">
        <v>0</v>
      </c>
      <c r="S352" s="26">
        <v>0</v>
      </c>
      <c r="T352">
        <v>0</v>
      </c>
      <c r="U352" s="84">
        <v>0</v>
      </c>
      <c r="V352" s="26">
        <v>0</v>
      </c>
      <c r="W352">
        <v>0</v>
      </c>
      <c r="X352">
        <v>0</v>
      </c>
      <c r="Y352">
        <v>0</v>
      </c>
      <c r="Z352">
        <v>0</v>
      </c>
      <c r="AA352">
        <v>0</v>
      </c>
      <c r="AB352">
        <v>0</v>
      </c>
      <c r="AC352">
        <v>0</v>
      </c>
      <c r="AD352">
        <v>0</v>
      </c>
      <c r="AE352">
        <v>0</v>
      </c>
      <c r="AF352">
        <v>0</v>
      </c>
      <c r="AG352">
        <v>0</v>
      </c>
      <c r="AH352">
        <v>0</v>
      </c>
      <c r="AI352">
        <v>0</v>
      </c>
    </row>
    <row r="353" spans="1:35" x14ac:dyDescent="0.3">
      <c r="A353" s="26" t="s">
        <v>221</v>
      </c>
      <c r="B353" s="26" t="s">
        <v>43</v>
      </c>
      <c r="C353" s="26" t="str">
        <f>VLOOKUP(G353,Master!$I:$M,2,)</f>
        <v>Category 1</v>
      </c>
      <c r="D353" s="26" t="str">
        <f ca="1">VLOOKUP($F353,Master!$I:$M,3,)</f>
        <v>SP</v>
      </c>
      <c r="E353" s="26" t="str">
        <f ca="1">VLOOKUP($F353,Master!$I:$M,5,)</f>
        <v>ASIN 10</v>
      </c>
      <c r="F353" s="26" t="str">
        <f ca="1">VLOOKUP($F353,Master!$I:$M,4,)</f>
        <v>KT</v>
      </c>
      <c r="G353" s="26" t="s">
        <v>172</v>
      </c>
      <c r="H353" t="s">
        <v>44</v>
      </c>
      <c r="I353" t="s">
        <v>45</v>
      </c>
      <c r="J353" t="s">
        <v>46</v>
      </c>
      <c r="K353" s="14">
        <v>44786</v>
      </c>
      <c r="M353">
        <v>200</v>
      </c>
      <c r="N353" s="13">
        <v>0.33333333333333298</v>
      </c>
      <c r="O353" t="s">
        <v>21</v>
      </c>
      <c r="P353" s="26">
        <v>11</v>
      </c>
      <c r="Q353" s="84">
        <v>0</v>
      </c>
      <c r="R353">
        <v>0</v>
      </c>
      <c r="S353" s="26">
        <v>0</v>
      </c>
      <c r="T353">
        <v>0</v>
      </c>
      <c r="U353" s="84">
        <v>0</v>
      </c>
      <c r="V353" s="26">
        <v>0</v>
      </c>
      <c r="W353">
        <v>0</v>
      </c>
      <c r="X353">
        <v>0</v>
      </c>
      <c r="Y353">
        <v>0</v>
      </c>
      <c r="Z353">
        <v>0</v>
      </c>
      <c r="AA353">
        <v>0</v>
      </c>
      <c r="AB353">
        <v>0</v>
      </c>
      <c r="AC353">
        <v>0</v>
      </c>
      <c r="AD353">
        <v>0</v>
      </c>
      <c r="AE353">
        <v>0</v>
      </c>
      <c r="AF353">
        <v>0</v>
      </c>
      <c r="AG353">
        <v>0</v>
      </c>
      <c r="AH353">
        <v>0</v>
      </c>
      <c r="AI353">
        <v>0</v>
      </c>
    </row>
    <row r="354" spans="1:35" x14ac:dyDescent="0.3">
      <c r="A354" s="26" t="s">
        <v>221</v>
      </c>
      <c r="B354" s="26" t="s">
        <v>43</v>
      </c>
      <c r="C354" s="26" t="str">
        <f>VLOOKUP(G354,Master!$I:$M,2,)</f>
        <v>Category 5</v>
      </c>
      <c r="D354" s="26" t="str">
        <f ca="1">VLOOKUP($F354,Master!$I:$M,3,)</f>
        <v>SP</v>
      </c>
      <c r="E354" s="26" t="str">
        <f ca="1">VLOOKUP($F354,Master!$I:$M,5,)</f>
        <v>ASIN 9</v>
      </c>
      <c r="F354" s="26" t="str">
        <f ca="1">VLOOKUP($F354,Master!$I:$M,4,)</f>
        <v>KT</v>
      </c>
      <c r="G354" s="26" t="s">
        <v>161</v>
      </c>
      <c r="H354" t="s">
        <v>44</v>
      </c>
      <c r="I354" t="s">
        <v>45</v>
      </c>
      <c r="J354" t="s">
        <v>46</v>
      </c>
      <c r="K354" s="14">
        <v>44786</v>
      </c>
      <c r="M354">
        <v>200</v>
      </c>
      <c r="O354" t="s">
        <v>21</v>
      </c>
      <c r="P354" s="26">
        <v>0</v>
      </c>
      <c r="Q354" s="84">
        <v>0</v>
      </c>
      <c r="R354">
        <v>0</v>
      </c>
      <c r="S354" s="26">
        <v>0</v>
      </c>
      <c r="T354">
        <v>0</v>
      </c>
      <c r="U354" s="84">
        <v>0</v>
      </c>
      <c r="V354" s="26">
        <v>0</v>
      </c>
      <c r="W354">
        <v>0</v>
      </c>
      <c r="X354">
        <v>0</v>
      </c>
      <c r="Y354">
        <v>0</v>
      </c>
      <c r="Z354">
        <v>0</v>
      </c>
      <c r="AA354">
        <v>0</v>
      </c>
      <c r="AB354">
        <v>0</v>
      </c>
      <c r="AC354">
        <v>0</v>
      </c>
      <c r="AD354">
        <v>0</v>
      </c>
      <c r="AE354">
        <v>0</v>
      </c>
      <c r="AF354">
        <v>0</v>
      </c>
      <c r="AG354">
        <v>0</v>
      </c>
      <c r="AH354">
        <v>0</v>
      </c>
      <c r="AI354">
        <v>0</v>
      </c>
    </row>
    <row r="355" spans="1:35" x14ac:dyDescent="0.3">
      <c r="A355" s="26" t="s">
        <v>221</v>
      </c>
      <c r="B355" s="26" t="s">
        <v>43</v>
      </c>
      <c r="C355" s="26" t="str">
        <f>VLOOKUP(G355,Master!$I:$M,2,)</f>
        <v>Category 4</v>
      </c>
      <c r="D355" s="26" t="str">
        <f ca="1">VLOOKUP($F355,Master!$I:$M,3,)</f>
        <v>SP</v>
      </c>
      <c r="E355" s="26" t="str">
        <f ca="1">VLOOKUP($F355,Master!$I:$M,5,)</f>
        <v>ASIN 5</v>
      </c>
      <c r="F355" s="26" t="str">
        <f ca="1">VLOOKUP($F355,Master!$I:$M,4,)</f>
        <v>PT</v>
      </c>
      <c r="G355" s="26" t="s">
        <v>163</v>
      </c>
      <c r="H355" t="s">
        <v>44</v>
      </c>
      <c r="I355" t="s">
        <v>45</v>
      </c>
      <c r="J355" t="s">
        <v>46</v>
      </c>
      <c r="K355" s="14">
        <v>44804</v>
      </c>
      <c r="M355">
        <v>200</v>
      </c>
      <c r="N355" t="s">
        <v>49</v>
      </c>
      <c r="O355" t="s">
        <v>21</v>
      </c>
      <c r="P355" s="26">
        <v>22</v>
      </c>
      <c r="Q355" s="84">
        <v>0</v>
      </c>
      <c r="R355">
        <v>0</v>
      </c>
      <c r="S355" s="26">
        <v>0</v>
      </c>
      <c r="T355">
        <v>0</v>
      </c>
      <c r="U355" s="84">
        <v>0</v>
      </c>
      <c r="V355" s="26">
        <v>0</v>
      </c>
      <c r="W355">
        <v>0</v>
      </c>
      <c r="X355">
        <v>0</v>
      </c>
      <c r="Y355">
        <v>0</v>
      </c>
      <c r="Z355">
        <v>0</v>
      </c>
      <c r="AA355">
        <v>0</v>
      </c>
      <c r="AB355">
        <v>0</v>
      </c>
      <c r="AC355">
        <v>0</v>
      </c>
      <c r="AD355">
        <v>0</v>
      </c>
      <c r="AE355">
        <v>0</v>
      </c>
      <c r="AF355">
        <v>0</v>
      </c>
      <c r="AG355">
        <v>0</v>
      </c>
      <c r="AH355">
        <v>0</v>
      </c>
      <c r="AI355">
        <v>0</v>
      </c>
    </row>
    <row r="356" spans="1:35" x14ac:dyDescent="0.3">
      <c r="A356" s="26" t="s">
        <v>221</v>
      </c>
      <c r="B356" s="26" t="s">
        <v>43</v>
      </c>
      <c r="C356" s="26" t="str">
        <f>VLOOKUP(G356,Master!$I:$M,2,)</f>
        <v>Category 5</v>
      </c>
      <c r="D356" s="26" t="str">
        <f ca="1">VLOOKUP($F356,Master!$I:$M,3,)</f>
        <v>SP</v>
      </c>
      <c r="E356" s="26" t="str">
        <f ca="1">VLOOKUP($F356,Master!$I:$M,5,)</f>
        <v>ASIN 9</v>
      </c>
      <c r="F356" s="26" t="str">
        <f ca="1">VLOOKUP($F356,Master!$I:$M,4,)</f>
        <v>PT</v>
      </c>
      <c r="G356" s="26" t="s">
        <v>175</v>
      </c>
      <c r="H356" t="s">
        <v>44</v>
      </c>
      <c r="I356" t="s">
        <v>45</v>
      </c>
      <c r="J356" t="s">
        <v>46</v>
      </c>
      <c r="K356" s="14">
        <v>44804</v>
      </c>
      <c r="M356">
        <v>200</v>
      </c>
      <c r="N356" t="s">
        <v>49</v>
      </c>
      <c r="O356" t="s">
        <v>21</v>
      </c>
      <c r="P356" s="26">
        <v>16.5</v>
      </c>
      <c r="Q356" s="84">
        <v>0</v>
      </c>
      <c r="R356">
        <v>0</v>
      </c>
      <c r="S356" s="26">
        <v>0</v>
      </c>
      <c r="T356">
        <v>0</v>
      </c>
      <c r="U356" s="84">
        <v>0</v>
      </c>
      <c r="V356" s="26">
        <v>0</v>
      </c>
      <c r="W356">
        <v>0</v>
      </c>
      <c r="X356">
        <v>0</v>
      </c>
      <c r="Y356">
        <v>0</v>
      </c>
      <c r="Z356">
        <v>0</v>
      </c>
      <c r="AA356">
        <v>0</v>
      </c>
      <c r="AB356">
        <v>0</v>
      </c>
      <c r="AC356">
        <v>0</v>
      </c>
      <c r="AD356">
        <v>0</v>
      </c>
      <c r="AE356">
        <v>0</v>
      </c>
      <c r="AF356">
        <v>0</v>
      </c>
      <c r="AG356">
        <v>0</v>
      </c>
      <c r="AH356">
        <v>0</v>
      </c>
      <c r="AI356">
        <v>0</v>
      </c>
    </row>
    <row r="357" spans="1:35" x14ac:dyDescent="0.3">
      <c r="A357" s="26" t="s">
        <v>221</v>
      </c>
      <c r="B357" s="26" t="s">
        <v>43</v>
      </c>
      <c r="C357" s="26" t="str">
        <f>VLOOKUP(G357,Master!$I:$M,2,)</f>
        <v>Category 7</v>
      </c>
      <c r="D357" s="26" t="str">
        <f ca="1">VLOOKUP($F357,Master!$I:$M,3,)</f>
        <v>SP</v>
      </c>
      <c r="E357" s="26" t="str">
        <f ca="1">VLOOKUP($F357,Master!$I:$M,5,)</f>
        <v>ASIN 15</v>
      </c>
      <c r="F357" s="26" t="str">
        <f ca="1">VLOOKUP($F357,Master!$I:$M,4,)</f>
        <v>Auto</v>
      </c>
      <c r="G357" s="26" t="s">
        <v>208</v>
      </c>
      <c r="H357" t="s">
        <v>44</v>
      </c>
      <c r="I357" t="s">
        <v>48</v>
      </c>
      <c r="J357" t="s">
        <v>46</v>
      </c>
      <c r="K357" s="14">
        <v>45047</v>
      </c>
      <c r="M357">
        <v>500</v>
      </c>
      <c r="O357" t="s">
        <v>21</v>
      </c>
      <c r="P357" s="26">
        <v>0</v>
      </c>
      <c r="Q357" s="84">
        <v>0</v>
      </c>
      <c r="R357">
        <v>0</v>
      </c>
      <c r="S357" s="26">
        <v>0</v>
      </c>
      <c r="T357">
        <v>0</v>
      </c>
      <c r="U357" s="84">
        <v>0</v>
      </c>
      <c r="V357" s="26">
        <v>0</v>
      </c>
      <c r="W357">
        <v>0</v>
      </c>
      <c r="X357">
        <v>0</v>
      </c>
      <c r="Y357">
        <v>0</v>
      </c>
      <c r="Z357">
        <v>0</v>
      </c>
      <c r="AA357">
        <v>0</v>
      </c>
      <c r="AB357">
        <v>0</v>
      </c>
      <c r="AC357">
        <v>0</v>
      </c>
      <c r="AD357">
        <v>0</v>
      </c>
      <c r="AE357">
        <v>0</v>
      </c>
      <c r="AF357">
        <v>0</v>
      </c>
      <c r="AG357">
        <v>0</v>
      </c>
      <c r="AH357">
        <v>0</v>
      </c>
      <c r="AI357">
        <v>0</v>
      </c>
    </row>
    <row r="358" spans="1:35" x14ac:dyDescent="0.3">
      <c r="A358" s="26" t="s">
        <v>221</v>
      </c>
      <c r="B358" s="26" t="s">
        <v>53</v>
      </c>
      <c r="C358" s="26" t="str">
        <f>VLOOKUP(G358,Master!$I:$M,2,)</f>
        <v>Category 1</v>
      </c>
      <c r="D358" s="26" t="str">
        <f ca="1">VLOOKUP($F358,Master!$I:$M,3,)</f>
        <v>SB</v>
      </c>
      <c r="E358" s="26" t="str">
        <f ca="1">VLOOKUP($F358,Master!$I:$M,5,)</f>
        <v>ASIN 1</v>
      </c>
      <c r="F358" s="26" t="str">
        <f ca="1">VLOOKUP($F358,Master!$I:$M,4,)</f>
        <v>KT</v>
      </c>
      <c r="G358" s="26" t="s">
        <v>186</v>
      </c>
      <c r="H358" t="s">
        <v>53</v>
      </c>
      <c r="I358" t="s">
        <v>45</v>
      </c>
      <c r="K358" s="14">
        <v>44725</v>
      </c>
      <c r="M358">
        <v>1000</v>
      </c>
      <c r="O358" t="s">
        <v>21</v>
      </c>
      <c r="P358" s="26">
        <v>0</v>
      </c>
      <c r="Q358" s="84">
        <v>0</v>
      </c>
      <c r="R358">
        <v>0</v>
      </c>
      <c r="S358" s="26">
        <v>0</v>
      </c>
      <c r="T358">
        <v>0</v>
      </c>
      <c r="U358" s="84">
        <v>0</v>
      </c>
      <c r="V358" s="26">
        <v>0</v>
      </c>
      <c r="W358">
        <v>0</v>
      </c>
      <c r="X358">
        <v>0</v>
      </c>
      <c r="Y358">
        <v>0</v>
      </c>
      <c r="Z358">
        <v>0</v>
      </c>
      <c r="AA358">
        <v>0</v>
      </c>
      <c r="AB358">
        <v>0</v>
      </c>
      <c r="AC358">
        <v>0</v>
      </c>
      <c r="AD358">
        <v>0</v>
      </c>
      <c r="AE358">
        <v>0</v>
      </c>
      <c r="AF358">
        <v>0</v>
      </c>
      <c r="AG358">
        <v>0</v>
      </c>
      <c r="AH358">
        <v>0</v>
      </c>
      <c r="AI358">
        <v>0</v>
      </c>
    </row>
    <row r="359" spans="1:35" x14ac:dyDescent="0.3">
      <c r="A359" s="26" t="s">
        <v>221</v>
      </c>
      <c r="B359" s="26" t="s">
        <v>53</v>
      </c>
      <c r="C359" s="26" t="str">
        <f>VLOOKUP(G359,Master!$I:$M,2,)</f>
        <v>Category 1</v>
      </c>
      <c r="D359" s="26" t="str">
        <f ca="1">VLOOKUP($F359,Master!$I:$M,3,)</f>
        <v>SB</v>
      </c>
      <c r="E359" s="26" t="str">
        <f ca="1">VLOOKUP($F359,Master!$I:$M,5,)</f>
        <v>ASIN 1</v>
      </c>
      <c r="F359" s="26" t="str">
        <f ca="1">VLOOKUP($F359,Master!$I:$M,4,)</f>
        <v>KT</v>
      </c>
      <c r="G359" s="26" t="s">
        <v>186</v>
      </c>
      <c r="H359" t="s">
        <v>53</v>
      </c>
      <c r="I359" t="s">
        <v>45</v>
      </c>
      <c r="K359" s="14">
        <v>44725</v>
      </c>
      <c r="M359">
        <v>1000</v>
      </c>
      <c r="O359" t="s">
        <v>21</v>
      </c>
      <c r="P359" s="26">
        <v>0</v>
      </c>
      <c r="Q359" s="84">
        <v>0</v>
      </c>
      <c r="R359">
        <v>0</v>
      </c>
      <c r="S359" s="26">
        <v>0</v>
      </c>
      <c r="T359">
        <v>0</v>
      </c>
      <c r="U359" s="84">
        <v>0</v>
      </c>
      <c r="V359" s="26">
        <v>0</v>
      </c>
      <c r="W359">
        <v>0</v>
      </c>
      <c r="X359">
        <v>0</v>
      </c>
      <c r="Y359">
        <v>0</v>
      </c>
      <c r="Z359">
        <v>0</v>
      </c>
      <c r="AA359">
        <v>0</v>
      </c>
      <c r="AB359">
        <v>0</v>
      </c>
      <c r="AC359">
        <v>0</v>
      </c>
      <c r="AD359">
        <v>0</v>
      </c>
      <c r="AE359">
        <v>0</v>
      </c>
      <c r="AF359">
        <v>0</v>
      </c>
      <c r="AG359">
        <v>0</v>
      </c>
      <c r="AH359">
        <v>0</v>
      </c>
      <c r="AI359">
        <v>0</v>
      </c>
    </row>
    <row r="360" spans="1:35" x14ac:dyDescent="0.3">
      <c r="A360" s="26" t="s">
        <v>221</v>
      </c>
      <c r="B360" s="26" t="s">
        <v>43</v>
      </c>
      <c r="C360" s="26" t="str">
        <f>VLOOKUP(G360,Master!$I:$M,2,)</f>
        <v>Category 1</v>
      </c>
      <c r="D360" s="26" t="str">
        <f ca="1">VLOOKUP($F360,Master!$I:$M,3,)</f>
        <v>SB</v>
      </c>
      <c r="E360" s="26" t="str">
        <f ca="1">VLOOKUP($F360,Master!$I:$M,5,)</f>
        <v>ASIN 1</v>
      </c>
      <c r="F360" s="26" t="str">
        <f ca="1">VLOOKUP($F360,Master!$I:$M,4,)</f>
        <v>KT</v>
      </c>
      <c r="G360" s="26" t="s">
        <v>186</v>
      </c>
      <c r="H360" t="s">
        <v>50</v>
      </c>
      <c r="I360" t="s">
        <v>45</v>
      </c>
      <c r="K360" s="14">
        <v>44725</v>
      </c>
      <c r="M360">
        <v>200</v>
      </c>
      <c r="N360" s="13">
        <v>0.23076923076923</v>
      </c>
      <c r="O360" t="s">
        <v>21</v>
      </c>
      <c r="P360" s="26">
        <v>23.1</v>
      </c>
      <c r="Q360" s="84">
        <v>0</v>
      </c>
      <c r="R360">
        <v>0</v>
      </c>
      <c r="S360" s="26">
        <v>0</v>
      </c>
      <c r="T360">
        <v>0</v>
      </c>
      <c r="U360" s="84">
        <v>0</v>
      </c>
      <c r="V360" s="26">
        <v>0</v>
      </c>
      <c r="W360">
        <v>0</v>
      </c>
      <c r="X360">
        <v>0</v>
      </c>
      <c r="Y360">
        <v>0</v>
      </c>
      <c r="Z360">
        <v>0</v>
      </c>
      <c r="AA360">
        <v>0</v>
      </c>
      <c r="AB360">
        <v>0</v>
      </c>
      <c r="AC360">
        <v>0</v>
      </c>
      <c r="AD360">
        <v>0</v>
      </c>
      <c r="AE360">
        <v>0</v>
      </c>
      <c r="AF360">
        <v>0</v>
      </c>
      <c r="AG360">
        <v>0</v>
      </c>
      <c r="AH360">
        <v>0</v>
      </c>
      <c r="AI360">
        <v>0</v>
      </c>
    </row>
    <row r="361" spans="1:35" x14ac:dyDescent="0.3">
      <c r="A361" s="26" t="s">
        <v>221</v>
      </c>
      <c r="B361" s="26" t="s">
        <v>53</v>
      </c>
      <c r="C361" s="26" t="str">
        <f>VLOOKUP(G361,Master!$I:$M,2,)</f>
        <v>Category 1</v>
      </c>
      <c r="D361" s="26" t="str">
        <f ca="1">VLOOKUP($F361,Master!$I:$M,3,)</f>
        <v>SB</v>
      </c>
      <c r="E361" s="26" t="str">
        <f ca="1">VLOOKUP($F361,Master!$I:$M,5,)</f>
        <v>ASIN 1</v>
      </c>
      <c r="F361" s="26" t="str">
        <f ca="1">VLOOKUP($F361,Master!$I:$M,4,)</f>
        <v>KT</v>
      </c>
      <c r="G361" s="26" t="s">
        <v>186</v>
      </c>
      <c r="H361" t="s">
        <v>53</v>
      </c>
      <c r="I361" t="s">
        <v>45</v>
      </c>
      <c r="K361" s="14">
        <v>44804</v>
      </c>
      <c r="M361">
        <v>200</v>
      </c>
      <c r="O361" t="s">
        <v>21</v>
      </c>
      <c r="P361" s="26">
        <v>0</v>
      </c>
      <c r="Q361" s="84">
        <v>0</v>
      </c>
      <c r="R361">
        <v>0</v>
      </c>
      <c r="S361" s="26">
        <v>0</v>
      </c>
      <c r="T361">
        <v>0</v>
      </c>
      <c r="U361" s="84">
        <v>0</v>
      </c>
      <c r="V361" s="26">
        <v>0</v>
      </c>
      <c r="W361">
        <v>0</v>
      </c>
      <c r="X361">
        <v>0</v>
      </c>
      <c r="Y361">
        <v>0</v>
      </c>
      <c r="Z361">
        <v>0</v>
      </c>
      <c r="AA361">
        <v>0</v>
      </c>
      <c r="AB361">
        <v>0</v>
      </c>
      <c r="AC361">
        <v>0</v>
      </c>
      <c r="AD361">
        <v>0</v>
      </c>
      <c r="AE361">
        <v>0</v>
      </c>
      <c r="AF361">
        <v>0</v>
      </c>
      <c r="AG361">
        <v>0</v>
      </c>
      <c r="AH361">
        <v>0</v>
      </c>
      <c r="AI361">
        <v>0</v>
      </c>
    </row>
    <row r="362" spans="1:35" x14ac:dyDescent="0.3">
      <c r="A362" s="26" t="s">
        <v>221</v>
      </c>
      <c r="B362" s="26" t="s">
        <v>53</v>
      </c>
      <c r="C362" s="26" t="str">
        <f>VLOOKUP(G362,Master!$I:$M,2,)</f>
        <v>Category 1</v>
      </c>
      <c r="D362" s="26" t="str">
        <f ca="1">VLOOKUP($F362,Master!$I:$M,3,)</f>
        <v>SB</v>
      </c>
      <c r="E362" s="26" t="str">
        <f ca="1">VLOOKUP($F362,Master!$I:$M,5,)</f>
        <v>ASIN 1</v>
      </c>
      <c r="F362" s="26" t="str">
        <f ca="1">VLOOKUP($F362,Master!$I:$M,4,)</f>
        <v>KT</v>
      </c>
      <c r="G362" s="26" t="s">
        <v>186</v>
      </c>
      <c r="H362" t="s">
        <v>53</v>
      </c>
      <c r="I362" t="s">
        <v>45</v>
      </c>
      <c r="K362" s="14">
        <v>44806</v>
      </c>
      <c r="M362">
        <v>200</v>
      </c>
      <c r="O362" t="s">
        <v>21</v>
      </c>
      <c r="P362" s="26">
        <v>0</v>
      </c>
      <c r="Q362" s="84">
        <v>0</v>
      </c>
      <c r="R362">
        <v>0</v>
      </c>
      <c r="S362" s="26">
        <v>0</v>
      </c>
      <c r="T362">
        <v>0</v>
      </c>
      <c r="U362" s="84">
        <v>0</v>
      </c>
      <c r="V362" s="26">
        <v>0</v>
      </c>
      <c r="W362">
        <v>0</v>
      </c>
      <c r="X362">
        <v>0</v>
      </c>
      <c r="Y362">
        <v>0</v>
      </c>
      <c r="Z362">
        <v>0</v>
      </c>
      <c r="AA362">
        <v>0</v>
      </c>
      <c r="AB362">
        <v>0</v>
      </c>
      <c r="AC362">
        <v>0</v>
      </c>
      <c r="AD362">
        <v>0</v>
      </c>
      <c r="AE362">
        <v>0</v>
      </c>
      <c r="AF362">
        <v>0</v>
      </c>
      <c r="AG362">
        <v>0</v>
      </c>
      <c r="AH362">
        <v>0</v>
      </c>
      <c r="AI362">
        <v>0</v>
      </c>
    </row>
    <row r="363" spans="1:35" x14ac:dyDescent="0.3">
      <c r="A363" s="26" t="s">
        <v>221</v>
      </c>
      <c r="B363" s="26" t="s">
        <v>53</v>
      </c>
      <c r="C363" s="26" t="str">
        <f>VLOOKUP(G363,Master!$I:$M,2,)</f>
        <v>Category 1</v>
      </c>
      <c r="D363" s="26" t="str">
        <f ca="1">VLOOKUP($F363,Master!$I:$M,3,)</f>
        <v>SB</v>
      </c>
      <c r="E363" s="26" t="str">
        <f ca="1">VLOOKUP($F363,Master!$I:$M,5,)</f>
        <v>ASIN 1</v>
      </c>
      <c r="F363" s="26" t="str">
        <f ca="1">VLOOKUP($F363,Master!$I:$M,4,)</f>
        <v>KT</v>
      </c>
      <c r="G363" s="26" t="s">
        <v>186</v>
      </c>
      <c r="H363" t="s">
        <v>53</v>
      </c>
      <c r="I363" t="s">
        <v>45</v>
      </c>
      <c r="K363" s="14">
        <v>44804</v>
      </c>
      <c r="M363">
        <v>200</v>
      </c>
      <c r="O363" t="s">
        <v>21</v>
      </c>
      <c r="P363" s="26">
        <v>0</v>
      </c>
      <c r="Q363" s="84">
        <v>0</v>
      </c>
      <c r="R363">
        <v>0</v>
      </c>
      <c r="S363" s="26">
        <v>0</v>
      </c>
      <c r="T363">
        <v>0</v>
      </c>
      <c r="U363" s="84">
        <v>0</v>
      </c>
      <c r="V363" s="26">
        <v>0</v>
      </c>
      <c r="W363">
        <v>0</v>
      </c>
      <c r="X363">
        <v>0</v>
      </c>
      <c r="Y363">
        <v>0</v>
      </c>
      <c r="Z363">
        <v>0</v>
      </c>
      <c r="AA363">
        <v>0</v>
      </c>
      <c r="AB363">
        <v>0</v>
      </c>
      <c r="AC363">
        <v>0</v>
      </c>
      <c r="AD363">
        <v>0</v>
      </c>
      <c r="AE363">
        <v>0</v>
      </c>
      <c r="AF363">
        <v>0</v>
      </c>
      <c r="AG363">
        <v>0</v>
      </c>
      <c r="AH363">
        <v>0</v>
      </c>
      <c r="AI363">
        <v>0</v>
      </c>
    </row>
    <row r="364" spans="1:35" x14ac:dyDescent="0.3">
      <c r="A364" s="26" t="s">
        <v>221</v>
      </c>
      <c r="B364" s="26" t="s">
        <v>53</v>
      </c>
      <c r="C364" s="26" t="str">
        <f>VLOOKUP(G364,Master!$I:$M,2,)</f>
        <v>Category 1</v>
      </c>
      <c r="D364" s="26" t="str">
        <f ca="1">VLOOKUP($F364,Master!$I:$M,3,)</f>
        <v>SB</v>
      </c>
      <c r="E364" s="26" t="str">
        <f ca="1">VLOOKUP($F364,Master!$I:$M,5,)</f>
        <v>ASIN 1</v>
      </c>
      <c r="F364" s="26" t="str">
        <f ca="1">VLOOKUP($F364,Master!$I:$M,4,)</f>
        <v>KT</v>
      </c>
      <c r="G364" s="26" t="s">
        <v>186</v>
      </c>
      <c r="H364" t="s">
        <v>53</v>
      </c>
      <c r="I364" t="s">
        <v>45</v>
      </c>
      <c r="K364" s="14">
        <v>44804</v>
      </c>
      <c r="M364">
        <v>200</v>
      </c>
      <c r="O364" t="s">
        <v>21</v>
      </c>
      <c r="P364" s="26">
        <v>0</v>
      </c>
      <c r="Q364" s="84">
        <v>0</v>
      </c>
      <c r="R364">
        <v>0</v>
      </c>
      <c r="S364" s="26">
        <v>0</v>
      </c>
      <c r="T364">
        <v>0</v>
      </c>
      <c r="U364" s="84">
        <v>0</v>
      </c>
      <c r="V364" s="26">
        <v>0</v>
      </c>
      <c r="W364">
        <v>0</v>
      </c>
      <c r="X364">
        <v>0</v>
      </c>
      <c r="Y364">
        <v>0</v>
      </c>
      <c r="Z364">
        <v>0</v>
      </c>
      <c r="AA364">
        <v>0</v>
      </c>
      <c r="AB364">
        <v>0</v>
      </c>
      <c r="AC364">
        <v>0</v>
      </c>
      <c r="AD364">
        <v>0</v>
      </c>
      <c r="AE364">
        <v>0</v>
      </c>
      <c r="AF364">
        <v>0</v>
      </c>
      <c r="AG364">
        <v>0</v>
      </c>
      <c r="AH364">
        <v>0</v>
      </c>
      <c r="AI364">
        <v>0</v>
      </c>
    </row>
    <row r="365" spans="1:35" x14ac:dyDescent="0.3">
      <c r="A365" s="26" t="s">
        <v>221</v>
      </c>
      <c r="B365" s="26" t="s">
        <v>43</v>
      </c>
      <c r="C365" s="26" t="str">
        <f>VLOOKUP(G365,Master!$I:$M,2,)</f>
        <v>Category 1</v>
      </c>
      <c r="D365" s="26" t="str">
        <f ca="1">VLOOKUP($F365,Master!$I:$M,3,)</f>
        <v>SD</v>
      </c>
      <c r="E365" s="26" t="str">
        <f ca="1">VLOOKUP($F365,Master!$I:$M,5,)</f>
        <v>ASIN 1</v>
      </c>
      <c r="F365" s="26" t="str">
        <f ca="1">VLOOKUP($F365,Master!$I:$M,4,)</f>
        <v>PT</v>
      </c>
      <c r="G365" s="26" t="s">
        <v>198</v>
      </c>
      <c r="H365" t="s">
        <v>44</v>
      </c>
      <c r="I365" t="s">
        <v>45</v>
      </c>
      <c r="K365" s="14">
        <v>44874</v>
      </c>
      <c r="M365">
        <v>550</v>
      </c>
      <c r="O365" t="s">
        <v>21</v>
      </c>
      <c r="P365" s="26">
        <v>0</v>
      </c>
      <c r="Q365" s="84">
        <v>0</v>
      </c>
      <c r="R365">
        <v>0</v>
      </c>
      <c r="S365" s="26">
        <v>0</v>
      </c>
      <c r="T365">
        <v>0</v>
      </c>
      <c r="U365" s="84">
        <v>0</v>
      </c>
      <c r="V365" s="26">
        <v>0</v>
      </c>
      <c r="W365">
        <v>0</v>
      </c>
      <c r="X365">
        <v>0</v>
      </c>
      <c r="Y365">
        <v>0</v>
      </c>
      <c r="Z365">
        <v>0</v>
      </c>
      <c r="AA365">
        <v>0</v>
      </c>
      <c r="AB365">
        <v>0</v>
      </c>
      <c r="AC365">
        <v>0</v>
      </c>
      <c r="AD365">
        <v>0</v>
      </c>
      <c r="AE365">
        <v>0</v>
      </c>
      <c r="AF365">
        <v>0</v>
      </c>
      <c r="AG365">
        <v>0</v>
      </c>
      <c r="AH365">
        <v>0</v>
      </c>
      <c r="AI365">
        <v>0</v>
      </c>
    </row>
    <row r="366" spans="1:35" x14ac:dyDescent="0.3">
      <c r="A366" s="26" t="s">
        <v>221</v>
      </c>
      <c r="B366" s="26" t="s">
        <v>43</v>
      </c>
      <c r="C366" s="26" t="str">
        <f>VLOOKUP(G366,Master!$I:$M,2,)</f>
        <v>Category 1</v>
      </c>
      <c r="D366" s="26" t="str">
        <f ca="1">VLOOKUP($F366,Master!$I:$M,3,)</f>
        <v>SD</v>
      </c>
      <c r="E366" s="26" t="str">
        <f ca="1">VLOOKUP($F366,Master!$I:$M,5,)</f>
        <v>ASIN 3</v>
      </c>
      <c r="F366" s="26" t="str">
        <f ca="1">VLOOKUP($F366,Master!$I:$M,4,)</f>
        <v>PT</v>
      </c>
      <c r="G366" s="26" t="s">
        <v>150</v>
      </c>
      <c r="H366" t="s">
        <v>44</v>
      </c>
      <c r="I366" t="s">
        <v>45</v>
      </c>
      <c r="K366" s="14">
        <v>44874</v>
      </c>
      <c r="M366">
        <v>550</v>
      </c>
      <c r="O366" t="s">
        <v>21</v>
      </c>
      <c r="P366" s="26">
        <v>174.9</v>
      </c>
      <c r="Q366" s="84">
        <v>0</v>
      </c>
      <c r="R366">
        <v>0</v>
      </c>
      <c r="S366" s="26">
        <v>0</v>
      </c>
      <c r="T366">
        <v>0</v>
      </c>
      <c r="U366" s="84">
        <v>0</v>
      </c>
      <c r="V366" s="26">
        <v>0</v>
      </c>
      <c r="W366">
        <v>0</v>
      </c>
      <c r="X366">
        <v>0</v>
      </c>
      <c r="Y366">
        <v>0</v>
      </c>
      <c r="Z366">
        <v>0</v>
      </c>
      <c r="AA366">
        <v>0</v>
      </c>
      <c r="AB366">
        <v>0</v>
      </c>
      <c r="AC366">
        <v>0</v>
      </c>
      <c r="AD366">
        <v>0</v>
      </c>
      <c r="AE366">
        <v>0</v>
      </c>
      <c r="AF366">
        <v>0</v>
      </c>
      <c r="AG366">
        <v>0</v>
      </c>
      <c r="AH366">
        <v>0</v>
      </c>
      <c r="AI366">
        <v>0</v>
      </c>
    </row>
    <row r="367" spans="1:35" x14ac:dyDescent="0.3">
      <c r="A367" s="26" t="s">
        <v>221</v>
      </c>
      <c r="B367" s="26" t="s">
        <v>53</v>
      </c>
      <c r="C367" s="26" t="str">
        <f>VLOOKUP(G367,Master!$I:$M,2,)</f>
        <v>Category 2</v>
      </c>
      <c r="D367" s="26" t="str">
        <f ca="1">VLOOKUP($F367,Master!$I:$M,3,)</f>
        <v>SD</v>
      </c>
      <c r="E367" s="26" t="str">
        <f ca="1">VLOOKUP($F367,Master!$I:$M,5,)</f>
        <v>ASIN 2</v>
      </c>
      <c r="F367" s="26" t="str">
        <f ca="1">VLOOKUP($F367,Master!$I:$M,4,)</f>
        <v>PT</v>
      </c>
      <c r="G367" s="26" t="s">
        <v>178</v>
      </c>
      <c r="H367" t="s">
        <v>54</v>
      </c>
      <c r="I367" t="s">
        <v>45</v>
      </c>
      <c r="K367" s="14">
        <v>44874</v>
      </c>
      <c r="M367">
        <v>550</v>
      </c>
      <c r="O367" t="s">
        <v>21</v>
      </c>
      <c r="P367" s="26">
        <v>0</v>
      </c>
      <c r="Q367" s="84">
        <v>0</v>
      </c>
      <c r="R367">
        <v>0</v>
      </c>
      <c r="S367" s="26">
        <v>0</v>
      </c>
      <c r="T367">
        <v>0</v>
      </c>
      <c r="U367" s="84">
        <v>0</v>
      </c>
      <c r="V367" s="26">
        <v>0</v>
      </c>
      <c r="W367">
        <v>0</v>
      </c>
      <c r="X367">
        <v>0</v>
      </c>
      <c r="Y367">
        <v>0</v>
      </c>
      <c r="Z367">
        <v>0</v>
      </c>
      <c r="AA367">
        <v>0</v>
      </c>
      <c r="AB367">
        <v>0</v>
      </c>
      <c r="AC367">
        <v>0</v>
      </c>
      <c r="AD367">
        <v>0</v>
      </c>
      <c r="AE367">
        <v>0</v>
      </c>
      <c r="AF367">
        <v>0</v>
      </c>
      <c r="AG367">
        <v>0</v>
      </c>
      <c r="AH367">
        <v>0</v>
      </c>
      <c r="AI367">
        <v>0</v>
      </c>
    </row>
    <row r="368" spans="1:35" x14ac:dyDescent="0.3">
      <c r="A368" s="26" t="s">
        <v>221</v>
      </c>
      <c r="B368" s="26" t="s">
        <v>53</v>
      </c>
      <c r="C368" s="26" t="str">
        <f>VLOOKUP(G368,Master!$I:$M,2,)</f>
        <v>Category 1</v>
      </c>
      <c r="D368" s="26" t="str">
        <f ca="1">VLOOKUP($F368,Master!$I:$M,3,)</f>
        <v>SD</v>
      </c>
      <c r="E368" s="26" t="str">
        <f ca="1">VLOOKUP($F368,Master!$I:$M,5,)</f>
        <v>ASIN 1</v>
      </c>
      <c r="F368" s="26" t="str">
        <f ca="1">VLOOKUP($F368,Master!$I:$M,4,)</f>
        <v>CT</v>
      </c>
      <c r="G368" s="26" t="s">
        <v>135</v>
      </c>
      <c r="H368" t="s">
        <v>54</v>
      </c>
      <c r="I368" t="s">
        <v>45</v>
      </c>
      <c r="K368" s="14">
        <v>44900</v>
      </c>
      <c r="M368">
        <v>550</v>
      </c>
      <c r="O368" t="s">
        <v>21</v>
      </c>
      <c r="P368" s="26">
        <v>0</v>
      </c>
      <c r="Q368" s="84">
        <v>0</v>
      </c>
      <c r="R368">
        <v>0</v>
      </c>
      <c r="S368" s="26">
        <v>0</v>
      </c>
      <c r="T368">
        <v>0</v>
      </c>
      <c r="U368" s="84">
        <v>0</v>
      </c>
      <c r="V368" s="26">
        <v>0</v>
      </c>
      <c r="W368">
        <v>0</v>
      </c>
      <c r="X368">
        <v>0</v>
      </c>
      <c r="Y368">
        <v>0</v>
      </c>
      <c r="Z368">
        <v>0</v>
      </c>
      <c r="AA368">
        <v>0</v>
      </c>
      <c r="AB368">
        <v>0</v>
      </c>
      <c r="AC368">
        <v>0</v>
      </c>
      <c r="AD368">
        <v>0</v>
      </c>
      <c r="AE368">
        <v>0</v>
      </c>
      <c r="AF368">
        <v>0</v>
      </c>
      <c r="AG368">
        <v>0</v>
      </c>
      <c r="AH368">
        <v>0</v>
      </c>
      <c r="AI368">
        <v>0</v>
      </c>
    </row>
    <row r="369" spans="1:35" x14ac:dyDescent="0.3">
      <c r="A369" s="26" t="s">
        <v>221</v>
      </c>
      <c r="B369" s="26" t="s">
        <v>53</v>
      </c>
      <c r="C369" s="26" t="str">
        <f>VLOOKUP(G369,Master!$I:$M,2,)</f>
        <v>Category 4</v>
      </c>
      <c r="D369" s="26" t="str">
        <f ca="1">VLOOKUP($F369,Master!$I:$M,3,)</f>
        <v>SD</v>
      </c>
      <c r="E369" s="26" t="str">
        <f ca="1">VLOOKUP($F369,Master!$I:$M,5,)</f>
        <v>ASIN 5</v>
      </c>
      <c r="F369" s="26" t="str">
        <f ca="1">VLOOKUP($F369,Master!$I:$M,4,)</f>
        <v>CT</v>
      </c>
      <c r="G369" s="26" t="s">
        <v>148</v>
      </c>
      <c r="H369" t="s">
        <v>54</v>
      </c>
      <c r="I369" t="s">
        <v>45</v>
      </c>
      <c r="K369" s="14">
        <v>44900</v>
      </c>
      <c r="M369">
        <v>550</v>
      </c>
      <c r="O369" t="s">
        <v>21</v>
      </c>
      <c r="P369" s="26">
        <v>0</v>
      </c>
      <c r="Q369" s="84">
        <v>0</v>
      </c>
      <c r="R369">
        <v>0</v>
      </c>
      <c r="S369" s="26">
        <v>0</v>
      </c>
      <c r="T369">
        <v>0</v>
      </c>
      <c r="U369" s="84">
        <v>0</v>
      </c>
      <c r="V369" s="26">
        <v>0</v>
      </c>
      <c r="W369">
        <v>0</v>
      </c>
      <c r="X369">
        <v>0</v>
      </c>
      <c r="Y369">
        <v>0</v>
      </c>
      <c r="Z369">
        <v>0</v>
      </c>
      <c r="AA369">
        <v>0</v>
      </c>
      <c r="AB369">
        <v>0</v>
      </c>
      <c r="AC369">
        <v>0</v>
      </c>
      <c r="AD369">
        <v>0</v>
      </c>
      <c r="AE369">
        <v>0</v>
      </c>
      <c r="AF369">
        <v>0</v>
      </c>
      <c r="AG369">
        <v>0</v>
      </c>
      <c r="AH369">
        <v>0</v>
      </c>
      <c r="AI369">
        <v>0</v>
      </c>
    </row>
    <row r="370" spans="1:35" x14ac:dyDescent="0.3">
      <c r="A370" s="26" t="s">
        <v>221</v>
      </c>
      <c r="B370" s="26" t="s">
        <v>53</v>
      </c>
      <c r="C370" s="26" t="str">
        <f>VLOOKUP(G370,Master!$I:$M,2,)</f>
        <v>Category 2</v>
      </c>
      <c r="D370" s="26" t="str">
        <f ca="1">VLOOKUP($F370,Master!$I:$M,3,)</f>
        <v>SD</v>
      </c>
      <c r="E370" s="26" t="str">
        <f ca="1">VLOOKUP($F370,Master!$I:$M,5,)</f>
        <v>ASIN 2</v>
      </c>
      <c r="F370" s="26" t="str">
        <f ca="1">VLOOKUP($F370,Master!$I:$M,4,)</f>
        <v>CT</v>
      </c>
      <c r="G370" s="26" t="s">
        <v>131</v>
      </c>
      <c r="H370" t="s">
        <v>54</v>
      </c>
      <c r="I370" t="s">
        <v>45</v>
      </c>
      <c r="K370" s="14">
        <v>44900</v>
      </c>
      <c r="M370">
        <v>550</v>
      </c>
      <c r="O370" t="s">
        <v>21</v>
      </c>
      <c r="P370" s="26">
        <v>0</v>
      </c>
      <c r="Q370" s="84">
        <v>0</v>
      </c>
      <c r="R370">
        <v>0</v>
      </c>
      <c r="S370" s="26">
        <v>0</v>
      </c>
      <c r="T370">
        <v>0</v>
      </c>
      <c r="U370" s="84">
        <v>0</v>
      </c>
      <c r="V370" s="26">
        <v>0</v>
      </c>
      <c r="W370">
        <v>0</v>
      </c>
      <c r="X370">
        <v>0</v>
      </c>
      <c r="Y370">
        <v>0</v>
      </c>
      <c r="Z370">
        <v>0</v>
      </c>
      <c r="AA370">
        <v>0</v>
      </c>
      <c r="AB370">
        <v>0</v>
      </c>
      <c r="AC370">
        <v>0</v>
      </c>
      <c r="AD370">
        <v>0</v>
      </c>
      <c r="AE370">
        <v>0</v>
      </c>
      <c r="AF370">
        <v>0</v>
      </c>
      <c r="AG370">
        <v>0</v>
      </c>
      <c r="AH370">
        <v>0</v>
      </c>
      <c r="AI370">
        <v>0</v>
      </c>
    </row>
    <row r="371" spans="1:35" x14ac:dyDescent="0.3">
      <c r="A371" s="26" t="s">
        <v>221</v>
      </c>
      <c r="B371" s="26" t="s">
        <v>53</v>
      </c>
      <c r="C371" s="26" t="str">
        <f>VLOOKUP(G371,Master!$I:$M,2,)</f>
        <v>Category 2</v>
      </c>
      <c r="D371" s="26" t="str">
        <f ca="1">VLOOKUP($F371,Master!$I:$M,3,)</f>
        <v>SD</v>
      </c>
      <c r="E371" s="26" t="str">
        <f ca="1">VLOOKUP($F371,Master!$I:$M,5,)</f>
        <v>ASIN 2</v>
      </c>
      <c r="F371" s="26" t="str">
        <f ca="1">VLOOKUP($F371,Master!$I:$M,4,)</f>
        <v>PT</v>
      </c>
      <c r="G371" s="26" t="s">
        <v>178</v>
      </c>
      <c r="H371" t="s">
        <v>54</v>
      </c>
      <c r="I371" t="s">
        <v>45</v>
      </c>
      <c r="K371" s="14">
        <v>44907</v>
      </c>
      <c r="M371">
        <v>550</v>
      </c>
      <c r="O371" t="s">
        <v>21</v>
      </c>
      <c r="P371" s="26">
        <v>0</v>
      </c>
      <c r="Q371" s="84">
        <v>0</v>
      </c>
      <c r="R371">
        <v>0</v>
      </c>
      <c r="S371" s="26">
        <v>0</v>
      </c>
      <c r="T371">
        <v>0</v>
      </c>
      <c r="U371" s="84">
        <v>0</v>
      </c>
      <c r="V371" s="26">
        <v>0</v>
      </c>
      <c r="W371">
        <v>0</v>
      </c>
      <c r="X371">
        <v>0</v>
      </c>
      <c r="Y371">
        <v>0</v>
      </c>
      <c r="Z371">
        <v>0</v>
      </c>
      <c r="AA371">
        <v>0</v>
      </c>
      <c r="AB371">
        <v>0</v>
      </c>
      <c r="AC371">
        <v>0</v>
      </c>
      <c r="AD371">
        <v>0</v>
      </c>
      <c r="AE371">
        <v>0</v>
      </c>
      <c r="AF371">
        <v>0</v>
      </c>
      <c r="AG371">
        <v>0</v>
      </c>
      <c r="AH371">
        <v>0</v>
      </c>
      <c r="AI371">
        <v>0</v>
      </c>
    </row>
    <row r="372" spans="1:35" x14ac:dyDescent="0.3">
      <c r="A372" s="26" t="s">
        <v>221</v>
      </c>
      <c r="B372" s="26" t="s">
        <v>43</v>
      </c>
      <c r="C372" s="26" t="str">
        <f>VLOOKUP(G372,Master!$I:$M,2,)</f>
        <v>Category 1</v>
      </c>
      <c r="D372" s="26" t="str">
        <f ca="1">VLOOKUP($F372,Master!$I:$M,3,)</f>
        <v>SD</v>
      </c>
      <c r="E372" s="26" t="str">
        <f ca="1">VLOOKUP($F372,Master!$I:$M,5,)</f>
        <v>ASIN 1</v>
      </c>
      <c r="F372" s="26" t="str">
        <f ca="1">VLOOKUP($F372,Master!$I:$M,4,)</f>
        <v>PT</v>
      </c>
      <c r="G372" s="26" t="s">
        <v>198</v>
      </c>
      <c r="H372" t="s">
        <v>44</v>
      </c>
      <c r="I372" t="s">
        <v>45</v>
      </c>
      <c r="K372" s="14">
        <v>44907</v>
      </c>
      <c r="M372">
        <v>550</v>
      </c>
      <c r="O372" t="s">
        <v>21</v>
      </c>
      <c r="P372" s="26">
        <v>4.4000000000000004</v>
      </c>
      <c r="Q372" s="84">
        <v>0</v>
      </c>
      <c r="R372">
        <v>0</v>
      </c>
      <c r="S372" s="26">
        <v>0</v>
      </c>
      <c r="T372">
        <v>0</v>
      </c>
      <c r="U372" s="84">
        <v>0</v>
      </c>
      <c r="V372" s="26">
        <v>0</v>
      </c>
      <c r="W372">
        <v>0</v>
      </c>
      <c r="X372">
        <v>0</v>
      </c>
      <c r="Y372">
        <v>0</v>
      </c>
      <c r="Z372">
        <v>0</v>
      </c>
      <c r="AA372">
        <v>0</v>
      </c>
      <c r="AB372">
        <v>0</v>
      </c>
      <c r="AC372">
        <v>0</v>
      </c>
      <c r="AD372">
        <v>0</v>
      </c>
      <c r="AE372">
        <v>0</v>
      </c>
      <c r="AF372">
        <v>0</v>
      </c>
      <c r="AG372">
        <v>0</v>
      </c>
      <c r="AH372">
        <v>0</v>
      </c>
      <c r="AI372">
        <v>0</v>
      </c>
    </row>
    <row r="373" spans="1:35" x14ac:dyDescent="0.3">
      <c r="A373" s="26" t="s">
        <v>221</v>
      </c>
      <c r="B373" s="26" t="s">
        <v>43</v>
      </c>
      <c r="C373" s="26" t="str">
        <f>VLOOKUP(G373,Master!$I:$M,2,)</f>
        <v>Category 1</v>
      </c>
      <c r="D373" s="26" t="str">
        <f ca="1">VLOOKUP($F373,Master!$I:$M,3,)</f>
        <v>SD</v>
      </c>
      <c r="E373" s="26" t="str">
        <f ca="1">VLOOKUP($F373,Master!$I:$M,5,)</f>
        <v>ASIN 1</v>
      </c>
      <c r="F373" s="26" t="str">
        <f ca="1">VLOOKUP($F373,Master!$I:$M,4,)</f>
        <v>PT</v>
      </c>
      <c r="G373" s="26" t="s">
        <v>198</v>
      </c>
      <c r="H373" t="s">
        <v>44</v>
      </c>
      <c r="I373" t="s">
        <v>45</v>
      </c>
      <c r="K373" s="14">
        <v>44907</v>
      </c>
      <c r="M373">
        <v>550</v>
      </c>
      <c r="O373" t="s">
        <v>21</v>
      </c>
      <c r="P373" s="26">
        <v>3.3000000000000003</v>
      </c>
      <c r="Q373" s="84">
        <v>0</v>
      </c>
      <c r="R373">
        <v>0</v>
      </c>
      <c r="S373" s="26">
        <v>0</v>
      </c>
      <c r="T373">
        <v>0</v>
      </c>
      <c r="U373" s="84">
        <v>0</v>
      </c>
      <c r="V373" s="26">
        <v>0</v>
      </c>
      <c r="W373">
        <v>0</v>
      </c>
      <c r="X373">
        <v>0</v>
      </c>
      <c r="Y373">
        <v>0</v>
      </c>
      <c r="Z373">
        <v>0</v>
      </c>
      <c r="AA373">
        <v>0</v>
      </c>
      <c r="AB373">
        <v>0</v>
      </c>
      <c r="AC373">
        <v>0</v>
      </c>
      <c r="AD373">
        <v>0</v>
      </c>
      <c r="AE373">
        <v>0</v>
      </c>
      <c r="AF373">
        <v>0</v>
      </c>
      <c r="AG373">
        <v>0</v>
      </c>
      <c r="AH373">
        <v>0</v>
      </c>
      <c r="AI373">
        <v>0</v>
      </c>
    </row>
    <row r="374" spans="1:35" x14ac:dyDescent="0.3">
      <c r="A374" s="26" t="s">
        <v>221</v>
      </c>
      <c r="B374" s="26" t="s">
        <v>53</v>
      </c>
      <c r="C374" s="26" t="str">
        <f>VLOOKUP(G374,Master!$I:$M,2,)</f>
        <v>Category 4</v>
      </c>
      <c r="D374" s="26" t="str">
        <f ca="1">VLOOKUP($F374,Master!$I:$M,3,)</f>
        <v>SD</v>
      </c>
      <c r="E374" s="26" t="str">
        <f ca="1">VLOOKUP($F374,Master!$I:$M,5,)</f>
        <v>ASIN 5</v>
      </c>
      <c r="F374" s="26" t="str">
        <f ca="1">VLOOKUP($F374,Master!$I:$M,4,)</f>
        <v>PT</v>
      </c>
      <c r="G374" s="26" t="s">
        <v>197</v>
      </c>
      <c r="H374" t="s">
        <v>54</v>
      </c>
      <c r="I374" t="s">
        <v>45</v>
      </c>
      <c r="K374" s="14">
        <v>44907</v>
      </c>
      <c r="M374">
        <v>550</v>
      </c>
      <c r="O374" t="s">
        <v>21</v>
      </c>
      <c r="P374" s="26">
        <v>0</v>
      </c>
      <c r="Q374" s="84">
        <v>0</v>
      </c>
      <c r="R374">
        <v>0</v>
      </c>
      <c r="S374" s="26">
        <v>0</v>
      </c>
      <c r="T374">
        <v>0</v>
      </c>
      <c r="U374" s="84">
        <v>0</v>
      </c>
      <c r="V374" s="26">
        <v>0</v>
      </c>
      <c r="W374">
        <v>0</v>
      </c>
      <c r="X374">
        <v>0</v>
      </c>
      <c r="Y374">
        <v>0</v>
      </c>
      <c r="Z374">
        <v>0</v>
      </c>
      <c r="AA374">
        <v>0</v>
      </c>
      <c r="AB374">
        <v>0</v>
      </c>
      <c r="AC374">
        <v>0</v>
      </c>
      <c r="AD374">
        <v>0</v>
      </c>
      <c r="AE374">
        <v>0</v>
      </c>
      <c r="AF374">
        <v>0</v>
      </c>
      <c r="AG374">
        <v>0</v>
      </c>
      <c r="AH374">
        <v>0</v>
      </c>
      <c r="AI374">
        <v>0</v>
      </c>
    </row>
    <row r="375" spans="1:35" x14ac:dyDescent="0.3">
      <c r="A375" s="26" t="s">
        <v>221</v>
      </c>
      <c r="B375" s="26" t="s">
        <v>43</v>
      </c>
      <c r="C375" s="26" t="str">
        <f>VLOOKUP(G375,Master!$I:$M,2,)</f>
        <v>Category 1</v>
      </c>
      <c r="D375" s="26" t="str">
        <f ca="1">VLOOKUP($F375,Master!$I:$M,3,)</f>
        <v>SD</v>
      </c>
      <c r="E375" s="26" t="str">
        <f ca="1">VLOOKUP($F375,Master!$I:$M,5,)</f>
        <v>ASIN 3</v>
      </c>
      <c r="F375" s="26" t="str">
        <f ca="1">VLOOKUP($F375,Master!$I:$M,4,)</f>
        <v>PT</v>
      </c>
      <c r="G375" s="26" t="s">
        <v>150</v>
      </c>
      <c r="H375" t="s">
        <v>44</v>
      </c>
      <c r="I375" t="s">
        <v>45</v>
      </c>
      <c r="K375" s="14">
        <v>44907</v>
      </c>
      <c r="M375">
        <v>550</v>
      </c>
      <c r="O375" t="s">
        <v>21</v>
      </c>
      <c r="P375" s="26">
        <v>1343.1000000000001</v>
      </c>
      <c r="Q375" s="84">
        <v>0</v>
      </c>
      <c r="R375">
        <v>0</v>
      </c>
      <c r="S375" s="26">
        <v>0</v>
      </c>
      <c r="T375">
        <v>0</v>
      </c>
      <c r="U375" s="84">
        <v>0</v>
      </c>
      <c r="V375" s="26">
        <v>0</v>
      </c>
      <c r="W375">
        <v>0</v>
      </c>
      <c r="X375">
        <v>0</v>
      </c>
      <c r="Y375">
        <v>0</v>
      </c>
      <c r="Z375">
        <v>0</v>
      </c>
      <c r="AA375">
        <v>0</v>
      </c>
      <c r="AB375">
        <v>0</v>
      </c>
      <c r="AC375">
        <v>0</v>
      </c>
      <c r="AD375">
        <v>0</v>
      </c>
      <c r="AE375">
        <v>0</v>
      </c>
      <c r="AF375">
        <v>0</v>
      </c>
      <c r="AG375">
        <v>0</v>
      </c>
      <c r="AH375">
        <v>0</v>
      </c>
      <c r="AI375">
        <v>0</v>
      </c>
    </row>
    <row r="376" spans="1:35" x14ac:dyDescent="0.3">
      <c r="A376" s="26" t="s">
        <v>221</v>
      </c>
      <c r="B376" s="26" t="s">
        <v>43</v>
      </c>
      <c r="C376" s="26" t="str">
        <f>VLOOKUP(G376,Master!$I:$M,2,)</f>
        <v>Category 2</v>
      </c>
      <c r="D376" s="26" t="str">
        <f ca="1">VLOOKUP($F376,Master!$I:$M,3,)</f>
        <v>SD</v>
      </c>
      <c r="E376" s="26" t="str">
        <f ca="1">VLOOKUP($F376,Master!$I:$M,5,)</f>
        <v>ASIN 2</v>
      </c>
      <c r="F376" s="26" t="str">
        <f ca="1">VLOOKUP($F376,Master!$I:$M,4,)</f>
        <v>CT</v>
      </c>
      <c r="G376" s="26" t="s">
        <v>131</v>
      </c>
      <c r="H376" t="s">
        <v>44</v>
      </c>
      <c r="I376" t="s">
        <v>45</v>
      </c>
      <c r="K376" s="14">
        <v>44949</v>
      </c>
      <c r="M376">
        <v>1000</v>
      </c>
      <c r="O376" t="s">
        <v>52</v>
      </c>
      <c r="P376" s="26">
        <v>0</v>
      </c>
      <c r="Q376" s="84">
        <v>0</v>
      </c>
      <c r="R376">
        <v>0</v>
      </c>
      <c r="S376" s="26">
        <v>0</v>
      </c>
      <c r="T376">
        <v>0</v>
      </c>
      <c r="U376" s="84">
        <v>0</v>
      </c>
      <c r="V376" s="26">
        <v>0</v>
      </c>
      <c r="W376">
        <v>0</v>
      </c>
      <c r="X376">
        <v>0</v>
      </c>
      <c r="Y376">
        <v>0</v>
      </c>
      <c r="Z376">
        <v>0</v>
      </c>
      <c r="AA376">
        <v>0</v>
      </c>
      <c r="AB376">
        <v>0</v>
      </c>
      <c r="AC376">
        <v>0</v>
      </c>
      <c r="AD376">
        <v>0</v>
      </c>
      <c r="AE376">
        <v>0</v>
      </c>
      <c r="AF376">
        <v>0</v>
      </c>
      <c r="AG376">
        <v>0</v>
      </c>
      <c r="AH376">
        <v>0</v>
      </c>
      <c r="AI376">
        <v>0</v>
      </c>
    </row>
    <row r="377" spans="1:35" x14ac:dyDescent="0.3">
      <c r="A377" s="26" t="s">
        <v>221</v>
      </c>
      <c r="B377" s="26" t="s">
        <v>53</v>
      </c>
      <c r="C377" s="26" t="str">
        <f>VLOOKUP(G377,Master!$I:$M,2,)</f>
        <v>Category 1</v>
      </c>
      <c r="D377" s="26" t="str">
        <f ca="1">VLOOKUP($F377,Master!$I:$M,3,)</f>
        <v>SD</v>
      </c>
      <c r="E377" s="26" t="str">
        <f ca="1">VLOOKUP($F377,Master!$I:$M,5,)</f>
        <v>ASIN 11</v>
      </c>
      <c r="F377" s="26" t="str">
        <f ca="1">VLOOKUP($F377,Master!$I:$M,4,)</f>
        <v>CT</v>
      </c>
      <c r="G377" s="26" t="s">
        <v>162</v>
      </c>
      <c r="H377" t="s">
        <v>54</v>
      </c>
      <c r="I377" t="s">
        <v>45</v>
      </c>
      <c r="K377" s="14">
        <v>44949</v>
      </c>
      <c r="M377">
        <v>1000</v>
      </c>
      <c r="O377" t="s">
        <v>52</v>
      </c>
      <c r="P377" s="26">
        <v>0</v>
      </c>
      <c r="Q377" s="84">
        <v>0</v>
      </c>
      <c r="R377">
        <v>0</v>
      </c>
      <c r="S377" s="26">
        <v>0</v>
      </c>
      <c r="T377">
        <v>0</v>
      </c>
      <c r="U377" s="84">
        <v>0</v>
      </c>
      <c r="V377" s="26">
        <v>0</v>
      </c>
      <c r="W377">
        <v>0</v>
      </c>
      <c r="X377">
        <v>0</v>
      </c>
      <c r="Y377">
        <v>0</v>
      </c>
      <c r="Z377">
        <v>0</v>
      </c>
      <c r="AA377">
        <v>0</v>
      </c>
      <c r="AB377">
        <v>0</v>
      </c>
      <c r="AC377">
        <v>0</v>
      </c>
      <c r="AD377">
        <v>0</v>
      </c>
      <c r="AE377">
        <v>0</v>
      </c>
      <c r="AF377">
        <v>0</v>
      </c>
      <c r="AG377">
        <v>0</v>
      </c>
      <c r="AH377">
        <v>0</v>
      </c>
      <c r="AI377">
        <v>0</v>
      </c>
    </row>
    <row r="378" spans="1:35" x14ac:dyDescent="0.3">
      <c r="A378" s="26" t="s">
        <v>221</v>
      </c>
      <c r="B378" s="26" t="s">
        <v>43</v>
      </c>
      <c r="C378" s="26" t="str">
        <f>VLOOKUP(G378,Master!$I:$M,2,)</f>
        <v>Category 2</v>
      </c>
      <c r="D378" s="26" t="str">
        <f ca="1">VLOOKUP($F378,Master!$I:$M,3,)</f>
        <v>SD</v>
      </c>
      <c r="E378" s="26" t="str">
        <f ca="1">VLOOKUP($F378,Master!$I:$M,5,)</f>
        <v>ASIN 2</v>
      </c>
      <c r="F378" s="26" t="str">
        <f ca="1">VLOOKUP($F378,Master!$I:$M,4,)</f>
        <v>CT</v>
      </c>
      <c r="G378" s="26" t="s">
        <v>131</v>
      </c>
      <c r="H378" t="s">
        <v>44</v>
      </c>
      <c r="I378" t="s">
        <v>45</v>
      </c>
      <c r="K378" s="14">
        <v>44949</v>
      </c>
      <c r="M378">
        <v>1000</v>
      </c>
      <c r="O378" t="s">
        <v>52</v>
      </c>
      <c r="P378" s="26">
        <v>0</v>
      </c>
      <c r="Q378" s="84">
        <v>0</v>
      </c>
      <c r="R378">
        <v>0</v>
      </c>
      <c r="S378" s="26">
        <v>0</v>
      </c>
      <c r="T378">
        <v>0</v>
      </c>
      <c r="U378" s="84">
        <v>0</v>
      </c>
      <c r="V378" s="26">
        <v>0</v>
      </c>
      <c r="W378">
        <v>0</v>
      </c>
      <c r="X378">
        <v>0</v>
      </c>
      <c r="Y378">
        <v>0</v>
      </c>
      <c r="Z378">
        <v>0</v>
      </c>
      <c r="AA378">
        <v>0</v>
      </c>
      <c r="AB378">
        <v>0</v>
      </c>
      <c r="AC378">
        <v>0</v>
      </c>
      <c r="AD378">
        <v>0</v>
      </c>
      <c r="AE378">
        <v>0</v>
      </c>
      <c r="AF378">
        <v>0</v>
      </c>
      <c r="AG378">
        <v>0</v>
      </c>
      <c r="AH378">
        <v>0</v>
      </c>
      <c r="AI378">
        <v>0</v>
      </c>
    </row>
    <row r="379" spans="1:35" x14ac:dyDescent="0.3">
      <c r="A379" s="26" t="s">
        <v>221</v>
      </c>
      <c r="B379" s="26" t="s">
        <v>53</v>
      </c>
      <c r="C379" s="26" t="str">
        <f>VLOOKUP(G379,Master!$I:$M,2,)</f>
        <v>Category 1</v>
      </c>
      <c r="D379" s="26" t="str">
        <f ca="1">VLOOKUP($F379,Master!$I:$M,3,)</f>
        <v>SD</v>
      </c>
      <c r="E379" s="26" t="str">
        <f ca="1">VLOOKUP($F379,Master!$I:$M,5,)</f>
        <v>ASIN 3</v>
      </c>
      <c r="F379" s="26" t="str">
        <f ca="1">VLOOKUP($F379,Master!$I:$M,4,)</f>
        <v>PT</v>
      </c>
      <c r="G379" s="26" t="s">
        <v>150</v>
      </c>
      <c r="H379" t="s">
        <v>54</v>
      </c>
      <c r="I379" t="s">
        <v>45</v>
      </c>
      <c r="K379" s="14">
        <v>44947</v>
      </c>
      <c r="M379">
        <v>550</v>
      </c>
      <c r="O379" t="s">
        <v>21</v>
      </c>
      <c r="P379" s="26">
        <v>0</v>
      </c>
      <c r="Q379" s="84">
        <v>0</v>
      </c>
      <c r="R379">
        <v>0</v>
      </c>
      <c r="S379" s="26">
        <v>0</v>
      </c>
      <c r="T379">
        <v>0</v>
      </c>
      <c r="U379" s="84">
        <v>0</v>
      </c>
      <c r="V379" s="26">
        <v>0</v>
      </c>
      <c r="W379">
        <v>0</v>
      </c>
      <c r="X379">
        <v>0</v>
      </c>
      <c r="Y379">
        <v>0</v>
      </c>
      <c r="Z379">
        <v>0</v>
      </c>
      <c r="AA379">
        <v>0</v>
      </c>
      <c r="AB379">
        <v>0</v>
      </c>
      <c r="AC379">
        <v>0</v>
      </c>
      <c r="AD379">
        <v>0</v>
      </c>
      <c r="AE379">
        <v>0</v>
      </c>
      <c r="AF379">
        <v>0</v>
      </c>
      <c r="AG379">
        <v>0</v>
      </c>
      <c r="AH379">
        <v>0</v>
      </c>
      <c r="AI379">
        <v>0</v>
      </c>
    </row>
    <row r="380" spans="1:35" x14ac:dyDescent="0.3">
      <c r="A380" s="26" t="s">
        <v>221</v>
      </c>
      <c r="B380" s="26" t="s">
        <v>53</v>
      </c>
      <c r="C380" s="26" t="str">
        <f>VLOOKUP(G380,Master!$I:$M,2,)</f>
        <v>Category 1</v>
      </c>
      <c r="D380" s="26" t="str">
        <f ca="1">VLOOKUP($F380,Master!$I:$M,3,)</f>
        <v>SD</v>
      </c>
      <c r="E380" s="26" t="str">
        <f ca="1">VLOOKUP($F380,Master!$I:$M,5,)</f>
        <v>ASIN 1</v>
      </c>
      <c r="F380" s="26" t="str">
        <f ca="1">VLOOKUP($F380,Master!$I:$M,4,)</f>
        <v>CT</v>
      </c>
      <c r="G380" s="26" t="s">
        <v>135</v>
      </c>
      <c r="H380" t="s">
        <v>54</v>
      </c>
      <c r="I380" t="s">
        <v>45</v>
      </c>
      <c r="K380" s="14">
        <v>44949</v>
      </c>
      <c r="M380">
        <v>1000</v>
      </c>
      <c r="O380" t="s">
        <v>52</v>
      </c>
      <c r="P380" s="26">
        <v>0</v>
      </c>
      <c r="Q380" s="84">
        <v>0</v>
      </c>
      <c r="R380">
        <v>0</v>
      </c>
      <c r="S380" s="26">
        <v>0</v>
      </c>
      <c r="T380">
        <v>0</v>
      </c>
      <c r="U380" s="84">
        <v>0</v>
      </c>
      <c r="V380" s="26">
        <v>0</v>
      </c>
      <c r="W380">
        <v>0</v>
      </c>
      <c r="X380">
        <v>0</v>
      </c>
      <c r="Y380">
        <v>0</v>
      </c>
      <c r="Z380">
        <v>0</v>
      </c>
      <c r="AA380">
        <v>0</v>
      </c>
      <c r="AB380">
        <v>0</v>
      </c>
      <c r="AC380">
        <v>0</v>
      </c>
      <c r="AD380">
        <v>0</v>
      </c>
      <c r="AE380">
        <v>0</v>
      </c>
      <c r="AF380">
        <v>0</v>
      </c>
      <c r="AG380">
        <v>0</v>
      </c>
      <c r="AH380">
        <v>0</v>
      </c>
      <c r="AI380">
        <v>0</v>
      </c>
    </row>
    <row r="381" spans="1:35" x14ac:dyDescent="0.3">
      <c r="A381" s="26" t="s">
        <v>221</v>
      </c>
      <c r="B381" s="26" t="s">
        <v>43</v>
      </c>
      <c r="C381" s="26" t="str">
        <f>VLOOKUP(G381,Master!$I:$M,2,)</f>
        <v>Category 2</v>
      </c>
      <c r="D381" s="26" t="str">
        <f ca="1">VLOOKUP($F381,Master!$I:$M,3,)</f>
        <v>SD</v>
      </c>
      <c r="E381" s="26" t="str">
        <f ca="1">VLOOKUP($F381,Master!$I:$M,5,)</f>
        <v>ASIN 2</v>
      </c>
      <c r="F381" s="26" t="str">
        <f ca="1">VLOOKUP($F381,Master!$I:$M,4,)</f>
        <v>CT</v>
      </c>
      <c r="G381" s="26" t="s">
        <v>131</v>
      </c>
      <c r="H381" t="s">
        <v>44</v>
      </c>
      <c r="I381" t="s">
        <v>45</v>
      </c>
      <c r="K381" s="14">
        <v>44947</v>
      </c>
      <c r="M381">
        <v>1000</v>
      </c>
      <c r="O381" t="s">
        <v>52</v>
      </c>
      <c r="P381" s="26">
        <v>0</v>
      </c>
      <c r="Q381" s="84">
        <v>0</v>
      </c>
      <c r="R381">
        <v>0</v>
      </c>
      <c r="S381" s="26">
        <v>0</v>
      </c>
      <c r="T381">
        <v>0</v>
      </c>
      <c r="U381" s="84">
        <v>0</v>
      </c>
      <c r="V381" s="26">
        <v>0</v>
      </c>
      <c r="W381">
        <v>0</v>
      </c>
      <c r="X381">
        <v>0</v>
      </c>
      <c r="Y381">
        <v>0</v>
      </c>
      <c r="Z381">
        <v>0</v>
      </c>
      <c r="AA381">
        <v>0</v>
      </c>
      <c r="AB381">
        <v>0</v>
      </c>
      <c r="AC381">
        <v>0</v>
      </c>
      <c r="AD381">
        <v>0</v>
      </c>
      <c r="AE381">
        <v>0</v>
      </c>
      <c r="AF381">
        <v>0</v>
      </c>
      <c r="AG381">
        <v>0</v>
      </c>
      <c r="AH381">
        <v>0</v>
      </c>
      <c r="AI381">
        <v>0</v>
      </c>
    </row>
    <row r="382" spans="1:35" x14ac:dyDescent="0.3">
      <c r="A382" s="26" t="s">
        <v>221</v>
      </c>
      <c r="B382" s="26" t="s">
        <v>53</v>
      </c>
      <c r="C382" s="26" t="str">
        <f>VLOOKUP(G382,Master!$I:$M,2,)</f>
        <v>Category 4</v>
      </c>
      <c r="D382" s="26" t="str">
        <f ca="1">VLOOKUP($F382,Master!$I:$M,3,)</f>
        <v>SD</v>
      </c>
      <c r="E382" s="26" t="str">
        <f ca="1">VLOOKUP($F382,Master!$I:$M,5,)</f>
        <v>ASIN 5</v>
      </c>
      <c r="F382" s="26" t="str">
        <f ca="1">VLOOKUP($F382,Master!$I:$M,4,)</f>
        <v>CT</v>
      </c>
      <c r="G382" s="26" t="s">
        <v>148</v>
      </c>
      <c r="H382" t="s">
        <v>54</v>
      </c>
      <c r="I382" t="s">
        <v>45</v>
      </c>
      <c r="K382" s="14">
        <v>44949</v>
      </c>
      <c r="M382">
        <v>1000</v>
      </c>
      <c r="O382" t="s">
        <v>52</v>
      </c>
      <c r="P382" s="26">
        <v>0</v>
      </c>
      <c r="Q382" s="84">
        <v>0</v>
      </c>
      <c r="R382">
        <v>0</v>
      </c>
      <c r="S382" s="26">
        <v>0</v>
      </c>
      <c r="T382">
        <v>0</v>
      </c>
      <c r="U382" s="84">
        <v>0</v>
      </c>
      <c r="V382" s="26">
        <v>0</v>
      </c>
      <c r="W382">
        <v>0</v>
      </c>
      <c r="X382">
        <v>0</v>
      </c>
      <c r="Y382">
        <v>0</v>
      </c>
      <c r="Z382">
        <v>0</v>
      </c>
      <c r="AA382">
        <v>0</v>
      </c>
      <c r="AB382">
        <v>0</v>
      </c>
      <c r="AC382">
        <v>0</v>
      </c>
      <c r="AD382">
        <v>0</v>
      </c>
      <c r="AE382">
        <v>0</v>
      </c>
      <c r="AF382">
        <v>0</v>
      </c>
      <c r="AG382">
        <v>0</v>
      </c>
      <c r="AH382">
        <v>0</v>
      </c>
      <c r="AI382">
        <v>0</v>
      </c>
    </row>
    <row r="383" spans="1:35" x14ac:dyDescent="0.3">
      <c r="A383" s="26" t="s">
        <v>221</v>
      </c>
      <c r="B383" s="26" t="s">
        <v>53</v>
      </c>
      <c r="C383" s="26" t="str">
        <f>VLOOKUP(G383,Master!$I:$M,2,)</f>
        <v>Category 1</v>
      </c>
      <c r="D383" s="26" t="str">
        <f ca="1">VLOOKUP($F383,Master!$I:$M,3,)</f>
        <v>SD</v>
      </c>
      <c r="E383" s="26" t="str">
        <f ca="1">VLOOKUP($F383,Master!$I:$M,5,)</f>
        <v>ASIN 3</v>
      </c>
      <c r="F383" s="26" t="str">
        <f ca="1">VLOOKUP($F383,Master!$I:$M,4,)</f>
        <v>CT</v>
      </c>
      <c r="G383" s="26" t="s">
        <v>132</v>
      </c>
      <c r="H383" t="s">
        <v>54</v>
      </c>
      <c r="I383" t="s">
        <v>45</v>
      </c>
      <c r="K383" s="14">
        <v>44950</v>
      </c>
      <c r="M383">
        <v>1000</v>
      </c>
      <c r="O383" t="s">
        <v>52</v>
      </c>
      <c r="P383" s="26">
        <v>0</v>
      </c>
      <c r="Q383" s="84">
        <v>0</v>
      </c>
      <c r="R383">
        <v>0</v>
      </c>
      <c r="S383" s="26">
        <v>0</v>
      </c>
      <c r="T383">
        <v>0</v>
      </c>
      <c r="U383" s="84">
        <v>0</v>
      </c>
      <c r="V383" s="26">
        <v>0</v>
      </c>
      <c r="W383">
        <v>0</v>
      </c>
      <c r="X383">
        <v>0</v>
      </c>
      <c r="Y383">
        <v>0</v>
      </c>
      <c r="Z383">
        <v>0</v>
      </c>
      <c r="AA383">
        <v>0</v>
      </c>
      <c r="AB383">
        <v>0</v>
      </c>
      <c r="AC383">
        <v>0</v>
      </c>
      <c r="AD383">
        <v>0</v>
      </c>
      <c r="AE383">
        <v>0</v>
      </c>
      <c r="AF383">
        <v>0</v>
      </c>
      <c r="AG383">
        <v>0</v>
      </c>
      <c r="AH383">
        <v>0</v>
      </c>
      <c r="AI383">
        <v>0</v>
      </c>
    </row>
    <row r="384" spans="1:35" x14ac:dyDescent="0.3">
      <c r="A384" s="26" t="s">
        <v>221</v>
      </c>
      <c r="B384" s="26" t="s">
        <v>53</v>
      </c>
      <c r="C384" s="26" t="str">
        <f>VLOOKUP(G384,Master!$I:$M,2,)</f>
        <v>Category 1</v>
      </c>
      <c r="D384" s="26" t="str">
        <f ca="1">VLOOKUP($F384,Master!$I:$M,3,)</f>
        <v>SD</v>
      </c>
      <c r="E384" s="26" t="str">
        <f ca="1">VLOOKUP($F384,Master!$I:$M,5,)</f>
        <v>ASIN 3</v>
      </c>
      <c r="F384" s="26" t="str">
        <f ca="1">VLOOKUP($F384,Master!$I:$M,4,)</f>
        <v>CT</v>
      </c>
      <c r="G384" s="26" t="s">
        <v>132</v>
      </c>
      <c r="H384" t="s">
        <v>54</v>
      </c>
      <c r="I384" t="s">
        <v>45</v>
      </c>
      <c r="K384" s="14">
        <v>44977</v>
      </c>
      <c r="M384">
        <v>1000</v>
      </c>
      <c r="O384" t="s">
        <v>52</v>
      </c>
      <c r="P384" s="26">
        <v>0</v>
      </c>
      <c r="Q384" s="84">
        <v>0</v>
      </c>
      <c r="R384">
        <v>0</v>
      </c>
      <c r="S384" s="26">
        <v>0</v>
      </c>
      <c r="T384">
        <v>0</v>
      </c>
      <c r="U384" s="84">
        <v>0</v>
      </c>
      <c r="V384" s="26">
        <v>0</v>
      </c>
      <c r="W384">
        <v>0</v>
      </c>
      <c r="X384">
        <v>0</v>
      </c>
      <c r="Y384">
        <v>0</v>
      </c>
      <c r="Z384">
        <v>0</v>
      </c>
      <c r="AA384">
        <v>0</v>
      </c>
      <c r="AB384">
        <v>0</v>
      </c>
      <c r="AC384">
        <v>0</v>
      </c>
      <c r="AD384">
        <v>0</v>
      </c>
      <c r="AE384">
        <v>0</v>
      </c>
      <c r="AF384">
        <v>0</v>
      </c>
      <c r="AG384">
        <v>0</v>
      </c>
      <c r="AH384">
        <v>0</v>
      </c>
      <c r="AI384">
        <v>0</v>
      </c>
    </row>
    <row r="385" spans="1:35" x14ac:dyDescent="0.3">
      <c r="A385" s="26" t="s">
        <v>221</v>
      </c>
      <c r="B385" s="26" t="s">
        <v>53</v>
      </c>
      <c r="C385" s="26" t="str">
        <f>VLOOKUP(G385,Master!$I:$M,2,)</f>
        <v>Category 2</v>
      </c>
      <c r="D385" s="26" t="str">
        <f ca="1">VLOOKUP($F385,Master!$I:$M,3,)</f>
        <v>SD</v>
      </c>
      <c r="E385" s="26" t="str">
        <f ca="1">VLOOKUP($F385,Master!$I:$M,5,)</f>
        <v>ASIN 2</v>
      </c>
      <c r="F385" s="26" t="str">
        <f ca="1">VLOOKUP($F385,Master!$I:$M,4,)</f>
        <v>CT</v>
      </c>
      <c r="G385" s="26" t="s">
        <v>131</v>
      </c>
      <c r="H385" t="s">
        <v>54</v>
      </c>
      <c r="I385" t="s">
        <v>45</v>
      </c>
      <c r="K385" s="14">
        <v>44977</v>
      </c>
      <c r="M385">
        <v>1000</v>
      </c>
      <c r="O385" t="s">
        <v>52</v>
      </c>
      <c r="P385" s="26">
        <v>0</v>
      </c>
      <c r="Q385" s="84">
        <v>0</v>
      </c>
      <c r="R385">
        <v>0</v>
      </c>
      <c r="S385" s="26">
        <v>0</v>
      </c>
      <c r="T385">
        <v>0</v>
      </c>
      <c r="U385" s="84">
        <v>0</v>
      </c>
      <c r="V385" s="26">
        <v>0</v>
      </c>
      <c r="W385">
        <v>0</v>
      </c>
      <c r="X385">
        <v>0</v>
      </c>
      <c r="Y385">
        <v>0</v>
      </c>
      <c r="Z385">
        <v>0</v>
      </c>
      <c r="AA385">
        <v>0</v>
      </c>
      <c r="AB385">
        <v>0</v>
      </c>
      <c r="AC385">
        <v>0</v>
      </c>
      <c r="AD385">
        <v>0</v>
      </c>
      <c r="AE385">
        <v>0</v>
      </c>
      <c r="AF385">
        <v>0</v>
      </c>
      <c r="AG385">
        <v>0</v>
      </c>
      <c r="AH385">
        <v>0</v>
      </c>
      <c r="AI385">
        <v>0</v>
      </c>
    </row>
    <row r="386" spans="1:35" x14ac:dyDescent="0.3">
      <c r="A386" s="26" t="s">
        <v>221</v>
      </c>
      <c r="B386" s="26" t="s">
        <v>53</v>
      </c>
      <c r="C386" s="26" t="str">
        <f>VLOOKUP(G386,Master!$I:$M,2,)</f>
        <v>Category 1</v>
      </c>
      <c r="D386" s="26" t="str">
        <f ca="1">VLOOKUP($F386,Master!$I:$M,3,)</f>
        <v>SD</v>
      </c>
      <c r="E386" s="26" t="str">
        <f ca="1">VLOOKUP($F386,Master!$I:$M,5,)</f>
        <v>ASIN 1</v>
      </c>
      <c r="F386" s="26" t="str">
        <f ca="1">VLOOKUP($F386,Master!$I:$M,4,)</f>
        <v>CT</v>
      </c>
      <c r="G386" s="26" t="s">
        <v>135</v>
      </c>
      <c r="H386" t="s">
        <v>54</v>
      </c>
      <c r="I386" t="s">
        <v>45</v>
      </c>
      <c r="K386" s="14">
        <v>44977</v>
      </c>
      <c r="M386">
        <v>1000</v>
      </c>
      <c r="O386" t="s">
        <v>52</v>
      </c>
      <c r="P386" s="26">
        <v>0</v>
      </c>
      <c r="Q386" s="84">
        <v>0</v>
      </c>
      <c r="R386">
        <v>0</v>
      </c>
      <c r="S386" s="26">
        <v>0</v>
      </c>
      <c r="T386">
        <v>0</v>
      </c>
      <c r="U386" s="84">
        <v>0</v>
      </c>
      <c r="V386" s="26">
        <v>0</v>
      </c>
      <c r="W386">
        <v>0</v>
      </c>
      <c r="X386">
        <v>0</v>
      </c>
      <c r="Y386">
        <v>0</v>
      </c>
      <c r="Z386">
        <v>0</v>
      </c>
      <c r="AA386">
        <v>0</v>
      </c>
      <c r="AB386">
        <v>0</v>
      </c>
      <c r="AC386">
        <v>0</v>
      </c>
      <c r="AD386">
        <v>0</v>
      </c>
      <c r="AE386">
        <v>0</v>
      </c>
      <c r="AF386">
        <v>0</v>
      </c>
      <c r="AG386">
        <v>0</v>
      </c>
      <c r="AH386">
        <v>0</v>
      </c>
      <c r="AI386">
        <v>0</v>
      </c>
    </row>
    <row r="387" spans="1:35" x14ac:dyDescent="0.3">
      <c r="A387" s="26" t="s">
        <v>221</v>
      </c>
      <c r="B387" s="26" t="s">
        <v>53</v>
      </c>
      <c r="C387" s="26" t="str">
        <f>VLOOKUP(G387,Master!$I:$M,2,)</f>
        <v>Category 4</v>
      </c>
      <c r="D387" s="26" t="str">
        <f ca="1">VLOOKUP($F387,Master!$I:$M,3,)</f>
        <v>SD</v>
      </c>
      <c r="E387" s="26" t="str">
        <f ca="1">VLOOKUP($F387,Master!$I:$M,5,)</f>
        <v>ASIN 5</v>
      </c>
      <c r="F387" s="26" t="str">
        <f ca="1">VLOOKUP($F387,Master!$I:$M,4,)</f>
        <v>PT</v>
      </c>
      <c r="G387" s="26" t="s">
        <v>197</v>
      </c>
      <c r="H387" t="s">
        <v>54</v>
      </c>
      <c r="I387" t="s">
        <v>45</v>
      </c>
      <c r="K387" s="14">
        <v>44630</v>
      </c>
      <c r="M387">
        <v>200</v>
      </c>
      <c r="O387" t="s">
        <v>21</v>
      </c>
      <c r="P387" s="26">
        <v>0</v>
      </c>
      <c r="Q387" s="84">
        <v>0</v>
      </c>
      <c r="R387">
        <v>0</v>
      </c>
      <c r="S387" s="26">
        <v>0</v>
      </c>
      <c r="T387">
        <v>0</v>
      </c>
      <c r="U387" s="84">
        <v>0</v>
      </c>
      <c r="V387" s="26">
        <v>0</v>
      </c>
      <c r="W387">
        <v>0</v>
      </c>
      <c r="X387">
        <v>0</v>
      </c>
      <c r="Y387">
        <v>0</v>
      </c>
      <c r="Z387">
        <v>0</v>
      </c>
      <c r="AA387">
        <v>0</v>
      </c>
      <c r="AB387">
        <v>0</v>
      </c>
      <c r="AC387">
        <v>0</v>
      </c>
      <c r="AD387">
        <v>0</v>
      </c>
      <c r="AE387">
        <v>0</v>
      </c>
      <c r="AF387">
        <v>0</v>
      </c>
      <c r="AG387">
        <v>0</v>
      </c>
      <c r="AH387">
        <v>0</v>
      </c>
      <c r="AI387">
        <v>0</v>
      </c>
    </row>
    <row r="388" spans="1:35" x14ac:dyDescent="0.3">
      <c r="A388" s="26" t="s">
        <v>221</v>
      </c>
      <c r="B388" s="26" t="s">
        <v>43</v>
      </c>
      <c r="C388" s="26" t="str">
        <f>VLOOKUP(G388,Master!$I:$M,2,)</f>
        <v>Category 1</v>
      </c>
      <c r="D388" s="26" t="str">
        <f ca="1">VLOOKUP($F388,Master!$I:$M,3,)</f>
        <v>SBV</v>
      </c>
      <c r="E388" s="26" t="str">
        <f ca="1">VLOOKUP($F388,Master!$I:$M,5,)</f>
        <v>ASIN 3</v>
      </c>
      <c r="F388" s="26" t="str">
        <f ca="1">VLOOKUP($F388,Master!$I:$M,4,)</f>
        <v>KT</v>
      </c>
      <c r="G388" s="26" t="s">
        <v>139</v>
      </c>
      <c r="H388" t="s">
        <v>44</v>
      </c>
      <c r="I388" t="s">
        <v>45</v>
      </c>
      <c r="J388" t="s">
        <v>46</v>
      </c>
      <c r="K388" s="14">
        <v>44821</v>
      </c>
      <c r="M388">
        <v>200</v>
      </c>
      <c r="N388" t="s">
        <v>49</v>
      </c>
      <c r="O388" t="s">
        <v>21</v>
      </c>
      <c r="P388" s="26">
        <v>348.70000000000005</v>
      </c>
      <c r="Q388" s="84">
        <v>0</v>
      </c>
      <c r="R388">
        <v>0</v>
      </c>
      <c r="S388" s="26">
        <v>0</v>
      </c>
      <c r="T388">
        <v>0</v>
      </c>
      <c r="U388" s="84">
        <v>0</v>
      </c>
      <c r="V388" s="26">
        <v>0</v>
      </c>
      <c r="W388">
        <v>0</v>
      </c>
      <c r="X388">
        <v>0</v>
      </c>
      <c r="Y388">
        <v>0</v>
      </c>
      <c r="Z388">
        <v>0</v>
      </c>
      <c r="AA388">
        <v>0</v>
      </c>
      <c r="AB388">
        <v>0</v>
      </c>
      <c r="AC388">
        <v>31</v>
      </c>
      <c r="AD388">
        <v>0</v>
      </c>
      <c r="AE388">
        <v>0</v>
      </c>
      <c r="AF388">
        <v>0</v>
      </c>
      <c r="AG388">
        <v>0</v>
      </c>
      <c r="AH388">
        <v>0</v>
      </c>
      <c r="AI388">
        <v>0</v>
      </c>
    </row>
    <row r="389" spans="1:35" x14ac:dyDescent="0.3">
      <c r="A389" s="26" t="s">
        <v>221</v>
      </c>
      <c r="B389" s="26" t="s">
        <v>43</v>
      </c>
      <c r="C389" s="26" t="str">
        <f>VLOOKUP(G389,Master!$I:$M,2,)</f>
        <v>Category 1</v>
      </c>
      <c r="D389" s="26" t="str">
        <f ca="1">VLOOKUP($F389,Master!$I:$M,3,)</f>
        <v>SBV</v>
      </c>
      <c r="E389" s="26" t="str">
        <f ca="1">VLOOKUP($F389,Master!$I:$M,5,)</f>
        <v>ASIN 5</v>
      </c>
      <c r="F389" s="26" t="str">
        <f ca="1">VLOOKUP($F389,Master!$I:$M,4,)</f>
        <v>KT</v>
      </c>
      <c r="G389" s="26" t="s">
        <v>199</v>
      </c>
      <c r="H389" t="s">
        <v>44</v>
      </c>
      <c r="I389" t="s">
        <v>45</v>
      </c>
      <c r="K389" s="14">
        <v>44859</v>
      </c>
      <c r="M389">
        <v>200</v>
      </c>
      <c r="N389" t="s">
        <v>49</v>
      </c>
      <c r="O389" t="s">
        <v>21</v>
      </c>
      <c r="P389" s="26">
        <v>369.6</v>
      </c>
      <c r="Q389" s="84">
        <v>0</v>
      </c>
      <c r="R389">
        <v>0</v>
      </c>
      <c r="S389" s="26">
        <v>0</v>
      </c>
      <c r="T389">
        <v>0</v>
      </c>
      <c r="U389" s="84">
        <v>0</v>
      </c>
      <c r="V389" s="26">
        <v>0</v>
      </c>
      <c r="W389">
        <v>0</v>
      </c>
      <c r="X389">
        <v>0</v>
      </c>
      <c r="Y389">
        <v>0</v>
      </c>
      <c r="Z389">
        <v>0</v>
      </c>
      <c r="AA389">
        <v>0</v>
      </c>
      <c r="AB389">
        <v>0</v>
      </c>
      <c r="AC389">
        <v>0</v>
      </c>
      <c r="AD389">
        <v>0</v>
      </c>
      <c r="AE389">
        <v>0</v>
      </c>
      <c r="AF389">
        <v>0</v>
      </c>
      <c r="AG389">
        <v>0</v>
      </c>
      <c r="AH389">
        <v>0</v>
      </c>
      <c r="AI389">
        <v>0</v>
      </c>
    </row>
    <row r="390" spans="1:35" x14ac:dyDescent="0.3">
      <c r="A390" s="26" t="s">
        <v>221</v>
      </c>
      <c r="B390" s="26" t="s">
        <v>53</v>
      </c>
      <c r="C390" s="26" t="str">
        <f>VLOOKUP(G390,Master!$I:$M,2,)</f>
        <v>Category 4</v>
      </c>
      <c r="D390" s="26" t="str">
        <f ca="1">VLOOKUP($F390,Master!$I:$M,3,)</f>
        <v>SBV</v>
      </c>
      <c r="E390" s="26" t="str">
        <f ca="1">VLOOKUP($F390,Master!$I:$M,5,)</f>
        <v>ASIN 5</v>
      </c>
      <c r="F390" s="26" t="str">
        <f ca="1">VLOOKUP($F390,Master!$I:$M,4,)</f>
        <v>KT</v>
      </c>
      <c r="G390" s="26" t="s">
        <v>143</v>
      </c>
      <c r="H390" t="s">
        <v>54</v>
      </c>
      <c r="I390" t="s">
        <v>45</v>
      </c>
      <c r="K390" s="14">
        <v>44859</v>
      </c>
      <c r="M390">
        <v>200</v>
      </c>
      <c r="O390" t="s">
        <v>21</v>
      </c>
      <c r="P390" s="26">
        <v>0</v>
      </c>
      <c r="Q390" s="84">
        <v>0</v>
      </c>
      <c r="R390">
        <v>0</v>
      </c>
      <c r="S390" s="26">
        <v>0</v>
      </c>
      <c r="T390">
        <v>0</v>
      </c>
      <c r="U390" s="84">
        <v>0</v>
      </c>
      <c r="V390" s="26">
        <v>0</v>
      </c>
      <c r="W390">
        <v>0</v>
      </c>
      <c r="X390">
        <v>0</v>
      </c>
      <c r="Y390">
        <v>0</v>
      </c>
      <c r="Z390">
        <v>0</v>
      </c>
      <c r="AA390">
        <v>0</v>
      </c>
      <c r="AB390">
        <v>0</v>
      </c>
      <c r="AC390">
        <v>0</v>
      </c>
      <c r="AD390">
        <v>0</v>
      </c>
      <c r="AE390">
        <v>0</v>
      </c>
      <c r="AF390">
        <v>0</v>
      </c>
      <c r="AG390">
        <v>0</v>
      </c>
      <c r="AH390">
        <v>0</v>
      </c>
      <c r="AI390">
        <v>0</v>
      </c>
    </row>
    <row r="391" spans="1:35" x14ac:dyDescent="0.3">
      <c r="A391" s="26" t="s">
        <v>221</v>
      </c>
      <c r="B391" s="26" t="s">
        <v>43</v>
      </c>
      <c r="C391" s="26" t="str">
        <f>VLOOKUP(G391,Master!$I:$M,2,)</f>
        <v>Category 1</v>
      </c>
      <c r="D391" s="26" t="str">
        <f ca="1">VLOOKUP($F391,Master!$I:$M,3,)</f>
        <v>SBV</v>
      </c>
      <c r="E391" s="26" t="str">
        <f ca="1">VLOOKUP($F391,Master!$I:$M,5,)</f>
        <v>ASIN 1</v>
      </c>
      <c r="F391" s="26" t="str">
        <f ca="1">VLOOKUP($F391,Master!$I:$M,4,)</f>
        <v>KT</v>
      </c>
      <c r="G391" s="26" t="s">
        <v>196</v>
      </c>
      <c r="H391" t="s">
        <v>44</v>
      </c>
      <c r="I391" t="s">
        <v>45</v>
      </c>
      <c r="K391" s="14">
        <v>44859</v>
      </c>
      <c r="M391">
        <v>200</v>
      </c>
      <c r="N391" t="s">
        <v>49</v>
      </c>
      <c r="O391" t="s">
        <v>21</v>
      </c>
      <c r="P391" s="26">
        <v>127.60000000000001</v>
      </c>
      <c r="Q391" s="84">
        <v>0</v>
      </c>
      <c r="R391">
        <v>0</v>
      </c>
      <c r="S391" s="26">
        <v>0</v>
      </c>
      <c r="T391">
        <v>0</v>
      </c>
      <c r="U391" s="84">
        <v>0</v>
      </c>
      <c r="V391" s="26">
        <v>0</v>
      </c>
      <c r="W391">
        <v>0</v>
      </c>
      <c r="X391">
        <v>0</v>
      </c>
      <c r="Y391">
        <v>0</v>
      </c>
      <c r="Z391">
        <v>0</v>
      </c>
      <c r="AA391">
        <v>0</v>
      </c>
      <c r="AB391">
        <v>0</v>
      </c>
      <c r="AC391">
        <v>0</v>
      </c>
      <c r="AD391">
        <v>0</v>
      </c>
      <c r="AE391">
        <v>0</v>
      </c>
      <c r="AF391">
        <v>0</v>
      </c>
      <c r="AG391">
        <v>0</v>
      </c>
      <c r="AH391">
        <v>0</v>
      </c>
      <c r="AI391">
        <v>0</v>
      </c>
    </row>
    <row r="392" spans="1:35" x14ac:dyDescent="0.3">
      <c r="A392" s="26" t="s">
        <v>221</v>
      </c>
      <c r="B392" s="26" t="s">
        <v>43</v>
      </c>
      <c r="C392" s="26" t="str">
        <f>VLOOKUP(G392,Master!$I:$M,2,)</f>
        <v>Category 2</v>
      </c>
      <c r="D392" s="26" t="str">
        <f ca="1">VLOOKUP($F392,Master!$I:$M,3,)</f>
        <v>SBV</v>
      </c>
      <c r="E392" s="26" t="str">
        <f ca="1">VLOOKUP($F392,Master!$I:$M,5,)</f>
        <v>ASIN 2</v>
      </c>
      <c r="F392" s="26" t="str">
        <f ca="1">VLOOKUP($F392,Master!$I:$M,4,)</f>
        <v>KT</v>
      </c>
      <c r="G392" s="26" t="s">
        <v>133</v>
      </c>
      <c r="H392" t="s">
        <v>44</v>
      </c>
      <c r="I392" t="s">
        <v>45</v>
      </c>
      <c r="K392" s="14">
        <v>44859</v>
      </c>
      <c r="M392">
        <v>200</v>
      </c>
      <c r="O392" t="s">
        <v>21</v>
      </c>
      <c r="P392" s="26">
        <v>0</v>
      </c>
      <c r="Q392" s="84">
        <v>0</v>
      </c>
      <c r="R392">
        <v>0</v>
      </c>
      <c r="S392" s="26">
        <v>0</v>
      </c>
      <c r="T392">
        <v>0</v>
      </c>
      <c r="U392" s="84">
        <v>0</v>
      </c>
      <c r="V392" s="26">
        <v>0</v>
      </c>
      <c r="W392">
        <v>0</v>
      </c>
      <c r="X392">
        <v>0</v>
      </c>
      <c r="Y392">
        <v>0</v>
      </c>
      <c r="Z392">
        <v>0</v>
      </c>
      <c r="AA392">
        <v>0</v>
      </c>
      <c r="AB392">
        <v>0</v>
      </c>
      <c r="AC392">
        <v>0</v>
      </c>
      <c r="AD392">
        <v>0</v>
      </c>
      <c r="AE392">
        <v>0</v>
      </c>
      <c r="AF392">
        <v>0</v>
      </c>
      <c r="AG392">
        <v>0</v>
      </c>
      <c r="AH392">
        <v>0</v>
      </c>
      <c r="AI392">
        <v>0</v>
      </c>
    </row>
    <row r="393" spans="1:35" x14ac:dyDescent="0.3">
      <c r="A393" s="26" t="s">
        <v>221</v>
      </c>
      <c r="B393" s="26" t="s">
        <v>43</v>
      </c>
      <c r="C393" s="26" t="str">
        <f>VLOOKUP(G393,Master!$I:$M,2,)</f>
        <v>Category 2</v>
      </c>
      <c r="D393" s="26" t="str">
        <f ca="1">VLOOKUP($F393,Master!$I:$M,3,)</f>
        <v>SBV</v>
      </c>
      <c r="E393" s="26" t="str">
        <f ca="1">VLOOKUP($F393,Master!$I:$M,5,)</f>
        <v>ASIN 2</v>
      </c>
      <c r="F393" s="26" t="str">
        <f ca="1">VLOOKUP($F393,Master!$I:$M,4,)</f>
        <v>KT</v>
      </c>
      <c r="G393" s="26" t="s">
        <v>133</v>
      </c>
      <c r="H393" t="s">
        <v>44</v>
      </c>
      <c r="I393" t="s">
        <v>45</v>
      </c>
      <c r="K393" s="14">
        <v>44859</v>
      </c>
      <c r="M393">
        <v>200</v>
      </c>
      <c r="O393" t="s">
        <v>21</v>
      </c>
      <c r="P393" s="26">
        <v>0</v>
      </c>
      <c r="Q393" s="84">
        <v>0</v>
      </c>
      <c r="R393">
        <v>0</v>
      </c>
      <c r="S393" s="26">
        <v>0</v>
      </c>
      <c r="T393">
        <v>0</v>
      </c>
      <c r="U393" s="84">
        <v>0</v>
      </c>
      <c r="V393" s="26">
        <v>0</v>
      </c>
      <c r="W393">
        <v>0</v>
      </c>
      <c r="X393">
        <v>0</v>
      </c>
      <c r="Y393">
        <v>0</v>
      </c>
      <c r="Z393">
        <v>0</v>
      </c>
      <c r="AA393">
        <v>0</v>
      </c>
      <c r="AB393">
        <v>0</v>
      </c>
      <c r="AC393">
        <v>0</v>
      </c>
      <c r="AD393">
        <v>0</v>
      </c>
      <c r="AE393">
        <v>0</v>
      </c>
      <c r="AF393">
        <v>0</v>
      </c>
      <c r="AG393">
        <v>0</v>
      </c>
      <c r="AH393">
        <v>0</v>
      </c>
      <c r="AI393">
        <v>0</v>
      </c>
    </row>
    <row r="394" spans="1:35" x14ac:dyDescent="0.3">
      <c r="A394" s="26" t="s">
        <v>221</v>
      </c>
      <c r="B394" s="26" t="s">
        <v>53</v>
      </c>
      <c r="C394" s="26" t="str">
        <f>VLOOKUP(G394,Master!$I:$M,2,)</f>
        <v>Category 2</v>
      </c>
      <c r="D394" s="26" t="str">
        <f ca="1">VLOOKUP($F394,Master!$I:$M,3,)</f>
        <v>SBV</v>
      </c>
      <c r="E394" s="26" t="str">
        <f ca="1">VLOOKUP($F394,Master!$I:$M,5,)</f>
        <v>ASIN 2</v>
      </c>
      <c r="F394" s="26" t="str">
        <f ca="1">VLOOKUP($F394,Master!$I:$M,4,)</f>
        <v>PT</v>
      </c>
      <c r="G394" s="26" t="s">
        <v>147</v>
      </c>
      <c r="H394" t="s">
        <v>54</v>
      </c>
      <c r="I394" t="s">
        <v>45</v>
      </c>
      <c r="K394" s="14">
        <v>44898</v>
      </c>
      <c r="M394">
        <v>550</v>
      </c>
      <c r="O394" t="s">
        <v>21</v>
      </c>
      <c r="P394" s="26">
        <v>0</v>
      </c>
      <c r="Q394" s="84">
        <v>0</v>
      </c>
      <c r="R394">
        <v>0</v>
      </c>
      <c r="S394" s="26">
        <v>0</v>
      </c>
      <c r="T394">
        <v>0</v>
      </c>
      <c r="U394" s="84">
        <v>0</v>
      </c>
      <c r="V394" s="26">
        <v>0</v>
      </c>
      <c r="W394">
        <v>0</v>
      </c>
      <c r="X394">
        <v>0</v>
      </c>
      <c r="Y394">
        <v>0</v>
      </c>
      <c r="Z394">
        <v>0</v>
      </c>
      <c r="AA394">
        <v>0</v>
      </c>
      <c r="AB394">
        <v>0</v>
      </c>
      <c r="AC394">
        <v>0</v>
      </c>
      <c r="AD394">
        <v>0</v>
      </c>
      <c r="AE394">
        <v>0</v>
      </c>
      <c r="AF394">
        <v>0</v>
      </c>
      <c r="AG394">
        <v>0</v>
      </c>
      <c r="AH394">
        <v>0</v>
      </c>
      <c r="AI394">
        <v>0</v>
      </c>
    </row>
    <row r="395" spans="1:35" x14ac:dyDescent="0.3">
      <c r="A395" s="26" t="s">
        <v>221</v>
      </c>
      <c r="B395" s="26" t="s">
        <v>53</v>
      </c>
      <c r="C395" s="26" t="str">
        <f>VLOOKUP(G395,Master!$I:$M,2,)</f>
        <v>Category 4</v>
      </c>
      <c r="D395" s="26" t="str">
        <f ca="1">VLOOKUP($F395,Master!$I:$M,3,)</f>
        <v>SBV</v>
      </c>
      <c r="E395" s="26" t="str">
        <f ca="1">VLOOKUP($F395,Master!$I:$M,5,)</f>
        <v>ASIN 5</v>
      </c>
      <c r="F395" s="26" t="str">
        <f ca="1">VLOOKUP($F395,Master!$I:$M,4,)</f>
        <v>KT</v>
      </c>
      <c r="G395" s="26" t="s">
        <v>143</v>
      </c>
      <c r="H395" t="s">
        <v>54</v>
      </c>
      <c r="I395" t="s">
        <v>45</v>
      </c>
      <c r="K395" s="14">
        <v>44900</v>
      </c>
      <c r="M395">
        <v>550</v>
      </c>
      <c r="O395" t="s">
        <v>21</v>
      </c>
      <c r="P395" s="26">
        <v>0</v>
      </c>
      <c r="Q395" s="84">
        <v>0</v>
      </c>
      <c r="R395">
        <v>0</v>
      </c>
      <c r="S395" s="26">
        <v>0</v>
      </c>
      <c r="T395">
        <v>0</v>
      </c>
      <c r="U395" s="84">
        <v>0</v>
      </c>
      <c r="V395" s="26">
        <v>0</v>
      </c>
      <c r="W395">
        <v>0</v>
      </c>
      <c r="X395">
        <v>0</v>
      </c>
      <c r="Y395">
        <v>0</v>
      </c>
      <c r="Z395">
        <v>0</v>
      </c>
      <c r="AA395">
        <v>0</v>
      </c>
      <c r="AB395">
        <v>0</v>
      </c>
      <c r="AC395">
        <v>0</v>
      </c>
      <c r="AD395">
        <v>0</v>
      </c>
      <c r="AE395">
        <v>0</v>
      </c>
      <c r="AF395">
        <v>0</v>
      </c>
      <c r="AG395">
        <v>0</v>
      </c>
      <c r="AH395">
        <v>0</v>
      </c>
      <c r="AI395">
        <v>0</v>
      </c>
    </row>
    <row r="396" spans="1:35" x14ac:dyDescent="0.3">
      <c r="A396" s="26" t="s">
        <v>221</v>
      </c>
      <c r="B396" s="26" t="s">
        <v>53</v>
      </c>
      <c r="C396" s="26" t="str">
        <f>VLOOKUP(G396,Master!$I:$M,2,)</f>
        <v>Category 4</v>
      </c>
      <c r="D396" s="26" t="str">
        <f ca="1">VLOOKUP($F396,Master!$I:$M,3,)</f>
        <v>SBV</v>
      </c>
      <c r="E396" s="26" t="str">
        <f ca="1">VLOOKUP($F396,Master!$I:$M,5,)</f>
        <v>ASIN 5</v>
      </c>
      <c r="F396" s="26" t="str">
        <f ca="1">VLOOKUP($F396,Master!$I:$M,4,)</f>
        <v>PT</v>
      </c>
      <c r="G396" s="26" t="s">
        <v>200</v>
      </c>
      <c r="H396" t="s">
        <v>54</v>
      </c>
      <c r="I396" t="s">
        <v>45</v>
      </c>
      <c r="K396" s="14">
        <v>44900</v>
      </c>
      <c r="M396">
        <v>550</v>
      </c>
      <c r="O396" t="s">
        <v>21</v>
      </c>
      <c r="P396" s="26">
        <v>0</v>
      </c>
      <c r="Q396" s="84">
        <v>0</v>
      </c>
      <c r="R396">
        <v>0</v>
      </c>
      <c r="S396" s="26">
        <v>0</v>
      </c>
      <c r="T396">
        <v>0</v>
      </c>
      <c r="U396" s="84">
        <v>0</v>
      </c>
      <c r="V396" s="26">
        <v>0</v>
      </c>
      <c r="W396">
        <v>0</v>
      </c>
      <c r="X396">
        <v>0</v>
      </c>
      <c r="Y396">
        <v>0</v>
      </c>
      <c r="Z396">
        <v>0</v>
      </c>
      <c r="AA396">
        <v>0</v>
      </c>
      <c r="AB396">
        <v>0</v>
      </c>
      <c r="AC396">
        <v>0</v>
      </c>
      <c r="AD396">
        <v>0</v>
      </c>
      <c r="AE396">
        <v>0</v>
      </c>
      <c r="AF396">
        <v>0</v>
      </c>
      <c r="AG396">
        <v>0</v>
      </c>
      <c r="AH396">
        <v>0</v>
      </c>
      <c r="AI396">
        <v>0</v>
      </c>
    </row>
    <row r="397" spans="1:35" x14ac:dyDescent="0.3">
      <c r="A397" s="26" t="s">
        <v>221</v>
      </c>
      <c r="B397" s="26" t="s">
        <v>53</v>
      </c>
      <c r="C397" s="26" t="str">
        <f>VLOOKUP(G397,Master!$I:$M,2,)</f>
        <v>Category 1</v>
      </c>
      <c r="D397" s="26" t="str">
        <f ca="1">VLOOKUP($F397,Master!$I:$M,3,)</f>
        <v>SBV</v>
      </c>
      <c r="E397" s="26" t="str">
        <f ca="1">VLOOKUP($F397,Master!$I:$M,5,)</f>
        <v>ASIN 1</v>
      </c>
      <c r="F397" s="26" t="str">
        <f ca="1">VLOOKUP($F397,Master!$I:$M,4,)</f>
        <v>PT</v>
      </c>
      <c r="G397" s="26" t="s">
        <v>159</v>
      </c>
      <c r="H397" t="s">
        <v>54</v>
      </c>
      <c r="I397" t="s">
        <v>45</v>
      </c>
      <c r="K397" s="14">
        <v>44898</v>
      </c>
      <c r="M397">
        <v>550</v>
      </c>
      <c r="O397" t="s">
        <v>21</v>
      </c>
      <c r="P397" s="26">
        <v>0</v>
      </c>
      <c r="Q397" s="84">
        <v>0</v>
      </c>
      <c r="R397">
        <v>0</v>
      </c>
      <c r="S397" s="26">
        <v>0</v>
      </c>
      <c r="T397">
        <v>0</v>
      </c>
      <c r="U397" s="84">
        <v>0</v>
      </c>
      <c r="V397" s="26">
        <v>0</v>
      </c>
      <c r="W397">
        <v>0</v>
      </c>
      <c r="X397">
        <v>0</v>
      </c>
      <c r="Y397">
        <v>0</v>
      </c>
      <c r="Z397">
        <v>0</v>
      </c>
      <c r="AA397">
        <v>0</v>
      </c>
      <c r="AB397">
        <v>0</v>
      </c>
      <c r="AC397">
        <v>0</v>
      </c>
      <c r="AD397">
        <v>0</v>
      </c>
      <c r="AE397">
        <v>0</v>
      </c>
      <c r="AF397">
        <v>0</v>
      </c>
      <c r="AG397">
        <v>0</v>
      </c>
      <c r="AH397">
        <v>0</v>
      </c>
      <c r="AI397">
        <v>0</v>
      </c>
    </row>
    <row r="398" spans="1:35" x14ac:dyDescent="0.3">
      <c r="A398" s="26" t="s">
        <v>221</v>
      </c>
      <c r="B398" s="26" t="s">
        <v>53</v>
      </c>
      <c r="C398" s="26" t="str">
        <f>VLOOKUP(G398,Master!$I:$M,2,)</f>
        <v>Category 1</v>
      </c>
      <c r="D398" s="26" t="str">
        <f ca="1">VLOOKUP($F398,Master!$I:$M,3,)</f>
        <v>SBV</v>
      </c>
      <c r="E398" s="26" t="str">
        <f ca="1">VLOOKUP($F398,Master!$I:$M,5,)</f>
        <v>ASIN 3</v>
      </c>
      <c r="F398" s="26" t="str">
        <f ca="1">VLOOKUP($F398,Master!$I:$M,4,)</f>
        <v>PT</v>
      </c>
      <c r="G398" s="26" t="s">
        <v>168</v>
      </c>
      <c r="H398" t="s">
        <v>54</v>
      </c>
      <c r="I398" t="s">
        <v>45</v>
      </c>
      <c r="K398" s="14">
        <v>44907</v>
      </c>
      <c r="M398">
        <v>550</v>
      </c>
      <c r="O398" t="s">
        <v>21</v>
      </c>
      <c r="P398" s="26">
        <v>0</v>
      </c>
      <c r="Q398" s="84">
        <v>0</v>
      </c>
      <c r="R398">
        <v>0</v>
      </c>
      <c r="S398" s="26">
        <v>0</v>
      </c>
      <c r="T398">
        <v>0</v>
      </c>
      <c r="U398" s="84">
        <v>0</v>
      </c>
      <c r="V398" s="26">
        <v>0</v>
      </c>
      <c r="W398">
        <v>0</v>
      </c>
      <c r="X398">
        <v>0</v>
      </c>
      <c r="Y398">
        <v>0</v>
      </c>
      <c r="Z398">
        <v>0</v>
      </c>
      <c r="AA398">
        <v>0</v>
      </c>
      <c r="AB398">
        <v>0</v>
      </c>
      <c r="AC398">
        <v>0</v>
      </c>
      <c r="AD398">
        <v>0</v>
      </c>
      <c r="AE398">
        <v>0</v>
      </c>
      <c r="AF398">
        <v>0</v>
      </c>
      <c r="AG398">
        <v>0</v>
      </c>
      <c r="AH398">
        <v>0</v>
      </c>
      <c r="AI398">
        <v>0</v>
      </c>
    </row>
    <row r="399" spans="1:35" x14ac:dyDescent="0.3">
      <c r="A399" s="26" t="s">
        <v>221</v>
      </c>
      <c r="B399" s="26" t="s">
        <v>43</v>
      </c>
      <c r="C399" s="26" t="str">
        <f>VLOOKUP(G399,Master!$I:$M,2,)</f>
        <v>Category 1</v>
      </c>
      <c r="D399" s="26" t="str">
        <f ca="1">VLOOKUP($F399,Master!$I:$M,3,)</f>
        <v>SBV</v>
      </c>
      <c r="E399" s="26" t="str">
        <f ca="1">VLOOKUP($F399,Master!$I:$M,5,)</f>
        <v>ASIN 12</v>
      </c>
      <c r="F399" s="26" t="str">
        <f ca="1">VLOOKUP($F399,Master!$I:$M,4,)</f>
        <v>KT</v>
      </c>
      <c r="G399" s="26" t="s">
        <v>201</v>
      </c>
      <c r="H399" t="s">
        <v>44</v>
      </c>
      <c r="I399" t="s">
        <v>45</v>
      </c>
      <c r="K399" s="14">
        <v>44933</v>
      </c>
      <c r="M399">
        <v>550</v>
      </c>
      <c r="O399" t="s">
        <v>21</v>
      </c>
      <c r="P399" s="26">
        <v>0</v>
      </c>
      <c r="Q399" s="84">
        <v>0</v>
      </c>
      <c r="R399">
        <v>0</v>
      </c>
      <c r="S399" s="26">
        <v>0</v>
      </c>
      <c r="T399">
        <v>0</v>
      </c>
      <c r="U399" s="84">
        <v>0</v>
      </c>
      <c r="V399" s="26">
        <v>0</v>
      </c>
      <c r="W399">
        <v>0</v>
      </c>
      <c r="X399">
        <v>0</v>
      </c>
      <c r="Y399">
        <v>0</v>
      </c>
      <c r="Z399">
        <v>0</v>
      </c>
      <c r="AA399">
        <v>0</v>
      </c>
      <c r="AB399">
        <v>0</v>
      </c>
      <c r="AC399">
        <v>0</v>
      </c>
      <c r="AD399">
        <v>0</v>
      </c>
      <c r="AE399">
        <v>0</v>
      </c>
      <c r="AF399">
        <v>0</v>
      </c>
      <c r="AG399">
        <v>0</v>
      </c>
      <c r="AH399">
        <v>0</v>
      </c>
      <c r="AI399">
        <v>0</v>
      </c>
    </row>
    <row r="400" spans="1:35" x14ac:dyDescent="0.3">
      <c r="A400" s="26" t="s">
        <v>221</v>
      </c>
      <c r="B400" s="26" t="s">
        <v>53</v>
      </c>
      <c r="C400" s="26" t="str">
        <f>VLOOKUP(G400,Master!$I:$M,2,)</f>
        <v>Category 4</v>
      </c>
      <c r="D400" s="26" t="str">
        <f ca="1">VLOOKUP($F400,Master!$I:$M,3,)</f>
        <v>SBV</v>
      </c>
      <c r="E400" s="26" t="str">
        <f ca="1">VLOOKUP($F400,Master!$I:$M,5,)</f>
        <v>ASIN 5</v>
      </c>
      <c r="F400" s="26" t="str">
        <f ca="1">VLOOKUP($F400,Master!$I:$M,4,)</f>
        <v>PT</v>
      </c>
      <c r="G400" s="26" t="s">
        <v>200</v>
      </c>
      <c r="H400" t="s">
        <v>54</v>
      </c>
      <c r="I400" t="s">
        <v>45</v>
      </c>
      <c r="K400" s="14">
        <v>44949</v>
      </c>
      <c r="M400">
        <v>550</v>
      </c>
      <c r="O400" t="s">
        <v>21</v>
      </c>
      <c r="P400" s="26">
        <v>0</v>
      </c>
      <c r="Q400" s="84">
        <v>0</v>
      </c>
      <c r="R400">
        <v>0</v>
      </c>
      <c r="S400" s="26">
        <v>0</v>
      </c>
      <c r="T400">
        <v>0</v>
      </c>
      <c r="U400" s="84">
        <v>0</v>
      </c>
      <c r="V400" s="26">
        <v>0</v>
      </c>
      <c r="W400">
        <v>0</v>
      </c>
      <c r="X400">
        <v>0</v>
      </c>
      <c r="Y400">
        <v>0</v>
      </c>
      <c r="Z400">
        <v>0</v>
      </c>
      <c r="AA400">
        <v>0</v>
      </c>
      <c r="AB400">
        <v>0</v>
      </c>
      <c r="AC400">
        <v>0</v>
      </c>
      <c r="AD400">
        <v>0</v>
      </c>
      <c r="AE400">
        <v>0</v>
      </c>
      <c r="AF400">
        <v>0</v>
      </c>
      <c r="AG400">
        <v>0</v>
      </c>
      <c r="AH400">
        <v>0</v>
      </c>
      <c r="AI400">
        <v>0</v>
      </c>
    </row>
    <row r="401" spans="1:35" x14ac:dyDescent="0.3">
      <c r="A401" s="26" t="s">
        <v>221</v>
      </c>
      <c r="B401" s="26" t="s">
        <v>53</v>
      </c>
      <c r="C401" s="26" t="str">
        <f>VLOOKUP(G401,Master!$I:$M,2,)</f>
        <v>Category 4</v>
      </c>
      <c r="D401" s="26" t="str">
        <f ca="1">VLOOKUP($F401,Master!$I:$M,3,)</f>
        <v>SBV</v>
      </c>
      <c r="E401" s="26" t="str">
        <f ca="1">VLOOKUP($F401,Master!$I:$M,5,)</f>
        <v>ASIN 5</v>
      </c>
      <c r="F401" s="26" t="str">
        <f ca="1">VLOOKUP($F401,Master!$I:$M,4,)</f>
        <v>PT</v>
      </c>
      <c r="G401" s="26" t="s">
        <v>200</v>
      </c>
      <c r="H401" t="s">
        <v>54</v>
      </c>
      <c r="I401" t="s">
        <v>45</v>
      </c>
      <c r="K401" s="14">
        <v>44949</v>
      </c>
      <c r="M401">
        <v>550</v>
      </c>
      <c r="O401" t="s">
        <v>21</v>
      </c>
      <c r="P401" s="26">
        <v>0</v>
      </c>
      <c r="Q401" s="84">
        <v>0</v>
      </c>
      <c r="R401">
        <v>0</v>
      </c>
      <c r="S401" s="26">
        <v>0</v>
      </c>
      <c r="T401">
        <v>0</v>
      </c>
      <c r="U401" s="84">
        <v>0</v>
      </c>
      <c r="V401" s="26">
        <v>0</v>
      </c>
      <c r="W401">
        <v>0</v>
      </c>
      <c r="X401">
        <v>0</v>
      </c>
      <c r="Y401">
        <v>0</v>
      </c>
      <c r="Z401">
        <v>0</v>
      </c>
      <c r="AA401">
        <v>0</v>
      </c>
      <c r="AB401">
        <v>0</v>
      </c>
      <c r="AC401">
        <v>0</v>
      </c>
      <c r="AD401">
        <v>0</v>
      </c>
      <c r="AE401">
        <v>0</v>
      </c>
      <c r="AF401">
        <v>0</v>
      </c>
      <c r="AG401">
        <v>0</v>
      </c>
      <c r="AH401">
        <v>0</v>
      </c>
      <c r="AI401">
        <v>0</v>
      </c>
    </row>
  </sheetData>
  <autoFilter ref="A1:AI401" xr:uid="{BD00AF63-E319-446E-A45C-6343A91CFABD}"/>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DDCD3-802A-4A84-B8AB-8899AF8710B9}">
  <dimension ref="A1:M255"/>
  <sheetViews>
    <sheetView workbookViewId="0">
      <selection activeCell="J256" sqref="J256"/>
    </sheetView>
  </sheetViews>
  <sheetFormatPr defaultRowHeight="14.4" x14ac:dyDescent="0.3"/>
  <cols>
    <col min="1" max="1" width="5.21875" bestFit="1" customWidth="1"/>
    <col min="2" max="2" width="13.21875" bestFit="1" customWidth="1"/>
    <col min="4" max="4" width="9.77734375" bestFit="1" customWidth="1"/>
    <col min="9" max="9" width="25.21875" bestFit="1" customWidth="1"/>
    <col min="10" max="10" width="16.21875" bestFit="1" customWidth="1"/>
    <col min="12" max="12" width="15.77734375" bestFit="1" customWidth="1"/>
    <col min="13" max="13" width="11" bestFit="1" customWidth="1"/>
  </cols>
  <sheetData>
    <row r="1" spans="1:13" x14ac:dyDescent="0.3">
      <c r="A1" s="179" t="s">
        <v>70</v>
      </c>
      <c r="B1" s="182" t="s">
        <v>71</v>
      </c>
      <c r="C1" s="183" t="s">
        <v>69</v>
      </c>
      <c r="D1" s="184" t="s">
        <v>10</v>
      </c>
      <c r="H1" s="21" t="s">
        <v>15</v>
      </c>
      <c r="I1" s="21" t="s">
        <v>117</v>
      </c>
      <c r="J1" s="21" t="s">
        <v>10</v>
      </c>
      <c r="K1" s="21" t="s">
        <v>73</v>
      </c>
      <c r="L1" s="21" t="s">
        <v>118</v>
      </c>
      <c r="M1" s="21" t="s">
        <v>95</v>
      </c>
    </row>
    <row r="2" spans="1:13" x14ac:dyDescent="0.3">
      <c r="A2" s="180"/>
      <c r="B2" s="182"/>
      <c r="C2" s="183"/>
      <c r="D2" s="184"/>
      <c r="H2" s="1" t="s">
        <v>98</v>
      </c>
      <c r="I2" s="1" t="str">
        <f t="shared" ref="I2:I65" si="0">_xlfn.TEXTJOIN("_",0,J2:M2)</f>
        <v>Category 1_SB_KT_ASIN 1</v>
      </c>
      <c r="J2" s="1" t="s">
        <v>74</v>
      </c>
      <c r="K2" s="1" t="s">
        <v>13</v>
      </c>
      <c r="L2" s="1" t="s">
        <v>119</v>
      </c>
      <c r="M2" s="1" t="s">
        <v>80</v>
      </c>
    </row>
    <row r="3" spans="1:13" x14ac:dyDescent="0.3">
      <c r="A3" s="181"/>
      <c r="B3" s="182"/>
      <c r="C3" s="183"/>
      <c r="D3" s="184"/>
      <c r="H3" s="1" t="s">
        <v>98</v>
      </c>
      <c r="I3" s="1" t="str">
        <f t="shared" si="0"/>
        <v>Category 1_SD_PR_ASIN 1</v>
      </c>
      <c r="J3" s="1" t="s">
        <v>74</v>
      </c>
      <c r="K3" s="1" t="s">
        <v>14</v>
      </c>
      <c r="L3" s="1" t="s">
        <v>124</v>
      </c>
      <c r="M3" s="1" t="s">
        <v>80</v>
      </c>
    </row>
    <row r="4" spans="1:13" x14ac:dyDescent="0.3">
      <c r="A4" s="22">
        <v>1</v>
      </c>
      <c r="B4" s="23" t="s">
        <v>101</v>
      </c>
      <c r="C4" s="1" t="s">
        <v>80</v>
      </c>
      <c r="D4" s="1" t="s">
        <v>74</v>
      </c>
      <c r="H4" s="1" t="s">
        <v>98</v>
      </c>
      <c r="I4" s="1" t="str">
        <f t="shared" si="0"/>
        <v>Category 1_SD_PR_ASIN 3</v>
      </c>
      <c r="J4" s="1" t="s">
        <v>74</v>
      </c>
      <c r="K4" s="1" t="s">
        <v>14</v>
      </c>
      <c r="L4" s="1" t="s">
        <v>124</v>
      </c>
      <c r="M4" s="1" t="s">
        <v>82</v>
      </c>
    </row>
    <row r="5" spans="1:13" x14ac:dyDescent="0.3">
      <c r="A5" s="22">
        <v>2</v>
      </c>
      <c r="B5" s="23" t="s">
        <v>105</v>
      </c>
      <c r="C5" s="1" t="s">
        <v>81</v>
      </c>
      <c r="D5" s="1" t="s">
        <v>75</v>
      </c>
      <c r="H5" s="1" t="s">
        <v>98</v>
      </c>
      <c r="I5" s="1" t="str">
        <f t="shared" si="0"/>
        <v>Category 1_SD_CT_ASIN 1</v>
      </c>
      <c r="J5" s="1" t="s">
        <v>74</v>
      </c>
      <c r="K5" s="1" t="s">
        <v>14</v>
      </c>
      <c r="L5" s="1" t="s">
        <v>121</v>
      </c>
      <c r="M5" s="1" t="s">
        <v>80</v>
      </c>
    </row>
    <row r="6" spans="1:13" x14ac:dyDescent="0.3">
      <c r="A6" s="22">
        <v>3</v>
      </c>
      <c r="B6" s="23" t="s">
        <v>106</v>
      </c>
      <c r="C6" s="1" t="s">
        <v>82</v>
      </c>
      <c r="D6" s="1" t="s">
        <v>74</v>
      </c>
      <c r="H6" s="1" t="s">
        <v>98</v>
      </c>
      <c r="I6" s="1" t="str">
        <f t="shared" si="0"/>
        <v>Category 1_SD_CT_ASIN 1</v>
      </c>
      <c r="J6" s="1" t="s">
        <v>74</v>
      </c>
      <c r="K6" s="1" t="s">
        <v>14</v>
      </c>
      <c r="L6" s="1" t="s">
        <v>121</v>
      </c>
      <c r="M6" s="1" t="s">
        <v>80</v>
      </c>
    </row>
    <row r="7" spans="1:13" x14ac:dyDescent="0.3">
      <c r="A7" s="22">
        <v>4</v>
      </c>
      <c r="B7" s="23" t="s">
        <v>107</v>
      </c>
      <c r="C7" s="1" t="s">
        <v>83</v>
      </c>
      <c r="D7" s="1" t="s">
        <v>74</v>
      </c>
      <c r="H7" s="1" t="s">
        <v>98</v>
      </c>
      <c r="I7" s="1" t="str">
        <f t="shared" si="0"/>
        <v>Category 5_SBV_KT_ASIN 1</v>
      </c>
      <c r="J7" s="1" t="s">
        <v>79</v>
      </c>
      <c r="K7" s="1" t="s">
        <v>47</v>
      </c>
      <c r="L7" s="1" t="s">
        <v>119</v>
      </c>
      <c r="M7" s="1" t="s">
        <v>80</v>
      </c>
    </row>
    <row r="8" spans="1:13" x14ac:dyDescent="0.3">
      <c r="A8" s="22">
        <v>5</v>
      </c>
      <c r="B8" s="23" t="s">
        <v>108</v>
      </c>
      <c r="C8" s="1" t="s">
        <v>84</v>
      </c>
      <c r="D8" s="1" t="s">
        <v>77</v>
      </c>
      <c r="H8" s="1" t="s">
        <v>98</v>
      </c>
      <c r="I8" s="1" t="str">
        <f t="shared" si="0"/>
        <v>Category 5_SBV_KT_ASIN 1</v>
      </c>
      <c r="J8" s="1" t="s">
        <v>79</v>
      </c>
      <c r="K8" s="1" t="s">
        <v>47</v>
      </c>
      <c r="L8" s="1" t="s">
        <v>119</v>
      </c>
      <c r="M8" s="1" t="s">
        <v>80</v>
      </c>
    </row>
    <row r="9" spans="1:13" x14ac:dyDescent="0.3">
      <c r="A9" s="22">
        <v>6</v>
      </c>
      <c r="B9" s="23" t="s">
        <v>109</v>
      </c>
      <c r="C9" s="1" t="s">
        <v>85</v>
      </c>
      <c r="D9" s="1" t="s">
        <v>74</v>
      </c>
      <c r="H9" s="1" t="s">
        <v>98</v>
      </c>
      <c r="I9" s="1" t="str">
        <f t="shared" si="0"/>
        <v>Category 5_SBV_KT_ASIN 1</v>
      </c>
      <c r="J9" s="1" t="s">
        <v>79</v>
      </c>
      <c r="K9" s="1" t="s">
        <v>47</v>
      </c>
      <c r="L9" s="1" t="s">
        <v>119</v>
      </c>
      <c r="M9" s="1" t="s">
        <v>80</v>
      </c>
    </row>
    <row r="10" spans="1:13" x14ac:dyDescent="0.3">
      <c r="A10" s="22">
        <v>7</v>
      </c>
      <c r="B10" s="23" t="s">
        <v>110</v>
      </c>
      <c r="C10" s="1" t="s">
        <v>86</v>
      </c>
      <c r="D10" s="1" t="s">
        <v>74</v>
      </c>
      <c r="H10" s="1" t="s">
        <v>98</v>
      </c>
      <c r="I10" s="1" t="str">
        <f t="shared" si="0"/>
        <v>Category 1_SD_VR_ASIN 1</v>
      </c>
      <c r="J10" s="1" t="s">
        <v>74</v>
      </c>
      <c r="K10" s="1" t="s">
        <v>14</v>
      </c>
      <c r="L10" s="1" t="s">
        <v>123</v>
      </c>
      <c r="M10" s="1" t="s">
        <v>80</v>
      </c>
    </row>
    <row r="11" spans="1:13" x14ac:dyDescent="0.3">
      <c r="A11" s="22">
        <v>8</v>
      </c>
      <c r="B11" s="23" t="s">
        <v>111</v>
      </c>
      <c r="C11" s="1" t="s">
        <v>87</v>
      </c>
      <c r="D11" s="1" t="s">
        <v>78</v>
      </c>
      <c r="H11" s="1" t="s">
        <v>98</v>
      </c>
      <c r="I11" s="1" t="str">
        <f t="shared" si="0"/>
        <v>Category 1_SD_PR_ASIN 1</v>
      </c>
      <c r="J11" s="1" t="s">
        <v>74</v>
      </c>
      <c r="K11" s="1" t="s">
        <v>14</v>
      </c>
      <c r="L11" s="1" t="s">
        <v>124</v>
      </c>
      <c r="M11" s="1" t="s">
        <v>80</v>
      </c>
    </row>
    <row r="12" spans="1:13" x14ac:dyDescent="0.3">
      <c r="A12" s="22">
        <v>9</v>
      </c>
      <c r="B12" s="23" t="s">
        <v>112</v>
      </c>
      <c r="C12" s="1" t="s">
        <v>88</v>
      </c>
      <c r="D12" s="1" t="s">
        <v>79</v>
      </c>
      <c r="H12" s="1" t="s">
        <v>98</v>
      </c>
      <c r="I12" s="1" t="str">
        <f t="shared" si="0"/>
        <v>Category 1_SD_PR_ASIN 1</v>
      </c>
      <c r="J12" s="1" t="s">
        <v>74</v>
      </c>
      <c r="K12" s="1" t="s">
        <v>14</v>
      </c>
      <c r="L12" s="1" t="s">
        <v>124</v>
      </c>
      <c r="M12" s="1" t="s">
        <v>80</v>
      </c>
    </row>
    <row r="13" spans="1:13" x14ac:dyDescent="0.3">
      <c r="A13" s="22">
        <v>10</v>
      </c>
      <c r="B13" s="23" t="s">
        <v>113</v>
      </c>
      <c r="C13" s="1" t="s">
        <v>89</v>
      </c>
      <c r="D13" s="1" t="s">
        <v>74</v>
      </c>
      <c r="H13" s="1" t="s">
        <v>98</v>
      </c>
      <c r="I13" s="1" t="str">
        <f t="shared" si="0"/>
        <v>Category 1_SD_VR_ASIN 1</v>
      </c>
      <c r="J13" s="1" t="s">
        <v>74</v>
      </c>
      <c r="K13" s="1" t="s">
        <v>14</v>
      </c>
      <c r="L13" s="1" t="s">
        <v>123</v>
      </c>
      <c r="M13" s="1" t="s">
        <v>80</v>
      </c>
    </row>
    <row r="14" spans="1:13" x14ac:dyDescent="0.3">
      <c r="A14" s="22">
        <v>11</v>
      </c>
      <c r="B14" s="23" t="s">
        <v>114</v>
      </c>
      <c r="C14" s="1" t="s">
        <v>90</v>
      </c>
      <c r="D14" s="1" t="s">
        <v>74</v>
      </c>
      <c r="H14" s="1" t="s">
        <v>98</v>
      </c>
      <c r="I14" s="1" t="str">
        <f t="shared" si="0"/>
        <v>Category 1_SP_KT_ASIN 1</v>
      </c>
      <c r="J14" s="1" t="s">
        <v>74</v>
      </c>
      <c r="K14" s="1" t="s">
        <v>12</v>
      </c>
      <c r="L14" s="1" t="s">
        <v>119</v>
      </c>
      <c r="M14" s="1" t="s">
        <v>80</v>
      </c>
    </row>
    <row r="15" spans="1:13" x14ac:dyDescent="0.3">
      <c r="A15" s="22">
        <v>12</v>
      </c>
      <c r="B15" s="23" t="s">
        <v>115</v>
      </c>
      <c r="C15" s="1" t="s">
        <v>91</v>
      </c>
      <c r="D15" s="1" t="s">
        <v>74</v>
      </c>
      <c r="H15" s="1" t="s">
        <v>98</v>
      </c>
      <c r="I15" s="1" t="str">
        <f t="shared" si="0"/>
        <v>Category 2_SD_PR_ASIN 1</v>
      </c>
      <c r="J15" s="1" t="s">
        <v>75</v>
      </c>
      <c r="K15" s="1" t="s">
        <v>14</v>
      </c>
      <c r="L15" s="1" t="s">
        <v>124</v>
      </c>
      <c r="M15" s="1" t="s">
        <v>80</v>
      </c>
    </row>
    <row r="16" spans="1:13" x14ac:dyDescent="0.3">
      <c r="A16" s="20">
        <v>13</v>
      </c>
      <c r="B16" s="23" t="s">
        <v>116</v>
      </c>
      <c r="C16" s="1" t="s">
        <v>92</v>
      </c>
      <c r="D16" s="1" t="s">
        <v>74</v>
      </c>
      <c r="H16" s="1" t="s">
        <v>98</v>
      </c>
      <c r="I16" s="1" t="str">
        <f t="shared" si="0"/>
        <v>Category 5_SBV_KT_ASIN 1</v>
      </c>
      <c r="J16" s="1" t="s">
        <v>79</v>
      </c>
      <c r="K16" s="1" t="s">
        <v>47</v>
      </c>
      <c r="L16" s="1" t="s">
        <v>119</v>
      </c>
      <c r="M16" s="1" t="s">
        <v>80</v>
      </c>
    </row>
    <row r="17" spans="1:13" x14ac:dyDescent="0.3">
      <c r="A17" s="22">
        <v>14</v>
      </c>
      <c r="B17" s="23" t="s">
        <v>102</v>
      </c>
      <c r="C17" s="1" t="s">
        <v>94</v>
      </c>
      <c r="D17" s="1" t="s">
        <v>76</v>
      </c>
      <c r="H17" s="1" t="s">
        <v>98</v>
      </c>
      <c r="I17" s="1" t="str">
        <f t="shared" si="0"/>
        <v>Category 1_SD_PR_ASIN 1</v>
      </c>
      <c r="J17" s="1" t="s">
        <v>74</v>
      </c>
      <c r="K17" s="1" t="s">
        <v>14</v>
      </c>
      <c r="L17" s="1" t="s">
        <v>124</v>
      </c>
      <c r="M17" s="1" t="s">
        <v>80</v>
      </c>
    </row>
    <row r="18" spans="1:13" x14ac:dyDescent="0.3">
      <c r="A18" s="20">
        <v>15</v>
      </c>
      <c r="B18" s="23" t="s">
        <v>103</v>
      </c>
      <c r="C18" s="1" t="s">
        <v>96</v>
      </c>
      <c r="D18" s="1" t="s">
        <v>100</v>
      </c>
      <c r="H18" s="1" t="s">
        <v>98</v>
      </c>
      <c r="I18" s="1" t="str">
        <f t="shared" si="0"/>
        <v>Category 1_SD_VR_ASIN 1</v>
      </c>
      <c r="J18" s="1" t="s">
        <v>74</v>
      </c>
      <c r="K18" s="1" t="s">
        <v>14</v>
      </c>
      <c r="L18" s="1" t="s">
        <v>123</v>
      </c>
      <c r="M18" s="1" t="s">
        <v>80</v>
      </c>
    </row>
    <row r="19" spans="1:13" x14ac:dyDescent="0.3">
      <c r="A19" s="22">
        <v>16</v>
      </c>
      <c r="B19" s="23" t="s">
        <v>104</v>
      </c>
      <c r="C19" s="1" t="s">
        <v>97</v>
      </c>
      <c r="D19" s="1" t="s">
        <v>76</v>
      </c>
      <c r="H19" s="1" t="s">
        <v>98</v>
      </c>
      <c r="I19" s="1" t="str">
        <f t="shared" si="0"/>
        <v>Category 5_SBV_KT_ASIN 1</v>
      </c>
      <c r="J19" s="1" t="s">
        <v>79</v>
      </c>
      <c r="K19" s="1" t="s">
        <v>47</v>
      </c>
      <c r="L19" s="1" t="s">
        <v>119</v>
      </c>
      <c r="M19" s="1" t="s">
        <v>80</v>
      </c>
    </row>
    <row r="20" spans="1:13" x14ac:dyDescent="0.3">
      <c r="H20" s="1" t="s">
        <v>98</v>
      </c>
      <c r="I20" s="1" t="str">
        <f t="shared" si="0"/>
        <v>Category 2_SD_PR_ASIN 1</v>
      </c>
      <c r="J20" s="1" t="s">
        <v>75</v>
      </c>
      <c r="K20" s="1" t="s">
        <v>14</v>
      </c>
      <c r="L20" s="1" t="s">
        <v>124</v>
      </c>
      <c r="M20" s="1" t="s">
        <v>80</v>
      </c>
    </row>
    <row r="21" spans="1:13" x14ac:dyDescent="0.3">
      <c r="H21" s="1" t="s">
        <v>98</v>
      </c>
      <c r="I21" s="1" t="str">
        <f t="shared" si="0"/>
        <v>Category 2_SD_PR_ASIN 1</v>
      </c>
      <c r="J21" s="1" t="s">
        <v>75</v>
      </c>
      <c r="K21" s="1" t="s">
        <v>14</v>
      </c>
      <c r="L21" s="1" t="s">
        <v>124</v>
      </c>
      <c r="M21" s="1" t="s">
        <v>80</v>
      </c>
    </row>
    <row r="22" spans="1:13" x14ac:dyDescent="0.3">
      <c r="H22" s="1" t="s">
        <v>98</v>
      </c>
      <c r="I22" s="1" t="str">
        <f t="shared" si="0"/>
        <v>Category 5_SP_KT_ASIN 1</v>
      </c>
      <c r="J22" s="1" t="s">
        <v>79</v>
      </c>
      <c r="K22" s="1" t="s">
        <v>12</v>
      </c>
      <c r="L22" s="1" t="s">
        <v>119</v>
      </c>
      <c r="M22" s="1" t="s">
        <v>80</v>
      </c>
    </row>
    <row r="23" spans="1:13" x14ac:dyDescent="0.3">
      <c r="H23" s="1" t="s">
        <v>98</v>
      </c>
      <c r="I23" s="1" t="str">
        <f t="shared" si="0"/>
        <v>Category 6_SB_KT_ASIN 1</v>
      </c>
      <c r="J23" s="1" t="s">
        <v>78</v>
      </c>
      <c r="K23" s="1" t="s">
        <v>13</v>
      </c>
      <c r="L23" s="1" t="s">
        <v>119</v>
      </c>
      <c r="M23" s="1" t="s">
        <v>80</v>
      </c>
    </row>
    <row r="24" spans="1:13" x14ac:dyDescent="0.3">
      <c r="H24" s="1" t="s">
        <v>98</v>
      </c>
      <c r="I24" s="1" t="str">
        <f t="shared" si="0"/>
        <v>Category 6_SBV_KT_ASIN 1</v>
      </c>
      <c r="J24" s="1" t="s">
        <v>78</v>
      </c>
      <c r="K24" s="1" t="s">
        <v>47</v>
      </c>
      <c r="L24" s="1" t="s">
        <v>119</v>
      </c>
      <c r="M24" s="1" t="s">
        <v>80</v>
      </c>
    </row>
    <row r="25" spans="1:13" x14ac:dyDescent="0.3">
      <c r="H25" s="1" t="s">
        <v>98</v>
      </c>
      <c r="I25" s="1" t="str">
        <f t="shared" si="0"/>
        <v>Category 1_SP_KT_ASIN 1</v>
      </c>
      <c r="J25" s="1" t="s">
        <v>74</v>
      </c>
      <c r="K25" s="1" t="s">
        <v>12</v>
      </c>
      <c r="L25" s="1" t="s">
        <v>119</v>
      </c>
      <c r="M25" s="1" t="s">
        <v>80</v>
      </c>
    </row>
    <row r="26" spans="1:13" x14ac:dyDescent="0.3">
      <c r="H26" s="1" t="s">
        <v>98</v>
      </c>
      <c r="I26" s="1" t="str">
        <f t="shared" si="0"/>
        <v>Category 1_SP_KT_ASIN 1</v>
      </c>
      <c r="J26" s="1" t="s">
        <v>74</v>
      </c>
      <c r="K26" s="1" t="s">
        <v>12</v>
      </c>
      <c r="L26" s="1" t="s">
        <v>119</v>
      </c>
      <c r="M26" s="1" t="s">
        <v>80</v>
      </c>
    </row>
    <row r="27" spans="1:13" x14ac:dyDescent="0.3">
      <c r="H27" s="1" t="s">
        <v>99</v>
      </c>
      <c r="I27" s="1" t="str">
        <f t="shared" si="0"/>
        <v>Category 1_SP_PT_ASIN 7</v>
      </c>
      <c r="J27" s="1" t="s">
        <v>74</v>
      </c>
      <c r="K27" s="1" t="s">
        <v>12</v>
      </c>
      <c r="L27" s="1" t="s">
        <v>120</v>
      </c>
      <c r="M27" s="1" t="s">
        <v>86</v>
      </c>
    </row>
    <row r="28" spans="1:13" x14ac:dyDescent="0.3">
      <c r="H28" s="1" t="s">
        <v>99</v>
      </c>
      <c r="I28" s="1" t="str">
        <f t="shared" si="0"/>
        <v>Category 1_SP_PT_ASIN 6</v>
      </c>
      <c r="J28" s="1" t="s">
        <v>74</v>
      </c>
      <c r="K28" s="1" t="s">
        <v>12</v>
      </c>
      <c r="L28" s="1" t="s">
        <v>120</v>
      </c>
      <c r="M28" s="1" t="s">
        <v>85</v>
      </c>
    </row>
    <row r="29" spans="1:13" x14ac:dyDescent="0.3">
      <c r="H29" s="1" t="s">
        <v>99</v>
      </c>
      <c r="I29" s="1" t="str">
        <f t="shared" si="0"/>
        <v>Category 6_SP_PT_ASIN 8</v>
      </c>
      <c r="J29" s="1" t="s">
        <v>78</v>
      </c>
      <c r="K29" s="1" t="s">
        <v>12</v>
      </c>
      <c r="L29" s="1" t="s">
        <v>120</v>
      </c>
      <c r="M29" s="1" t="s">
        <v>87</v>
      </c>
    </row>
    <row r="30" spans="1:13" x14ac:dyDescent="0.3">
      <c r="H30" s="1" t="s">
        <v>99</v>
      </c>
      <c r="I30" s="1" t="str">
        <f t="shared" si="0"/>
        <v>Category 1_SD_CT_ASIN 7</v>
      </c>
      <c r="J30" s="1" t="s">
        <v>74</v>
      </c>
      <c r="K30" s="1" t="s">
        <v>14</v>
      </c>
      <c r="L30" s="1" t="s">
        <v>121</v>
      </c>
      <c r="M30" s="1" t="s">
        <v>86</v>
      </c>
    </row>
    <row r="31" spans="1:13" x14ac:dyDescent="0.3">
      <c r="H31" s="1" t="s">
        <v>99</v>
      </c>
      <c r="I31" s="1" t="str">
        <f t="shared" si="0"/>
        <v>Category 1_SP_Auto_ASIN 7</v>
      </c>
      <c r="J31" s="1" t="s">
        <v>74</v>
      </c>
      <c r="K31" s="1" t="s">
        <v>12</v>
      </c>
      <c r="L31" s="1" t="s">
        <v>122</v>
      </c>
      <c r="M31" s="1" t="s">
        <v>86</v>
      </c>
    </row>
    <row r="32" spans="1:13" x14ac:dyDescent="0.3">
      <c r="H32" s="1" t="s">
        <v>99</v>
      </c>
      <c r="I32" s="1" t="str">
        <f t="shared" si="0"/>
        <v>Category 1_SP_KT_ASIN 7</v>
      </c>
      <c r="J32" s="1" t="s">
        <v>74</v>
      </c>
      <c r="K32" s="1" t="s">
        <v>12</v>
      </c>
      <c r="L32" s="1" t="s">
        <v>119</v>
      </c>
      <c r="M32" s="1" t="s">
        <v>86</v>
      </c>
    </row>
    <row r="33" spans="8:13" x14ac:dyDescent="0.3">
      <c r="H33" s="1" t="s">
        <v>99</v>
      </c>
      <c r="I33" s="1" t="str">
        <f t="shared" si="0"/>
        <v>Category 1_SP_KT_ASIN 7</v>
      </c>
      <c r="J33" s="1" t="s">
        <v>74</v>
      </c>
      <c r="K33" s="1" t="s">
        <v>12</v>
      </c>
      <c r="L33" s="1" t="s">
        <v>119</v>
      </c>
      <c r="M33" s="1" t="s">
        <v>86</v>
      </c>
    </row>
    <row r="34" spans="8:13" x14ac:dyDescent="0.3">
      <c r="H34" s="1" t="s">
        <v>99</v>
      </c>
      <c r="I34" s="1" t="str">
        <f t="shared" si="0"/>
        <v>Category 1_SP_KT_ASIN 1</v>
      </c>
      <c r="J34" s="1" t="s">
        <v>74</v>
      </c>
      <c r="K34" s="1" t="s">
        <v>12</v>
      </c>
      <c r="L34" s="1" t="s">
        <v>119</v>
      </c>
      <c r="M34" s="1" t="s">
        <v>80</v>
      </c>
    </row>
    <row r="35" spans="8:13" x14ac:dyDescent="0.3">
      <c r="H35" s="1" t="s">
        <v>99</v>
      </c>
      <c r="I35" s="1" t="str">
        <f t="shared" si="0"/>
        <v>Category 1_SP_KT_ASIN 7</v>
      </c>
      <c r="J35" s="1" t="s">
        <v>74</v>
      </c>
      <c r="K35" s="1" t="s">
        <v>12</v>
      </c>
      <c r="L35" s="1" t="s">
        <v>119</v>
      </c>
      <c r="M35" s="1" t="s">
        <v>86</v>
      </c>
    </row>
    <row r="36" spans="8:13" x14ac:dyDescent="0.3">
      <c r="H36" s="1" t="s">
        <v>99</v>
      </c>
      <c r="I36" s="1" t="str">
        <f t="shared" si="0"/>
        <v>Category 1_SP_PT_ASIN 7</v>
      </c>
      <c r="J36" s="1" t="s">
        <v>74</v>
      </c>
      <c r="K36" s="1" t="s">
        <v>12</v>
      </c>
      <c r="L36" s="1" t="s">
        <v>120</v>
      </c>
      <c r="M36" s="1" t="s">
        <v>86</v>
      </c>
    </row>
    <row r="37" spans="8:13" x14ac:dyDescent="0.3">
      <c r="H37" s="1" t="s">
        <v>99</v>
      </c>
      <c r="I37" s="1" t="str">
        <f t="shared" si="0"/>
        <v>Category 1_SB_PT_ASIN 1</v>
      </c>
      <c r="J37" s="1" t="s">
        <v>74</v>
      </c>
      <c r="K37" s="1" t="s">
        <v>13</v>
      </c>
      <c r="L37" s="1" t="s">
        <v>120</v>
      </c>
      <c r="M37" s="1" t="s">
        <v>80</v>
      </c>
    </row>
    <row r="38" spans="8:13" x14ac:dyDescent="0.3">
      <c r="H38" s="1" t="s">
        <v>99</v>
      </c>
      <c r="I38" s="1" t="str">
        <f t="shared" si="0"/>
        <v>Category 1_SBV_KT_ASIN 1</v>
      </c>
      <c r="J38" s="1" t="s">
        <v>74</v>
      </c>
      <c r="K38" s="1" t="s">
        <v>47</v>
      </c>
      <c r="L38" s="1" t="s">
        <v>119</v>
      </c>
      <c r="M38" s="1" t="s">
        <v>80</v>
      </c>
    </row>
    <row r="39" spans="8:13" x14ac:dyDescent="0.3">
      <c r="H39" s="1" t="s">
        <v>99</v>
      </c>
      <c r="I39" s="1" t="str">
        <f t="shared" si="0"/>
        <v>Category 1_SBV_KT_ASIN 1</v>
      </c>
      <c r="J39" s="1" t="s">
        <v>74</v>
      </c>
      <c r="K39" s="1" t="s">
        <v>47</v>
      </c>
      <c r="L39" s="1" t="s">
        <v>119</v>
      </c>
      <c r="M39" s="1" t="s">
        <v>80</v>
      </c>
    </row>
    <row r="40" spans="8:13" x14ac:dyDescent="0.3">
      <c r="H40" s="1" t="s">
        <v>99</v>
      </c>
      <c r="I40" s="1" t="str">
        <f t="shared" si="0"/>
        <v>Category 1_SBV_PT_ASIN 1</v>
      </c>
      <c r="J40" s="1" t="s">
        <v>74</v>
      </c>
      <c r="K40" s="1" t="s">
        <v>47</v>
      </c>
      <c r="L40" s="1" t="s">
        <v>120</v>
      </c>
      <c r="M40" s="1" t="s">
        <v>80</v>
      </c>
    </row>
    <row r="41" spans="8:13" x14ac:dyDescent="0.3">
      <c r="H41" s="1" t="s">
        <v>99</v>
      </c>
      <c r="I41" s="1" t="str">
        <f t="shared" si="0"/>
        <v>Category 1_SBV_PT_ASIN 1</v>
      </c>
      <c r="J41" s="1" t="s">
        <v>74</v>
      </c>
      <c r="K41" s="1" t="s">
        <v>47</v>
      </c>
      <c r="L41" s="1" t="s">
        <v>120</v>
      </c>
      <c r="M41" s="1" t="s">
        <v>80</v>
      </c>
    </row>
    <row r="42" spans="8:13" x14ac:dyDescent="0.3">
      <c r="H42" s="1" t="s">
        <v>99</v>
      </c>
      <c r="I42" s="1" t="str">
        <f t="shared" si="0"/>
        <v>Category 1_SD_CT_ASIN 1</v>
      </c>
      <c r="J42" s="1" t="s">
        <v>74</v>
      </c>
      <c r="K42" s="1" t="s">
        <v>14</v>
      </c>
      <c r="L42" s="1" t="s">
        <v>121</v>
      </c>
      <c r="M42" s="1" t="s">
        <v>80</v>
      </c>
    </row>
    <row r="43" spans="8:13" x14ac:dyDescent="0.3">
      <c r="H43" s="1" t="s">
        <v>99</v>
      </c>
      <c r="I43" s="1" t="str">
        <f t="shared" si="0"/>
        <v>Category 1_SD_CT_ASIN 1</v>
      </c>
      <c r="J43" s="1" t="s">
        <v>74</v>
      </c>
      <c r="K43" s="1" t="s">
        <v>14</v>
      </c>
      <c r="L43" s="1" t="s">
        <v>121</v>
      </c>
      <c r="M43" s="1" t="s">
        <v>80</v>
      </c>
    </row>
    <row r="44" spans="8:13" x14ac:dyDescent="0.3">
      <c r="H44" s="1" t="s">
        <v>99</v>
      </c>
      <c r="I44" s="1" t="str">
        <f t="shared" si="0"/>
        <v>Category 1_SD_CT_ASIN 1</v>
      </c>
      <c r="J44" s="1" t="s">
        <v>74</v>
      </c>
      <c r="K44" s="1" t="s">
        <v>14</v>
      </c>
      <c r="L44" s="1" t="s">
        <v>121</v>
      </c>
      <c r="M44" s="1" t="s">
        <v>80</v>
      </c>
    </row>
    <row r="45" spans="8:13" x14ac:dyDescent="0.3">
      <c r="H45" s="1" t="s">
        <v>99</v>
      </c>
      <c r="I45" s="1" t="str">
        <f t="shared" si="0"/>
        <v>Category 1_SD_PT_ASIN 1</v>
      </c>
      <c r="J45" s="1" t="s">
        <v>74</v>
      </c>
      <c r="K45" s="1" t="s">
        <v>14</v>
      </c>
      <c r="L45" s="1" t="s">
        <v>120</v>
      </c>
      <c r="M45" s="1" t="s">
        <v>80</v>
      </c>
    </row>
    <row r="46" spans="8:13" x14ac:dyDescent="0.3">
      <c r="H46" s="1" t="s">
        <v>99</v>
      </c>
      <c r="I46" s="1" t="str">
        <f t="shared" si="0"/>
        <v>Category 1_SD_PT_ASIN 1</v>
      </c>
      <c r="J46" s="1" t="s">
        <v>74</v>
      </c>
      <c r="K46" s="1" t="s">
        <v>14</v>
      </c>
      <c r="L46" s="1" t="s">
        <v>120</v>
      </c>
      <c r="M46" s="1" t="s">
        <v>80</v>
      </c>
    </row>
    <row r="47" spans="8:13" x14ac:dyDescent="0.3">
      <c r="H47" s="1" t="s">
        <v>99</v>
      </c>
      <c r="I47" s="1" t="str">
        <f t="shared" si="0"/>
        <v>Category 1_SD_PT_ASIN 1</v>
      </c>
      <c r="J47" s="1" t="s">
        <v>74</v>
      </c>
      <c r="K47" s="1" t="s">
        <v>14</v>
      </c>
      <c r="L47" s="1" t="s">
        <v>120</v>
      </c>
      <c r="M47" s="1" t="s">
        <v>80</v>
      </c>
    </row>
    <row r="48" spans="8:13" x14ac:dyDescent="0.3">
      <c r="H48" s="1" t="s">
        <v>99</v>
      </c>
      <c r="I48" s="1" t="str">
        <f t="shared" si="0"/>
        <v>Category 1_SD_CT_ASIN 1</v>
      </c>
      <c r="J48" s="1" t="s">
        <v>74</v>
      </c>
      <c r="K48" s="1" t="s">
        <v>14</v>
      </c>
      <c r="L48" s="1" t="s">
        <v>121</v>
      </c>
      <c r="M48" s="1" t="s">
        <v>80</v>
      </c>
    </row>
    <row r="49" spans="8:13" x14ac:dyDescent="0.3">
      <c r="H49" s="1" t="s">
        <v>99</v>
      </c>
      <c r="I49" s="1" t="str">
        <f t="shared" si="0"/>
        <v>Category 1_SD_CT_ASIN 1</v>
      </c>
      <c r="J49" s="1" t="s">
        <v>74</v>
      </c>
      <c r="K49" s="1" t="s">
        <v>14</v>
      </c>
      <c r="L49" s="1" t="s">
        <v>121</v>
      </c>
      <c r="M49" s="1" t="s">
        <v>80</v>
      </c>
    </row>
    <row r="50" spans="8:13" x14ac:dyDescent="0.3">
      <c r="H50" s="1" t="s">
        <v>99</v>
      </c>
      <c r="I50" s="1" t="str">
        <f t="shared" si="0"/>
        <v>Category 1_SD_CT_ASIN 1</v>
      </c>
      <c r="J50" s="1" t="s">
        <v>74</v>
      </c>
      <c r="K50" s="1" t="s">
        <v>14</v>
      </c>
      <c r="L50" s="1" t="s">
        <v>121</v>
      </c>
      <c r="M50" s="1" t="s">
        <v>80</v>
      </c>
    </row>
    <row r="51" spans="8:13" x14ac:dyDescent="0.3">
      <c r="H51" s="1" t="s">
        <v>99</v>
      </c>
      <c r="I51" s="1" t="str">
        <f t="shared" si="0"/>
        <v>Category 1_SP_Auto_ASIN 1</v>
      </c>
      <c r="J51" s="1" t="s">
        <v>74</v>
      </c>
      <c r="K51" s="1" t="s">
        <v>12</v>
      </c>
      <c r="L51" s="1" t="s">
        <v>122</v>
      </c>
      <c r="M51" s="1" t="s">
        <v>80</v>
      </c>
    </row>
    <row r="52" spans="8:13" x14ac:dyDescent="0.3">
      <c r="H52" s="1" t="s">
        <v>99</v>
      </c>
      <c r="I52" s="1" t="str">
        <f t="shared" si="0"/>
        <v>Category 1_SP_CT_ASIN 1</v>
      </c>
      <c r="J52" s="1" t="s">
        <v>74</v>
      </c>
      <c r="K52" s="1" t="s">
        <v>12</v>
      </c>
      <c r="L52" s="1" t="s">
        <v>121</v>
      </c>
      <c r="M52" s="1" t="s">
        <v>80</v>
      </c>
    </row>
    <row r="53" spans="8:13" x14ac:dyDescent="0.3">
      <c r="H53" s="1" t="s">
        <v>99</v>
      </c>
      <c r="I53" s="1" t="str">
        <f t="shared" si="0"/>
        <v>Category 1_SP_KT_ASIN 1</v>
      </c>
      <c r="J53" s="1" t="s">
        <v>74</v>
      </c>
      <c r="K53" s="1" t="s">
        <v>12</v>
      </c>
      <c r="L53" s="1" t="s">
        <v>119</v>
      </c>
      <c r="M53" s="1" t="s">
        <v>80</v>
      </c>
    </row>
    <row r="54" spans="8:13" x14ac:dyDescent="0.3">
      <c r="H54" s="1" t="s">
        <v>99</v>
      </c>
      <c r="I54" s="1" t="str">
        <f t="shared" si="0"/>
        <v>Category 1_SP_KT_ASIN 1</v>
      </c>
      <c r="J54" s="1" t="s">
        <v>74</v>
      </c>
      <c r="K54" s="1" t="s">
        <v>12</v>
      </c>
      <c r="L54" s="1" t="s">
        <v>119</v>
      </c>
      <c r="M54" s="1" t="s">
        <v>80</v>
      </c>
    </row>
    <row r="55" spans="8:13" x14ac:dyDescent="0.3">
      <c r="H55" s="1" t="s">
        <v>99</v>
      </c>
      <c r="I55" s="1" t="str">
        <f t="shared" si="0"/>
        <v>Category 1_SP_KT_ASIN 1</v>
      </c>
      <c r="J55" s="1" t="s">
        <v>74</v>
      </c>
      <c r="K55" s="1" t="s">
        <v>12</v>
      </c>
      <c r="L55" s="1" t="s">
        <v>119</v>
      </c>
      <c r="M55" s="1" t="s">
        <v>80</v>
      </c>
    </row>
    <row r="56" spans="8:13" x14ac:dyDescent="0.3">
      <c r="H56" s="1" t="s">
        <v>99</v>
      </c>
      <c r="I56" s="1" t="str">
        <f t="shared" si="0"/>
        <v>Category 1_SP_KT_ASIN 1</v>
      </c>
      <c r="J56" s="1" t="s">
        <v>74</v>
      </c>
      <c r="K56" s="1" t="s">
        <v>12</v>
      </c>
      <c r="L56" s="1" t="s">
        <v>119</v>
      </c>
      <c r="M56" s="1" t="s">
        <v>80</v>
      </c>
    </row>
    <row r="57" spans="8:13" x14ac:dyDescent="0.3">
      <c r="H57" s="1" t="s">
        <v>99</v>
      </c>
      <c r="I57" s="1" t="str">
        <f t="shared" si="0"/>
        <v>Category 1_SP_KT_ASIN 1</v>
      </c>
      <c r="J57" s="1" t="s">
        <v>74</v>
      </c>
      <c r="K57" s="1" t="s">
        <v>12</v>
      </c>
      <c r="L57" s="1" t="s">
        <v>119</v>
      </c>
      <c r="M57" s="1" t="s">
        <v>80</v>
      </c>
    </row>
    <row r="58" spans="8:13" x14ac:dyDescent="0.3">
      <c r="H58" s="1" t="s">
        <v>99</v>
      </c>
      <c r="I58" s="1" t="str">
        <f t="shared" si="0"/>
        <v>Category 1_SP_KT_ASIN 1</v>
      </c>
      <c r="J58" s="1" t="s">
        <v>74</v>
      </c>
      <c r="K58" s="1" t="s">
        <v>12</v>
      </c>
      <c r="L58" s="1" t="s">
        <v>119</v>
      </c>
      <c r="M58" s="1" t="s">
        <v>80</v>
      </c>
    </row>
    <row r="59" spans="8:13" x14ac:dyDescent="0.3">
      <c r="H59" s="1" t="s">
        <v>99</v>
      </c>
      <c r="I59" s="1" t="str">
        <f t="shared" si="0"/>
        <v>Category 1_SP_KT_ASIN 1</v>
      </c>
      <c r="J59" s="1" t="s">
        <v>74</v>
      </c>
      <c r="K59" s="1" t="s">
        <v>12</v>
      </c>
      <c r="L59" s="1" t="s">
        <v>119</v>
      </c>
      <c r="M59" s="1" t="s">
        <v>80</v>
      </c>
    </row>
    <row r="60" spans="8:13" x14ac:dyDescent="0.3">
      <c r="H60" s="1" t="s">
        <v>99</v>
      </c>
      <c r="I60" s="1" t="str">
        <f t="shared" si="0"/>
        <v>Category 1_SP_KT_ASIN 1</v>
      </c>
      <c r="J60" s="1" t="s">
        <v>74</v>
      </c>
      <c r="K60" s="1" t="s">
        <v>12</v>
      </c>
      <c r="L60" s="1" t="s">
        <v>119</v>
      </c>
      <c r="M60" s="1" t="s">
        <v>80</v>
      </c>
    </row>
    <row r="61" spans="8:13" x14ac:dyDescent="0.3">
      <c r="H61" s="1" t="s">
        <v>99</v>
      </c>
      <c r="I61" s="1" t="str">
        <f t="shared" si="0"/>
        <v>Category 1_SP_KT_ASIN 1</v>
      </c>
      <c r="J61" s="1" t="s">
        <v>74</v>
      </c>
      <c r="K61" s="1" t="s">
        <v>12</v>
      </c>
      <c r="L61" s="1" t="s">
        <v>119</v>
      </c>
      <c r="M61" s="1" t="s">
        <v>80</v>
      </c>
    </row>
    <row r="62" spans="8:13" x14ac:dyDescent="0.3">
      <c r="H62" s="1" t="s">
        <v>99</v>
      </c>
      <c r="I62" s="1" t="str">
        <f t="shared" si="0"/>
        <v>Category 1_SP_KT_ASIN 1</v>
      </c>
      <c r="J62" s="1" t="s">
        <v>74</v>
      </c>
      <c r="K62" s="1" t="s">
        <v>12</v>
      </c>
      <c r="L62" s="1" t="s">
        <v>119</v>
      </c>
      <c r="M62" s="1" t="s">
        <v>80</v>
      </c>
    </row>
    <row r="63" spans="8:13" x14ac:dyDescent="0.3">
      <c r="H63" s="1" t="s">
        <v>99</v>
      </c>
      <c r="I63" s="1" t="str">
        <f t="shared" si="0"/>
        <v>Category 1_SP_PT_ASIN 1</v>
      </c>
      <c r="J63" s="1" t="s">
        <v>74</v>
      </c>
      <c r="K63" s="1" t="s">
        <v>12</v>
      </c>
      <c r="L63" s="1" t="s">
        <v>120</v>
      </c>
      <c r="M63" s="1" t="s">
        <v>80</v>
      </c>
    </row>
    <row r="64" spans="8:13" x14ac:dyDescent="0.3">
      <c r="H64" s="1" t="s">
        <v>99</v>
      </c>
      <c r="I64" s="1" t="str">
        <f t="shared" si="0"/>
        <v>Category 1_SP_PT_ASIN 1</v>
      </c>
      <c r="J64" s="1" t="s">
        <v>74</v>
      </c>
      <c r="K64" s="1" t="s">
        <v>12</v>
      </c>
      <c r="L64" s="1" t="s">
        <v>120</v>
      </c>
      <c r="M64" s="1" t="s">
        <v>80</v>
      </c>
    </row>
    <row r="65" spans="8:13" x14ac:dyDescent="0.3">
      <c r="H65" s="1" t="s">
        <v>99</v>
      </c>
      <c r="I65" s="1" t="str">
        <f t="shared" si="0"/>
        <v>Category 1_SB_KT_ASIN 1</v>
      </c>
      <c r="J65" s="1" t="s">
        <v>74</v>
      </c>
      <c r="K65" s="1" t="s">
        <v>13</v>
      </c>
      <c r="L65" s="1" t="s">
        <v>119</v>
      </c>
      <c r="M65" s="1" t="s">
        <v>80</v>
      </c>
    </row>
    <row r="66" spans="8:13" x14ac:dyDescent="0.3">
      <c r="H66" s="1" t="s">
        <v>99</v>
      </c>
      <c r="I66" s="1" t="str">
        <f t="shared" ref="I66:I129" si="1">_xlfn.TEXTJOIN("_",0,J66:M66)</f>
        <v>Category 1_SB_KT_ASIN 1</v>
      </c>
      <c r="J66" s="1" t="s">
        <v>74</v>
      </c>
      <c r="K66" s="1" t="s">
        <v>13</v>
      </c>
      <c r="L66" s="1" t="s">
        <v>119</v>
      </c>
      <c r="M66" s="1" t="s">
        <v>80</v>
      </c>
    </row>
    <row r="67" spans="8:13" x14ac:dyDescent="0.3">
      <c r="H67" s="1" t="s">
        <v>99</v>
      </c>
      <c r="I67" s="1" t="str">
        <f t="shared" si="1"/>
        <v>Category 1_SB_KT_ASIN 1</v>
      </c>
      <c r="J67" s="1" t="s">
        <v>74</v>
      </c>
      <c r="K67" s="1" t="s">
        <v>13</v>
      </c>
      <c r="L67" s="1" t="s">
        <v>119</v>
      </c>
      <c r="M67" s="1" t="s">
        <v>80</v>
      </c>
    </row>
    <row r="68" spans="8:13" x14ac:dyDescent="0.3">
      <c r="H68" s="1" t="s">
        <v>99</v>
      </c>
      <c r="I68" s="1" t="str">
        <f t="shared" si="1"/>
        <v>Category 1_SB_KT_ASIN 1</v>
      </c>
      <c r="J68" s="1" t="s">
        <v>74</v>
      </c>
      <c r="K68" s="1" t="s">
        <v>13</v>
      </c>
      <c r="L68" s="1" t="s">
        <v>119</v>
      </c>
      <c r="M68" s="1" t="s">
        <v>80</v>
      </c>
    </row>
    <row r="69" spans="8:13" x14ac:dyDescent="0.3">
      <c r="H69" s="1" t="s">
        <v>99</v>
      </c>
      <c r="I69" s="1" t="str">
        <f t="shared" si="1"/>
        <v>Category 1_SB_KT_ASIN 1</v>
      </c>
      <c r="J69" s="1" t="s">
        <v>74</v>
      </c>
      <c r="K69" s="1" t="s">
        <v>13</v>
      </c>
      <c r="L69" s="1" t="s">
        <v>119</v>
      </c>
      <c r="M69" s="1" t="s">
        <v>80</v>
      </c>
    </row>
    <row r="70" spans="8:13" x14ac:dyDescent="0.3">
      <c r="H70" s="1" t="s">
        <v>99</v>
      </c>
      <c r="I70" s="1" t="str">
        <f t="shared" si="1"/>
        <v>Category 1_SB_KT_ASIN 1</v>
      </c>
      <c r="J70" s="1" t="s">
        <v>74</v>
      </c>
      <c r="K70" s="1" t="s">
        <v>13</v>
      </c>
      <c r="L70" s="1" t="s">
        <v>119</v>
      </c>
      <c r="M70" s="1" t="s">
        <v>80</v>
      </c>
    </row>
    <row r="71" spans="8:13" x14ac:dyDescent="0.3">
      <c r="H71" s="1" t="s">
        <v>99</v>
      </c>
      <c r="I71" s="1" t="str">
        <f t="shared" si="1"/>
        <v>Category 1_SB_KT_ASIN 1</v>
      </c>
      <c r="J71" s="1" t="s">
        <v>74</v>
      </c>
      <c r="K71" s="1" t="s">
        <v>13</v>
      </c>
      <c r="L71" s="1" t="s">
        <v>119</v>
      </c>
      <c r="M71" s="1" t="s">
        <v>80</v>
      </c>
    </row>
    <row r="72" spans="8:13" x14ac:dyDescent="0.3">
      <c r="H72" s="1" t="s">
        <v>99</v>
      </c>
      <c r="I72" s="1" t="str">
        <f t="shared" si="1"/>
        <v>Category 1_SB_KT_ASIN 1</v>
      </c>
      <c r="J72" s="1" t="s">
        <v>74</v>
      </c>
      <c r="K72" s="1" t="s">
        <v>13</v>
      </c>
      <c r="L72" s="1" t="s">
        <v>119</v>
      </c>
      <c r="M72" s="1" t="s">
        <v>80</v>
      </c>
    </row>
    <row r="73" spans="8:13" x14ac:dyDescent="0.3">
      <c r="H73" s="1" t="s">
        <v>99</v>
      </c>
      <c r="I73" s="1" t="str">
        <f t="shared" si="1"/>
        <v>Category 1_SB_KT_ASIN 1</v>
      </c>
      <c r="J73" s="1" t="s">
        <v>74</v>
      </c>
      <c r="K73" s="1" t="s">
        <v>13</v>
      </c>
      <c r="L73" s="1" t="s">
        <v>119</v>
      </c>
      <c r="M73" s="1" t="s">
        <v>80</v>
      </c>
    </row>
    <row r="74" spans="8:13" x14ac:dyDescent="0.3">
      <c r="H74" s="1" t="s">
        <v>99</v>
      </c>
      <c r="I74" s="1" t="str">
        <f t="shared" si="1"/>
        <v>Category 1_SB_KT_ASIN 1</v>
      </c>
      <c r="J74" s="1" t="s">
        <v>74</v>
      </c>
      <c r="K74" s="1" t="s">
        <v>13</v>
      </c>
      <c r="L74" s="1" t="s">
        <v>119</v>
      </c>
      <c r="M74" s="1" t="s">
        <v>80</v>
      </c>
    </row>
    <row r="75" spans="8:13" x14ac:dyDescent="0.3">
      <c r="H75" s="1" t="s">
        <v>99</v>
      </c>
      <c r="I75" s="1" t="str">
        <f t="shared" si="1"/>
        <v>Category 1_SB_KT_ASIN 1</v>
      </c>
      <c r="J75" s="1" t="s">
        <v>74</v>
      </c>
      <c r="K75" s="1" t="s">
        <v>13</v>
      </c>
      <c r="L75" s="1" t="s">
        <v>119</v>
      </c>
      <c r="M75" s="1" t="s">
        <v>80</v>
      </c>
    </row>
    <row r="76" spans="8:13" x14ac:dyDescent="0.3">
      <c r="H76" s="1" t="s">
        <v>99</v>
      </c>
      <c r="I76" s="1" t="str">
        <f t="shared" si="1"/>
        <v>Category 1_SD_CT_ASIN 6</v>
      </c>
      <c r="J76" s="1" t="s">
        <v>74</v>
      </c>
      <c r="K76" s="1" t="s">
        <v>14</v>
      </c>
      <c r="L76" s="1" t="s">
        <v>121</v>
      </c>
      <c r="M76" s="1" t="s">
        <v>85</v>
      </c>
    </row>
    <row r="77" spans="8:13" x14ac:dyDescent="0.3">
      <c r="H77" s="1" t="s">
        <v>99</v>
      </c>
      <c r="I77" s="1" t="str">
        <f t="shared" si="1"/>
        <v>Category 1_SP_Auto_ASIN 6</v>
      </c>
      <c r="J77" s="1" t="s">
        <v>74</v>
      </c>
      <c r="K77" s="1" t="s">
        <v>12</v>
      </c>
      <c r="L77" s="1" t="s">
        <v>122</v>
      </c>
      <c r="M77" s="1" t="s">
        <v>85</v>
      </c>
    </row>
    <row r="78" spans="8:13" x14ac:dyDescent="0.3">
      <c r="H78" s="1" t="s">
        <v>99</v>
      </c>
      <c r="I78" s="1" t="str">
        <f t="shared" si="1"/>
        <v>Category 1_SP_KT_ASIN 6</v>
      </c>
      <c r="J78" s="1" t="s">
        <v>74</v>
      </c>
      <c r="K78" s="1" t="s">
        <v>12</v>
      </c>
      <c r="L78" s="1" t="s">
        <v>119</v>
      </c>
      <c r="M78" s="1" t="s">
        <v>85</v>
      </c>
    </row>
    <row r="79" spans="8:13" x14ac:dyDescent="0.3">
      <c r="H79" s="1" t="s">
        <v>99</v>
      </c>
      <c r="I79" s="1" t="str">
        <f t="shared" si="1"/>
        <v>Category 1_SP_KT_ASIN 6</v>
      </c>
      <c r="J79" s="1" t="s">
        <v>74</v>
      </c>
      <c r="K79" s="1" t="s">
        <v>12</v>
      </c>
      <c r="L79" s="1" t="s">
        <v>119</v>
      </c>
      <c r="M79" s="1" t="s">
        <v>85</v>
      </c>
    </row>
    <row r="80" spans="8:13" x14ac:dyDescent="0.3">
      <c r="H80" s="1" t="s">
        <v>99</v>
      </c>
      <c r="I80" s="1" t="str">
        <f t="shared" si="1"/>
        <v>Category 1_SP_KT_ASIN 6</v>
      </c>
      <c r="J80" s="1" t="s">
        <v>74</v>
      </c>
      <c r="K80" s="1" t="s">
        <v>12</v>
      </c>
      <c r="L80" s="1" t="s">
        <v>119</v>
      </c>
      <c r="M80" s="1" t="s">
        <v>85</v>
      </c>
    </row>
    <row r="81" spans="8:13" x14ac:dyDescent="0.3">
      <c r="H81" s="1" t="s">
        <v>99</v>
      </c>
      <c r="I81" s="1" t="str">
        <f t="shared" si="1"/>
        <v>Category 1_SP_KT_ASIN 6</v>
      </c>
      <c r="J81" s="1" t="s">
        <v>74</v>
      </c>
      <c r="K81" s="1" t="s">
        <v>12</v>
      </c>
      <c r="L81" s="1" t="s">
        <v>119</v>
      </c>
      <c r="M81" s="1" t="s">
        <v>85</v>
      </c>
    </row>
    <row r="82" spans="8:13" x14ac:dyDescent="0.3">
      <c r="H82" s="1" t="s">
        <v>99</v>
      </c>
      <c r="I82" s="1" t="str">
        <f t="shared" si="1"/>
        <v>Category 1_SP_PT_ASIN 6</v>
      </c>
      <c r="J82" s="1" t="s">
        <v>74</v>
      </c>
      <c r="K82" s="1" t="s">
        <v>12</v>
      </c>
      <c r="L82" s="1" t="s">
        <v>120</v>
      </c>
      <c r="M82" s="1" t="s">
        <v>85</v>
      </c>
    </row>
    <row r="83" spans="8:13" x14ac:dyDescent="0.3">
      <c r="H83" s="1" t="s">
        <v>99</v>
      </c>
      <c r="I83" s="1" t="str">
        <f t="shared" si="1"/>
        <v>Category 1_SBV_KT_ASIN 1</v>
      </c>
      <c r="J83" s="1" t="s">
        <v>74</v>
      </c>
      <c r="K83" s="1" t="s">
        <v>47</v>
      </c>
      <c r="L83" s="1" t="s">
        <v>119</v>
      </c>
      <c r="M83" s="1" t="s">
        <v>80</v>
      </c>
    </row>
    <row r="84" spans="8:13" x14ac:dyDescent="0.3">
      <c r="H84" s="1" t="s">
        <v>99</v>
      </c>
      <c r="I84" s="1" t="str">
        <f t="shared" si="1"/>
        <v>Category 1_SBV_KT_ASIN 1</v>
      </c>
      <c r="J84" s="1" t="s">
        <v>74</v>
      </c>
      <c r="K84" s="1" t="s">
        <v>47</v>
      </c>
      <c r="L84" s="1" t="s">
        <v>119</v>
      </c>
      <c r="M84" s="1" t="s">
        <v>80</v>
      </c>
    </row>
    <row r="85" spans="8:13" x14ac:dyDescent="0.3">
      <c r="H85" s="1" t="s">
        <v>99</v>
      </c>
      <c r="I85" s="1" t="str">
        <f t="shared" si="1"/>
        <v>Category 1_SP_Auto_ASIN 10</v>
      </c>
      <c r="J85" s="1" t="s">
        <v>74</v>
      </c>
      <c r="K85" s="1" t="s">
        <v>12</v>
      </c>
      <c r="L85" s="1" t="s">
        <v>122</v>
      </c>
      <c r="M85" s="1" t="s">
        <v>89</v>
      </c>
    </row>
    <row r="86" spans="8:13" x14ac:dyDescent="0.3">
      <c r="H86" s="1" t="s">
        <v>99</v>
      </c>
      <c r="I86" s="1" t="str">
        <f t="shared" si="1"/>
        <v>Category 1_SP_KT_ASIN 10</v>
      </c>
      <c r="J86" s="1" t="s">
        <v>74</v>
      </c>
      <c r="K86" s="1" t="s">
        <v>12</v>
      </c>
      <c r="L86" s="1" t="s">
        <v>119</v>
      </c>
      <c r="M86" s="1" t="s">
        <v>89</v>
      </c>
    </row>
    <row r="87" spans="8:13" x14ac:dyDescent="0.3">
      <c r="H87" s="1" t="s">
        <v>99</v>
      </c>
      <c r="I87" s="1" t="str">
        <f t="shared" si="1"/>
        <v>Category 1_SP_KT_ASIN 10</v>
      </c>
      <c r="J87" s="1" t="s">
        <v>74</v>
      </c>
      <c r="K87" s="1" t="s">
        <v>12</v>
      </c>
      <c r="L87" s="1" t="s">
        <v>119</v>
      </c>
      <c r="M87" s="1" t="s">
        <v>89</v>
      </c>
    </row>
    <row r="88" spans="8:13" x14ac:dyDescent="0.3">
      <c r="H88" s="1" t="s">
        <v>99</v>
      </c>
      <c r="I88" s="1" t="str">
        <f t="shared" si="1"/>
        <v>Category 1_SP_KT_ASIN 10</v>
      </c>
      <c r="J88" s="1" t="s">
        <v>74</v>
      </c>
      <c r="K88" s="1" t="s">
        <v>12</v>
      </c>
      <c r="L88" s="1" t="s">
        <v>119</v>
      </c>
      <c r="M88" s="1" t="s">
        <v>89</v>
      </c>
    </row>
    <row r="89" spans="8:13" x14ac:dyDescent="0.3">
      <c r="H89" s="1" t="s">
        <v>99</v>
      </c>
      <c r="I89" s="1" t="str">
        <f t="shared" si="1"/>
        <v>Category 1_SP_PT_ASIN 10</v>
      </c>
      <c r="J89" s="1" t="s">
        <v>74</v>
      </c>
      <c r="K89" s="1" t="s">
        <v>12</v>
      </c>
      <c r="L89" s="1" t="s">
        <v>120</v>
      </c>
      <c r="M89" s="1" t="s">
        <v>89</v>
      </c>
    </row>
    <row r="90" spans="8:13" x14ac:dyDescent="0.3">
      <c r="H90" s="1" t="s">
        <v>99</v>
      </c>
      <c r="I90" s="1" t="str">
        <f t="shared" si="1"/>
        <v>Category 1_SD_CT_ASIN 4</v>
      </c>
      <c r="J90" s="1" t="s">
        <v>74</v>
      </c>
      <c r="K90" s="1" t="s">
        <v>14</v>
      </c>
      <c r="L90" s="1" t="s">
        <v>121</v>
      </c>
      <c r="M90" s="1" t="s">
        <v>83</v>
      </c>
    </row>
    <row r="91" spans="8:13" x14ac:dyDescent="0.3">
      <c r="H91" s="1" t="s">
        <v>99</v>
      </c>
      <c r="I91" s="1" t="str">
        <f t="shared" si="1"/>
        <v>Category 1_SP_CT_ASIN 4</v>
      </c>
      <c r="J91" s="1" t="s">
        <v>74</v>
      </c>
      <c r="K91" s="1" t="s">
        <v>12</v>
      </c>
      <c r="L91" s="1" t="s">
        <v>121</v>
      </c>
      <c r="M91" s="1" t="s">
        <v>83</v>
      </c>
    </row>
    <row r="92" spans="8:13" x14ac:dyDescent="0.3">
      <c r="H92" s="1" t="s">
        <v>99</v>
      </c>
      <c r="I92" s="1" t="str">
        <f t="shared" si="1"/>
        <v>Category 1_SP_KT_ASIN 4</v>
      </c>
      <c r="J92" s="1" t="s">
        <v>74</v>
      </c>
      <c r="K92" s="1" t="s">
        <v>12</v>
      </c>
      <c r="L92" s="1" t="s">
        <v>119</v>
      </c>
      <c r="M92" s="1" t="s">
        <v>83</v>
      </c>
    </row>
    <row r="93" spans="8:13" x14ac:dyDescent="0.3">
      <c r="H93" s="1" t="s">
        <v>99</v>
      </c>
      <c r="I93" s="1" t="str">
        <f t="shared" si="1"/>
        <v>Category 1_SP_KT_ASIN 4</v>
      </c>
      <c r="J93" s="1" t="s">
        <v>74</v>
      </c>
      <c r="K93" s="1" t="s">
        <v>12</v>
      </c>
      <c r="L93" s="1" t="s">
        <v>119</v>
      </c>
      <c r="M93" s="1" t="s">
        <v>83</v>
      </c>
    </row>
    <row r="94" spans="8:13" x14ac:dyDescent="0.3">
      <c r="H94" s="1" t="s">
        <v>99</v>
      </c>
      <c r="I94" s="1" t="str">
        <f t="shared" si="1"/>
        <v>Category 1_SP_KT_ASIN 4</v>
      </c>
      <c r="J94" s="1" t="s">
        <v>74</v>
      </c>
      <c r="K94" s="1" t="s">
        <v>12</v>
      </c>
      <c r="L94" s="1" t="s">
        <v>119</v>
      </c>
      <c r="M94" s="1" t="s">
        <v>83</v>
      </c>
    </row>
    <row r="95" spans="8:13" x14ac:dyDescent="0.3">
      <c r="H95" s="1" t="s">
        <v>99</v>
      </c>
      <c r="I95" s="1" t="str">
        <f t="shared" si="1"/>
        <v>Category 1_SP_KT_ASIN 4</v>
      </c>
      <c r="J95" s="1" t="s">
        <v>74</v>
      </c>
      <c r="K95" s="1" t="s">
        <v>12</v>
      </c>
      <c r="L95" s="1" t="s">
        <v>119</v>
      </c>
      <c r="M95" s="1" t="s">
        <v>83</v>
      </c>
    </row>
    <row r="96" spans="8:13" x14ac:dyDescent="0.3">
      <c r="H96" s="1" t="s">
        <v>99</v>
      </c>
      <c r="I96" s="1" t="str">
        <f t="shared" si="1"/>
        <v>Category 1_SD_CT_ASIN 11</v>
      </c>
      <c r="J96" s="1" t="s">
        <v>74</v>
      </c>
      <c r="K96" s="1" t="s">
        <v>14</v>
      </c>
      <c r="L96" s="1" t="s">
        <v>121</v>
      </c>
      <c r="M96" s="1" t="s">
        <v>90</v>
      </c>
    </row>
    <row r="97" spans="8:13" x14ac:dyDescent="0.3">
      <c r="H97" s="1" t="s">
        <v>99</v>
      </c>
      <c r="I97" s="1" t="str">
        <f t="shared" si="1"/>
        <v>Category 1_SD_CT_ASIN 11</v>
      </c>
      <c r="J97" s="1" t="s">
        <v>74</v>
      </c>
      <c r="K97" s="1" t="s">
        <v>14</v>
      </c>
      <c r="L97" s="1" t="s">
        <v>121</v>
      </c>
      <c r="M97" s="1" t="s">
        <v>90</v>
      </c>
    </row>
    <row r="98" spans="8:13" x14ac:dyDescent="0.3">
      <c r="H98" s="1" t="s">
        <v>99</v>
      </c>
      <c r="I98" s="1" t="str">
        <f t="shared" si="1"/>
        <v>Category 1_SP_Auto_ASIN 11</v>
      </c>
      <c r="J98" s="1" t="s">
        <v>74</v>
      </c>
      <c r="K98" s="1" t="s">
        <v>12</v>
      </c>
      <c r="L98" s="1" t="s">
        <v>122</v>
      </c>
      <c r="M98" s="1" t="s">
        <v>90</v>
      </c>
    </row>
    <row r="99" spans="8:13" x14ac:dyDescent="0.3">
      <c r="H99" s="1" t="s">
        <v>99</v>
      </c>
      <c r="I99" s="1" t="str">
        <f t="shared" si="1"/>
        <v>Category 1_SP_KT_ASIN 11</v>
      </c>
      <c r="J99" s="1" t="s">
        <v>74</v>
      </c>
      <c r="K99" s="1" t="s">
        <v>12</v>
      </c>
      <c r="L99" s="1" t="s">
        <v>119</v>
      </c>
      <c r="M99" s="1" t="s">
        <v>90</v>
      </c>
    </row>
    <row r="100" spans="8:13" x14ac:dyDescent="0.3">
      <c r="H100" s="1" t="s">
        <v>99</v>
      </c>
      <c r="I100" s="1" t="str">
        <f t="shared" si="1"/>
        <v>Category 1_SP_KT_ASIN 11</v>
      </c>
      <c r="J100" s="1" t="s">
        <v>74</v>
      </c>
      <c r="K100" s="1" t="s">
        <v>12</v>
      </c>
      <c r="L100" s="1" t="s">
        <v>119</v>
      </c>
      <c r="M100" s="1" t="s">
        <v>90</v>
      </c>
    </row>
    <row r="101" spans="8:13" x14ac:dyDescent="0.3">
      <c r="H101" s="1" t="s">
        <v>99</v>
      </c>
      <c r="I101" s="1" t="str">
        <f t="shared" si="1"/>
        <v>Category 1_SP_KT_ASIN 11</v>
      </c>
      <c r="J101" s="1" t="s">
        <v>74</v>
      </c>
      <c r="K101" s="1" t="s">
        <v>12</v>
      </c>
      <c r="L101" s="1" t="s">
        <v>119</v>
      </c>
      <c r="M101" s="1" t="s">
        <v>90</v>
      </c>
    </row>
    <row r="102" spans="8:13" x14ac:dyDescent="0.3">
      <c r="H102" s="1" t="s">
        <v>99</v>
      </c>
      <c r="I102" s="1" t="str">
        <f t="shared" si="1"/>
        <v>Category 1_SP_KT_ASIN 11</v>
      </c>
      <c r="J102" s="1" t="s">
        <v>74</v>
      </c>
      <c r="K102" s="1" t="s">
        <v>12</v>
      </c>
      <c r="L102" s="1" t="s">
        <v>119</v>
      </c>
      <c r="M102" s="1" t="s">
        <v>90</v>
      </c>
    </row>
    <row r="103" spans="8:13" x14ac:dyDescent="0.3">
      <c r="H103" s="1" t="s">
        <v>99</v>
      </c>
      <c r="I103" s="1" t="str">
        <f t="shared" si="1"/>
        <v>Category 1_SP_PT_ASIN 11</v>
      </c>
      <c r="J103" s="1" t="s">
        <v>74</v>
      </c>
      <c r="K103" s="1" t="s">
        <v>12</v>
      </c>
      <c r="L103" s="1" t="s">
        <v>120</v>
      </c>
      <c r="M103" s="1" t="s">
        <v>90</v>
      </c>
    </row>
    <row r="104" spans="8:13" x14ac:dyDescent="0.3">
      <c r="H104" s="1" t="s">
        <v>99</v>
      </c>
      <c r="I104" s="1" t="str">
        <f t="shared" si="1"/>
        <v>Category 1_SBV_KT_ASIN 12</v>
      </c>
      <c r="J104" s="1" t="s">
        <v>74</v>
      </c>
      <c r="K104" s="1" t="s">
        <v>47</v>
      </c>
      <c r="L104" s="1" t="s">
        <v>119</v>
      </c>
      <c r="M104" s="1" t="s">
        <v>91</v>
      </c>
    </row>
    <row r="105" spans="8:13" x14ac:dyDescent="0.3">
      <c r="H105" s="1" t="s">
        <v>99</v>
      </c>
      <c r="I105" s="1" t="str">
        <f t="shared" si="1"/>
        <v>Category 1_SD_CT_ASIN 12</v>
      </c>
      <c r="J105" s="1" t="s">
        <v>74</v>
      </c>
      <c r="K105" s="1" t="s">
        <v>14</v>
      </c>
      <c r="L105" s="1" t="s">
        <v>121</v>
      </c>
      <c r="M105" s="1" t="s">
        <v>91</v>
      </c>
    </row>
    <row r="106" spans="8:13" x14ac:dyDescent="0.3">
      <c r="H106" s="1" t="s">
        <v>99</v>
      </c>
      <c r="I106" s="1" t="str">
        <f t="shared" si="1"/>
        <v>Category 1_SP_Auto_ASIN 12</v>
      </c>
      <c r="J106" s="1" t="s">
        <v>74</v>
      </c>
      <c r="K106" s="1" t="s">
        <v>12</v>
      </c>
      <c r="L106" s="1" t="s">
        <v>122</v>
      </c>
      <c r="M106" s="1" t="s">
        <v>91</v>
      </c>
    </row>
    <row r="107" spans="8:13" x14ac:dyDescent="0.3">
      <c r="H107" s="1" t="s">
        <v>99</v>
      </c>
      <c r="I107" s="1" t="str">
        <f t="shared" si="1"/>
        <v>Category 1_SP_KT_ASIN 12</v>
      </c>
      <c r="J107" s="1" t="s">
        <v>74</v>
      </c>
      <c r="K107" s="1" t="s">
        <v>12</v>
      </c>
      <c r="L107" s="1" t="s">
        <v>119</v>
      </c>
      <c r="M107" s="1" t="s">
        <v>91</v>
      </c>
    </row>
    <row r="108" spans="8:13" x14ac:dyDescent="0.3">
      <c r="H108" s="1" t="s">
        <v>99</v>
      </c>
      <c r="I108" s="1" t="str">
        <f t="shared" si="1"/>
        <v>Category 1_SP_KT_ASIN 12</v>
      </c>
      <c r="J108" s="1" t="s">
        <v>74</v>
      </c>
      <c r="K108" s="1" t="s">
        <v>12</v>
      </c>
      <c r="L108" s="1" t="s">
        <v>119</v>
      </c>
      <c r="M108" s="1" t="s">
        <v>91</v>
      </c>
    </row>
    <row r="109" spans="8:13" x14ac:dyDescent="0.3">
      <c r="H109" s="1" t="s">
        <v>99</v>
      </c>
      <c r="I109" s="1" t="str">
        <f t="shared" si="1"/>
        <v>Category 1_SP_KT_ASIN 12</v>
      </c>
      <c r="J109" s="1" t="s">
        <v>74</v>
      </c>
      <c r="K109" s="1" t="s">
        <v>12</v>
      </c>
      <c r="L109" s="1" t="s">
        <v>119</v>
      </c>
      <c r="M109" s="1" t="s">
        <v>91</v>
      </c>
    </row>
    <row r="110" spans="8:13" x14ac:dyDescent="0.3">
      <c r="H110" s="1" t="s">
        <v>99</v>
      </c>
      <c r="I110" s="1" t="str">
        <f t="shared" si="1"/>
        <v>Category 1_SP_PT_ASIN 12</v>
      </c>
      <c r="J110" s="1" t="s">
        <v>74</v>
      </c>
      <c r="K110" s="1" t="s">
        <v>12</v>
      </c>
      <c r="L110" s="1" t="s">
        <v>120</v>
      </c>
      <c r="M110" s="1" t="s">
        <v>91</v>
      </c>
    </row>
    <row r="111" spans="8:13" x14ac:dyDescent="0.3">
      <c r="H111" s="1" t="s">
        <v>99</v>
      </c>
      <c r="I111" s="1" t="str">
        <f t="shared" si="1"/>
        <v>Category 1_SB_KT_ASIN 3</v>
      </c>
      <c r="J111" s="1" t="s">
        <v>74</v>
      </c>
      <c r="K111" s="1" t="s">
        <v>13</v>
      </c>
      <c r="L111" s="1" t="s">
        <v>119</v>
      </c>
      <c r="M111" s="1" t="s">
        <v>82</v>
      </c>
    </row>
    <row r="112" spans="8:13" x14ac:dyDescent="0.3">
      <c r="H112" s="1" t="s">
        <v>99</v>
      </c>
      <c r="I112" s="1" t="str">
        <f t="shared" si="1"/>
        <v>Category 1_SB_KT_ASIN 3</v>
      </c>
      <c r="J112" s="1" t="s">
        <v>74</v>
      </c>
      <c r="K112" s="1" t="s">
        <v>13</v>
      </c>
      <c r="L112" s="1" t="s">
        <v>119</v>
      </c>
      <c r="M112" s="1" t="s">
        <v>82</v>
      </c>
    </row>
    <row r="113" spans="8:13" x14ac:dyDescent="0.3">
      <c r="H113" s="1" t="s">
        <v>99</v>
      </c>
      <c r="I113" s="1" t="str">
        <f t="shared" si="1"/>
        <v>Category 1_SBV_KT_ASIN 3</v>
      </c>
      <c r="J113" s="1" t="s">
        <v>74</v>
      </c>
      <c r="K113" s="1" t="s">
        <v>47</v>
      </c>
      <c r="L113" s="1" t="s">
        <v>119</v>
      </c>
      <c r="M113" s="1" t="s">
        <v>82</v>
      </c>
    </row>
    <row r="114" spans="8:13" x14ac:dyDescent="0.3">
      <c r="H114" s="1" t="s">
        <v>99</v>
      </c>
      <c r="I114" s="1" t="str">
        <f t="shared" si="1"/>
        <v>Category 1_SBV_KT_ASIN 3</v>
      </c>
      <c r="J114" s="1" t="s">
        <v>74</v>
      </c>
      <c r="K114" s="1" t="s">
        <v>47</v>
      </c>
      <c r="L114" s="1" t="s">
        <v>119</v>
      </c>
      <c r="M114" s="1" t="s">
        <v>82</v>
      </c>
    </row>
    <row r="115" spans="8:13" x14ac:dyDescent="0.3">
      <c r="H115" s="1" t="s">
        <v>99</v>
      </c>
      <c r="I115" s="1" t="str">
        <f t="shared" si="1"/>
        <v>Category 1_SBV_KT_ASIN 3</v>
      </c>
      <c r="J115" s="1" t="s">
        <v>74</v>
      </c>
      <c r="K115" s="1" t="s">
        <v>47</v>
      </c>
      <c r="L115" s="1" t="s">
        <v>119</v>
      </c>
      <c r="M115" s="1" t="s">
        <v>82</v>
      </c>
    </row>
    <row r="116" spans="8:13" x14ac:dyDescent="0.3">
      <c r="H116" s="1" t="s">
        <v>99</v>
      </c>
      <c r="I116" s="1" t="str">
        <f t="shared" si="1"/>
        <v>Category 1_SBV_PT_ASIN 3</v>
      </c>
      <c r="J116" s="1" t="s">
        <v>74</v>
      </c>
      <c r="K116" s="1" t="s">
        <v>47</v>
      </c>
      <c r="L116" s="1" t="s">
        <v>120</v>
      </c>
      <c r="M116" s="1" t="s">
        <v>82</v>
      </c>
    </row>
    <row r="117" spans="8:13" x14ac:dyDescent="0.3">
      <c r="H117" s="1" t="s">
        <v>99</v>
      </c>
      <c r="I117" s="1" t="str">
        <f t="shared" si="1"/>
        <v>Category 1_SBV_PT_ASIN 3</v>
      </c>
      <c r="J117" s="1" t="s">
        <v>74</v>
      </c>
      <c r="K117" s="1" t="s">
        <v>47</v>
      </c>
      <c r="L117" s="1" t="s">
        <v>120</v>
      </c>
      <c r="M117" s="1" t="s">
        <v>82</v>
      </c>
    </row>
    <row r="118" spans="8:13" x14ac:dyDescent="0.3">
      <c r="H118" s="1" t="s">
        <v>99</v>
      </c>
      <c r="I118" s="1" t="str">
        <f t="shared" si="1"/>
        <v>Category 1_SBV_PT_ASIN 3</v>
      </c>
      <c r="J118" s="1" t="s">
        <v>74</v>
      </c>
      <c r="K118" s="1" t="s">
        <v>47</v>
      </c>
      <c r="L118" s="1" t="s">
        <v>120</v>
      </c>
      <c r="M118" s="1" t="s">
        <v>82</v>
      </c>
    </row>
    <row r="119" spans="8:13" x14ac:dyDescent="0.3">
      <c r="H119" s="1" t="s">
        <v>99</v>
      </c>
      <c r="I119" s="1" t="str">
        <f t="shared" si="1"/>
        <v>Category 1_SBV_PT_ASIN 3</v>
      </c>
      <c r="J119" s="1" t="s">
        <v>74</v>
      </c>
      <c r="K119" s="1" t="s">
        <v>47</v>
      </c>
      <c r="L119" s="1" t="s">
        <v>120</v>
      </c>
      <c r="M119" s="1" t="s">
        <v>82</v>
      </c>
    </row>
    <row r="120" spans="8:13" x14ac:dyDescent="0.3">
      <c r="H120" s="1" t="s">
        <v>99</v>
      </c>
      <c r="I120" s="1" t="str">
        <f t="shared" si="1"/>
        <v>Category 1_SD_CT_ASIN 3</v>
      </c>
      <c r="J120" s="1" t="s">
        <v>74</v>
      </c>
      <c r="K120" s="1" t="s">
        <v>14</v>
      </c>
      <c r="L120" s="1" t="s">
        <v>121</v>
      </c>
      <c r="M120" s="1" t="s">
        <v>82</v>
      </c>
    </row>
    <row r="121" spans="8:13" x14ac:dyDescent="0.3">
      <c r="H121" s="1" t="s">
        <v>99</v>
      </c>
      <c r="I121" s="1" t="str">
        <f t="shared" si="1"/>
        <v>Category 1_SD_CT_ASIN 3</v>
      </c>
      <c r="J121" s="1" t="s">
        <v>74</v>
      </c>
      <c r="K121" s="1" t="s">
        <v>14</v>
      </c>
      <c r="L121" s="1" t="s">
        <v>121</v>
      </c>
      <c r="M121" s="1" t="s">
        <v>82</v>
      </c>
    </row>
    <row r="122" spans="8:13" x14ac:dyDescent="0.3">
      <c r="H122" s="1" t="s">
        <v>99</v>
      </c>
      <c r="I122" s="1" t="str">
        <f t="shared" si="1"/>
        <v>Category 1_SD_CT_ASIN 3</v>
      </c>
      <c r="J122" s="1" t="s">
        <v>74</v>
      </c>
      <c r="K122" s="1" t="s">
        <v>14</v>
      </c>
      <c r="L122" s="1" t="s">
        <v>121</v>
      </c>
      <c r="M122" s="1" t="s">
        <v>82</v>
      </c>
    </row>
    <row r="123" spans="8:13" x14ac:dyDescent="0.3">
      <c r="H123" s="1" t="s">
        <v>99</v>
      </c>
      <c r="I123" s="1" t="str">
        <f t="shared" si="1"/>
        <v>Category 1_SD_PT_ASIN 3</v>
      </c>
      <c r="J123" s="1" t="s">
        <v>74</v>
      </c>
      <c r="K123" s="1" t="s">
        <v>14</v>
      </c>
      <c r="L123" s="1" t="s">
        <v>120</v>
      </c>
      <c r="M123" s="1" t="s">
        <v>82</v>
      </c>
    </row>
    <row r="124" spans="8:13" x14ac:dyDescent="0.3">
      <c r="H124" s="1" t="s">
        <v>99</v>
      </c>
      <c r="I124" s="1" t="str">
        <f t="shared" si="1"/>
        <v>Category 1_SD_PT_ASIN 3</v>
      </c>
      <c r="J124" s="1" t="s">
        <v>74</v>
      </c>
      <c r="K124" s="1" t="s">
        <v>14</v>
      </c>
      <c r="L124" s="1" t="s">
        <v>120</v>
      </c>
      <c r="M124" s="1" t="s">
        <v>82</v>
      </c>
    </row>
    <row r="125" spans="8:13" x14ac:dyDescent="0.3">
      <c r="H125" s="1" t="s">
        <v>99</v>
      </c>
      <c r="I125" s="1" t="str">
        <f t="shared" si="1"/>
        <v>Category 1_SD_PT_ASIN 3</v>
      </c>
      <c r="J125" s="1" t="s">
        <v>74</v>
      </c>
      <c r="K125" s="1" t="s">
        <v>14</v>
      </c>
      <c r="L125" s="1" t="s">
        <v>120</v>
      </c>
      <c r="M125" s="1" t="s">
        <v>82</v>
      </c>
    </row>
    <row r="126" spans="8:13" x14ac:dyDescent="0.3">
      <c r="H126" s="1" t="s">
        <v>99</v>
      </c>
      <c r="I126" s="1" t="str">
        <f t="shared" si="1"/>
        <v>Category 1_SD_PT_ASIN 3</v>
      </c>
      <c r="J126" s="1" t="s">
        <v>74</v>
      </c>
      <c r="K126" s="1" t="s">
        <v>14</v>
      </c>
      <c r="L126" s="1" t="s">
        <v>120</v>
      </c>
      <c r="M126" s="1" t="s">
        <v>82</v>
      </c>
    </row>
    <row r="127" spans="8:13" x14ac:dyDescent="0.3">
      <c r="H127" s="1" t="s">
        <v>99</v>
      </c>
      <c r="I127" s="1" t="str">
        <f t="shared" si="1"/>
        <v>Category 1_SD_PT_ASIN 3</v>
      </c>
      <c r="J127" s="1" t="s">
        <v>74</v>
      </c>
      <c r="K127" s="1" t="s">
        <v>14</v>
      </c>
      <c r="L127" s="1" t="s">
        <v>120</v>
      </c>
      <c r="M127" s="1" t="s">
        <v>82</v>
      </c>
    </row>
    <row r="128" spans="8:13" x14ac:dyDescent="0.3">
      <c r="H128" s="1" t="s">
        <v>99</v>
      </c>
      <c r="I128" s="1" t="str">
        <f t="shared" si="1"/>
        <v>Category 1_SD_PT_ASIN 3</v>
      </c>
      <c r="J128" s="1" t="s">
        <v>74</v>
      </c>
      <c r="K128" s="1" t="s">
        <v>14</v>
      </c>
      <c r="L128" s="1" t="s">
        <v>120</v>
      </c>
      <c r="M128" s="1" t="s">
        <v>82</v>
      </c>
    </row>
    <row r="129" spans="8:13" x14ac:dyDescent="0.3">
      <c r="H129" s="1" t="s">
        <v>99</v>
      </c>
      <c r="I129" s="1" t="str">
        <f t="shared" si="1"/>
        <v>Category 1_SD_CT_ASIN 3</v>
      </c>
      <c r="J129" s="1" t="s">
        <v>74</v>
      </c>
      <c r="K129" s="1" t="s">
        <v>14</v>
      </c>
      <c r="L129" s="1" t="s">
        <v>121</v>
      </c>
      <c r="M129" s="1" t="s">
        <v>82</v>
      </c>
    </row>
    <row r="130" spans="8:13" x14ac:dyDescent="0.3">
      <c r="H130" s="1" t="s">
        <v>99</v>
      </c>
      <c r="I130" s="1" t="str">
        <f t="shared" ref="I130:I193" si="2">_xlfn.TEXTJOIN("_",0,J130:M130)</f>
        <v>Category 1_SD_CT_ASIN 3</v>
      </c>
      <c r="J130" s="1" t="s">
        <v>74</v>
      </c>
      <c r="K130" s="1" t="s">
        <v>14</v>
      </c>
      <c r="L130" s="1" t="s">
        <v>121</v>
      </c>
      <c r="M130" s="1" t="s">
        <v>82</v>
      </c>
    </row>
    <row r="131" spans="8:13" x14ac:dyDescent="0.3">
      <c r="H131" s="1" t="s">
        <v>99</v>
      </c>
      <c r="I131" s="1" t="str">
        <f t="shared" si="2"/>
        <v>Category 1_SD_CT_ASIN 3</v>
      </c>
      <c r="J131" s="1" t="s">
        <v>74</v>
      </c>
      <c r="K131" s="1" t="s">
        <v>14</v>
      </c>
      <c r="L131" s="1" t="s">
        <v>121</v>
      </c>
      <c r="M131" s="1" t="s">
        <v>82</v>
      </c>
    </row>
    <row r="132" spans="8:13" x14ac:dyDescent="0.3">
      <c r="H132" s="1" t="s">
        <v>99</v>
      </c>
      <c r="I132" s="1" t="str">
        <f t="shared" si="2"/>
        <v>Category 1_SD_CT_ASIN 3</v>
      </c>
      <c r="J132" s="1" t="s">
        <v>74</v>
      </c>
      <c r="K132" s="1" t="s">
        <v>14</v>
      </c>
      <c r="L132" s="1" t="s">
        <v>121</v>
      </c>
      <c r="M132" s="1" t="s">
        <v>82</v>
      </c>
    </row>
    <row r="133" spans="8:13" x14ac:dyDescent="0.3">
      <c r="H133" s="1" t="s">
        <v>99</v>
      </c>
      <c r="I133" s="1" t="str">
        <f t="shared" si="2"/>
        <v>Category 1_SD_PT_ASIN 3</v>
      </c>
      <c r="J133" s="1" t="s">
        <v>74</v>
      </c>
      <c r="K133" s="1" t="s">
        <v>14</v>
      </c>
      <c r="L133" s="1" t="s">
        <v>120</v>
      </c>
      <c r="M133" s="1" t="s">
        <v>82</v>
      </c>
    </row>
    <row r="134" spans="8:13" x14ac:dyDescent="0.3">
      <c r="H134" s="1" t="s">
        <v>99</v>
      </c>
      <c r="I134" s="1" t="str">
        <f t="shared" si="2"/>
        <v>Category 1_SD_CT_ASIN 3</v>
      </c>
      <c r="J134" s="1" t="s">
        <v>74</v>
      </c>
      <c r="K134" s="1" t="s">
        <v>14</v>
      </c>
      <c r="L134" s="1" t="s">
        <v>121</v>
      </c>
      <c r="M134" s="1" t="s">
        <v>82</v>
      </c>
    </row>
    <row r="135" spans="8:13" x14ac:dyDescent="0.3">
      <c r="H135" s="1" t="s">
        <v>99</v>
      </c>
      <c r="I135" s="1" t="str">
        <f t="shared" si="2"/>
        <v>Category 1_SP_Auto_ASIN 3</v>
      </c>
      <c r="J135" s="1" t="s">
        <v>74</v>
      </c>
      <c r="K135" s="1" t="s">
        <v>12</v>
      </c>
      <c r="L135" s="1" t="s">
        <v>122</v>
      </c>
      <c r="M135" s="1" t="s">
        <v>82</v>
      </c>
    </row>
    <row r="136" spans="8:13" x14ac:dyDescent="0.3">
      <c r="H136" s="1" t="s">
        <v>99</v>
      </c>
      <c r="I136" s="1" t="str">
        <f t="shared" si="2"/>
        <v>Category 1_SP_CT_ASIN 3</v>
      </c>
      <c r="J136" s="1" t="s">
        <v>74</v>
      </c>
      <c r="K136" s="1" t="s">
        <v>12</v>
      </c>
      <c r="L136" s="1" t="s">
        <v>121</v>
      </c>
      <c r="M136" s="1" t="s">
        <v>82</v>
      </c>
    </row>
    <row r="137" spans="8:13" x14ac:dyDescent="0.3">
      <c r="H137" s="1" t="s">
        <v>99</v>
      </c>
      <c r="I137" s="1" t="str">
        <f t="shared" si="2"/>
        <v>Category 1_SP_KT_ASIN 3</v>
      </c>
      <c r="J137" s="1" t="s">
        <v>74</v>
      </c>
      <c r="K137" s="1" t="s">
        <v>12</v>
      </c>
      <c r="L137" s="1" t="s">
        <v>119</v>
      </c>
      <c r="M137" s="1" t="s">
        <v>82</v>
      </c>
    </row>
    <row r="138" spans="8:13" x14ac:dyDescent="0.3">
      <c r="H138" s="1" t="s">
        <v>99</v>
      </c>
      <c r="I138" s="1" t="str">
        <f t="shared" si="2"/>
        <v>Category 1_SP_KT_ASIN 3</v>
      </c>
      <c r="J138" s="1" t="s">
        <v>74</v>
      </c>
      <c r="K138" s="1" t="s">
        <v>12</v>
      </c>
      <c r="L138" s="1" t="s">
        <v>119</v>
      </c>
      <c r="M138" s="1" t="s">
        <v>82</v>
      </c>
    </row>
    <row r="139" spans="8:13" x14ac:dyDescent="0.3">
      <c r="H139" s="1" t="s">
        <v>99</v>
      </c>
      <c r="I139" s="1" t="str">
        <f t="shared" si="2"/>
        <v>Category 1_SP_KT_ASIN 3</v>
      </c>
      <c r="J139" s="1" t="s">
        <v>74</v>
      </c>
      <c r="K139" s="1" t="s">
        <v>12</v>
      </c>
      <c r="L139" s="1" t="s">
        <v>119</v>
      </c>
      <c r="M139" s="1" t="s">
        <v>82</v>
      </c>
    </row>
    <row r="140" spans="8:13" x14ac:dyDescent="0.3">
      <c r="H140" s="1" t="s">
        <v>99</v>
      </c>
      <c r="I140" s="1" t="str">
        <f t="shared" si="2"/>
        <v>Category 1_SP_KT_ASIN 3</v>
      </c>
      <c r="J140" s="1" t="s">
        <v>74</v>
      </c>
      <c r="K140" s="1" t="s">
        <v>12</v>
      </c>
      <c r="L140" s="1" t="s">
        <v>119</v>
      </c>
      <c r="M140" s="1" t="s">
        <v>82</v>
      </c>
    </row>
    <row r="141" spans="8:13" x14ac:dyDescent="0.3">
      <c r="H141" s="1" t="s">
        <v>99</v>
      </c>
      <c r="I141" s="1" t="str">
        <f t="shared" si="2"/>
        <v>Category 1_SP_KT_ASIN 3</v>
      </c>
      <c r="J141" s="1" t="s">
        <v>74</v>
      </c>
      <c r="K141" s="1" t="s">
        <v>12</v>
      </c>
      <c r="L141" s="1" t="s">
        <v>119</v>
      </c>
      <c r="M141" s="1" t="s">
        <v>82</v>
      </c>
    </row>
    <row r="142" spans="8:13" x14ac:dyDescent="0.3">
      <c r="H142" s="1" t="s">
        <v>99</v>
      </c>
      <c r="I142" s="1" t="str">
        <f t="shared" si="2"/>
        <v>Category 1_SP_PT_ASIN 3</v>
      </c>
      <c r="J142" s="1" t="s">
        <v>74</v>
      </c>
      <c r="K142" s="1" t="s">
        <v>12</v>
      </c>
      <c r="L142" s="1" t="s">
        <v>120</v>
      </c>
      <c r="M142" s="1" t="s">
        <v>82</v>
      </c>
    </row>
    <row r="143" spans="8:13" x14ac:dyDescent="0.3">
      <c r="H143" s="1" t="s">
        <v>99</v>
      </c>
      <c r="I143" s="1" t="str">
        <f t="shared" si="2"/>
        <v>Category 1_SP_PT_ASIN 3</v>
      </c>
      <c r="J143" s="1" t="s">
        <v>74</v>
      </c>
      <c r="K143" s="1" t="s">
        <v>12</v>
      </c>
      <c r="L143" s="1" t="s">
        <v>120</v>
      </c>
      <c r="M143" s="1" t="s">
        <v>82</v>
      </c>
    </row>
    <row r="144" spans="8:13" x14ac:dyDescent="0.3">
      <c r="H144" s="1" t="s">
        <v>99</v>
      </c>
      <c r="I144" s="1" t="str">
        <f t="shared" si="2"/>
        <v>Category 1_SP_Auto_ASIN 13</v>
      </c>
      <c r="J144" s="1" t="s">
        <v>74</v>
      </c>
      <c r="K144" s="1" t="s">
        <v>12</v>
      </c>
      <c r="L144" s="1" t="s">
        <v>122</v>
      </c>
      <c r="M144" s="1" t="s">
        <v>92</v>
      </c>
    </row>
    <row r="145" spans="8:13" x14ac:dyDescent="0.3">
      <c r="H145" s="1" t="s">
        <v>99</v>
      </c>
      <c r="I145" s="1" t="str">
        <f t="shared" si="2"/>
        <v>Category 1_SP_KT_ASIN 13</v>
      </c>
      <c r="J145" s="1" t="s">
        <v>74</v>
      </c>
      <c r="K145" s="1" t="s">
        <v>12</v>
      </c>
      <c r="L145" s="1" t="s">
        <v>119</v>
      </c>
      <c r="M145" s="1" t="s">
        <v>92</v>
      </c>
    </row>
    <row r="146" spans="8:13" x14ac:dyDescent="0.3">
      <c r="H146" s="1" t="s">
        <v>99</v>
      </c>
      <c r="I146" s="1" t="str">
        <f t="shared" si="2"/>
        <v>Category 1_SP_KT_ASIN 13</v>
      </c>
      <c r="J146" s="1" t="s">
        <v>74</v>
      </c>
      <c r="K146" s="1" t="s">
        <v>12</v>
      </c>
      <c r="L146" s="1" t="s">
        <v>119</v>
      </c>
      <c r="M146" s="1" t="s">
        <v>92</v>
      </c>
    </row>
    <row r="147" spans="8:13" x14ac:dyDescent="0.3">
      <c r="H147" s="1" t="s">
        <v>99</v>
      </c>
      <c r="I147" s="1" t="str">
        <f t="shared" si="2"/>
        <v>Category 1_SD_PT_ASIN 1</v>
      </c>
      <c r="J147" s="1" t="s">
        <v>74</v>
      </c>
      <c r="K147" s="1" t="s">
        <v>14</v>
      </c>
      <c r="L147" s="1" t="s">
        <v>120</v>
      </c>
      <c r="M147" s="1" t="s">
        <v>80</v>
      </c>
    </row>
    <row r="148" spans="8:13" x14ac:dyDescent="0.3">
      <c r="H148" s="1" t="s">
        <v>99</v>
      </c>
      <c r="I148" s="1" t="str">
        <f t="shared" si="2"/>
        <v>Category 6_SP_KT_ASIN 8</v>
      </c>
      <c r="J148" s="1" t="s">
        <v>78</v>
      </c>
      <c r="K148" s="1" t="s">
        <v>12</v>
      </c>
      <c r="L148" s="1" t="s">
        <v>119</v>
      </c>
      <c r="M148" s="1" t="s">
        <v>87</v>
      </c>
    </row>
    <row r="149" spans="8:13" x14ac:dyDescent="0.3">
      <c r="H149" s="1" t="s">
        <v>99</v>
      </c>
      <c r="I149" s="1" t="str">
        <f t="shared" si="2"/>
        <v>Category 6_SP_Auto_ASIN 8</v>
      </c>
      <c r="J149" s="1" t="s">
        <v>78</v>
      </c>
      <c r="K149" s="1" t="s">
        <v>12</v>
      </c>
      <c r="L149" s="1" t="s">
        <v>122</v>
      </c>
      <c r="M149" s="1" t="s">
        <v>87</v>
      </c>
    </row>
    <row r="150" spans="8:13" x14ac:dyDescent="0.3">
      <c r="H150" s="1" t="s">
        <v>99</v>
      </c>
      <c r="I150" s="1" t="str">
        <f t="shared" si="2"/>
        <v>Category 7_SP_Auto_ASIN 15</v>
      </c>
      <c r="J150" s="1" t="s">
        <v>100</v>
      </c>
      <c r="K150" s="1" t="s">
        <v>12</v>
      </c>
      <c r="L150" s="1" t="s">
        <v>122</v>
      </c>
      <c r="M150" s="1" t="s">
        <v>96</v>
      </c>
    </row>
    <row r="151" spans="8:13" x14ac:dyDescent="0.3">
      <c r="H151" s="1" t="s">
        <v>99</v>
      </c>
      <c r="I151" s="1" t="str">
        <f t="shared" si="2"/>
        <v>Category 7_SP_KT_ASIN 15</v>
      </c>
      <c r="J151" s="1" t="s">
        <v>100</v>
      </c>
      <c r="K151" s="1" t="s">
        <v>12</v>
      </c>
      <c r="L151" s="1" t="s">
        <v>119</v>
      </c>
      <c r="M151" s="1" t="s">
        <v>96</v>
      </c>
    </row>
    <row r="152" spans="8:13" x14ac:dyDescent="0.3">
      <c r="H152" s="1" t="s">
        <v>99</v>
      </c>
      <c r="I152" s="1" t="str">
        <f t="shared" si="2"/>
        <v>Category 5_SD_CT_ASIN 9</v>
      </c>
      <c r="J152" s="1" t="s">
        <v>79</v>
      </c>
      <c r="K152" s="1" t="s">
        <v>14</v>
      </c>
      <c r="L152" s="1" t="s">
        <v>121</v>
      </c>
      <c r="M152" s="1" t="s">
        <v>88</v>
      </c>
    </row>
    <row r="153" spans="8:13" x14ac:dyDescent="0.3">
      <c r="H153" s="1" t="s">
        <v>99</v>
      </c>
      <c r="I153" s="1" t="str">
        <f t="shared" si="2"/>
        <v>Category 5_SP_Auto_ASIN 9</v>
      </c>
      <c r="J153" s="1" t="s">
        <v>79</v>
      </c>
      <c r="K153" s="1" t="s">
        <v>12</v>
      </c>
      <c r="L153" s="1" t="s">
        <v>122</v>
      </c>
      <c r="M153" s="1" t="s">
        <v>88</v>
      </c>
    </row>
    <row r="154" spans="8:13" x14ac:dyDescent="0.3">
      <c r="H154" s="1" t="s">
        <v>99</v>
      </c>
      <c r="I154" s="1" t="str">
        <f t="shared" si="2"/>
        <v>Category 5_SP_KT_ASIN 9</v>
      </c>
      <c r="J154" s="1" t="s">
        <v>79</v>
      </c>
      <c r="K154" s="1" t="s">
        <v>12</v>
      </c>
      <c r="L154" s="1" t="s">
        <v>119</v>
      </c>
      <c r="M154" s="1" t="s">
        <v>88</v>
      </c>
    </row>
    <row r="155" spans="8:13" x14ac:dyDescent="0.3">
      <c r="H155" s="1" t="s">
        <v>99</v>
      </c>
      <c r="I155" s="1" t="str">
        <f t="shared" si="2"/>
        <v>Category 5_SP_KT_ASIN 9</v>
      </c>
      <c r="J155" s="1" t="s">
        <v>79</v>
      </c>
      <c r="K155" s="1" t="s">
        <v>12</v>
      </c>
      <c r="L155" s="1" t="s">
        <v>119</v>
      </c>
      <c r="M155" s="1" t="s">
        <v>88</v>
      </c>
    </row>
    <row r="156" spans="8:13" x14ac:dyDescent="0.3">
      <c r="H156" s="1" t="s">
        <v>99</v>
      </c>
      <c r="I156" s="1" t="str">
        <f t="shared" si="2"/>
        <v>Category 5_SP_KT_ASIN 9</v>
      </c>
      <c r="J156" s="1" t="s">
        <v>79</v>
      </c>
      <c r="K156" s="1" t="s">
        <v>12</v>
      </c>
      <c r="L156" s="1" t="s">
        <v>119</v>
      </c>
      <c r="M156" s="1" t="s">
        <v>88</v>
      </c>
    </row>
    <row r="157" spans="8:13" x14ac:dyDescent="0.3">
      <c r="H157" s="1" t="s">
        <v>99</v>
      </c>
      <c r="I157" s="1" t="str">
        <f t="shared" si="2"/>
        <v>Category 5_SP_KT_ASIN 9</v>
      </c>
      <c r="J157" s="1" t="s">
        <v>79</v>
      </c>
      <c r="K157" s="1" t="s">
        <v>12</v>
      </c>
      <c r="L157" s="1" t="s">
        <v>119</v>
      </c>
      <c r="M157" s="1" t="s">
        <v>88</v>
      </c>
    </row>
    <row r="158" spans="8:13" x14ac:dyDescent="0.3">
      <c r="H158" s="1" t="s">
        <v>99</v>
      </c>
      <c r="I158" s="1" t="str">
        <f t="shared" si="2"/>
        <v>Category 5_SP_PT_ASIN 9</v>
      </c>
      <c r="J158" s="1" t="s">
        <v>79</v>
      </c>
      <c r="K158" s="1" t="s">
        <v>12</v>
      </c>
      <c r="L158" s="1" t="s">
        <v>120</v>
      </c>
      <c r="M158" s="1" t="s">
        <v>88</v>
      </c>
    </row>
    <row r="159" spans="8:13" x14ac:dyDescent="0.3">
      <c r="H159" s="1" t="s">
        <v>99</v>
      </c>
      <c r="I159" s="1" t="str">
        <f t="shared" si="2"/>
        <v>Category 5_SP_PT_ASIN 9</v>
      </c>
      <c r="J159" s="1" t="s">
        <v>79</v>
      </c>
      <c r="K159" s="1" t="s">
        <v>12</v>
      </c>
      <c r="L159" s="1" t="s">
        <v>120</v>
      </c>
      <c r="M159" s="1" t="s">
        <v>88</v>
      </c>
    </row>
    <row r="160" spans="8:13" x14ac:dyDescent="0.3">
      <c r="H160" s="1" t="s">
        <v>99</v>
      </c>
      <c r="I160" s="1" t="str">
        <f t="shared" si="2"/>
        <v>Category 3_SD_CT_ASIN 14</v>
      </c>
      <c r="J160" s="1" t="s">
        <v>76</v>
      </c>
      <c r="K160" s="1" t="s">
        <v>14</v>
      </c>
      <c r="L160" s="1" t="s">
        <v>121</v>
      </c>
      <c r="M160" s="1" t="s">
        <v>94</v>
      </c>
    </row>
    <row r="161" spans="8:13" x14ac:dyDescent="0.3">
      <c r="H161" s="1" t="s">
        <v>99</v>
      </c>
      <c r="I161" s="1" t="str">
        <f t="shared" si="2"/>
        <v>Category 3_SD_CT_ASIN 14</v>
      </c>
      <c r="J161" s="1" t="s">
        <v>76</v>
      </c>
      <c r="K161" s="1" t="s">
        <v>14</v>
      </c>
      <c r="L161" s="1" t="s">
        <v>121</v>
      </c>
      <c r="M161" s="1" t="s">
        <v>94</v>
      </c>
    </row>
    <row r="162" spans="8:13" x14ac:dyDescent="0.3">
      <c r="H162" s="1" t="s">
        <v>99</v>
      </c>
      <c r="I162" s="1" t="str">
        <f t="shared" si="2"/>
        <v>Category 3_SD_CT_ASIN 14</v>
      </c>
      <c r="J162" s="1" t="s">
        <v>76</v>
      </c>
      <c r="K162" s="1" t="s">
        <v>14</v>
      </c>
      <c r="L162" s="1" t="s">
        <v>121</v>
      </c>
      <c r="M162" s="1" t="s">
        <v>94</v>
      </c>
    </row>
    <row r="163" spans="8:13" x14ac:dyDescent="0.3">
      <c r="H163" s="1" t="s">
        <v>99</v>
      </c>
      <c r="I163" s="1" t="str">
        <f t="shared" si="2"/>
        <v>Category 3_SP_Auto_ASIN 14</v>
      </c>
      <c r="J163" s="1" t="s">
        <v>76</v>
      </c>
      <c r="K163" s="1" t="s">
        <v>12</v>
      </c>
      <c r="L163" s="1" t="s">
        <v>122</v>
      </c>
      <c r="M163" s="1" t="s">
        <v>94</v>
      </c>
    </row>
    <row r="164" spans="8:13" x14ac:dyDescent="0.3">
      <c r="H164" s="1" t="s">
        <v>99</v>
      </c>
      <c r="I164" s="1" t="str">
        <f t="shared" si="2"/>
        <v>Category 3_SP_KT_ASIN 14</v>
      </c>
      <c r="J164" s="1" t="s">
        <v>76</v>
      </c>
      <c r="K164" s="1" t="s">
        <v>12</v>
      </c>
      <c r="L164" s="1" t="s">
        <v>119</v>
      </c>
      <c r="M164" s="1" t="s">
        <v>94</v>
      </c>
    </row>
    <row r="165" spans="8:13" x14ac:dyDescent="0.3">
      <c r="H165" s="1" t="s">
        <v>99</v>
      </c>
      <c r="I165" s="1" t="str">
        <f t="shared" si="2"/>
        <v>Category 3_SP_KT_ASIN 14</v>
      </c>
      <c r="J165" s="1" t="s">
        <v>76</v>
      </c>
      <c r="K165" s="1" t="s">
        <v>12</v>
      </c>
      <c r="L165" s="1" t="s">
        <v>119</v>
      </c>
      <c r="M165" s="1" t="s">
        <v>94</v>
      </c>
    </row>
    <row r="166" spans="8:13" x14ac:dyDescent="0.3">
      <c r="H166" s="1" t="s">
        <v>99</v>
      </c>
      <c r="I166" s="1" t="str">
        <f t="shared" si="2"/>
        <v>Category 3_SB_KT_ASIN 16</v>
      </c>
      <c r="J166" s="1" t="s">
        <v>76</v>
      </c>
      <c r="K166" s="1" t="s">
        <v>13</v>
      </c>
      <c r="L166" s="1" t="s">
        <v>119</v>
      </c>
      <c r="M166" s="1" t="s">
        <v>97</v>
      </c>
    </row>
    <row r="167" spans="8:13" x14ac:dyDescent="0.3">
      <c r="H167" s="1" t="s">
        <v>99</v>
      </c>
      <c r="I167" s="1" t="str">
        <f t="shared" si="2"/>
        <v>Category 3_SD_CT_ASIN 16</v>
      </c>
      <c r="J167" s="1" t="s">
        <v>76</v>
      </c>
      <c r="K167" s="1" t="s">
        <v>14</v>
      </c>
      <c r="L167" s="1" t="s">
        <v>121</v>
      </c>
      <c r="M167" s="1" t="s">
        <v>97</v>
      </c>
    </row>
    <row r="168" spans="8:13" x14ac:dyDescent="0.3">
      <c r="H168" s="1" t="s">
        <v>99</v>
      </c>
      <c r="I168" s="1" t="str">
        <f t="shared" si="2"/>
        <v>Category 3_SP_Auto_ASIN 16</v>
      </c>
      <c r="J168" s="1" t="s">
        <v>76</v>
      </c>
      <c r="K168" s="1" t="s">
        <v>12</v>
      </c>
      <c r="L168" s="1" t="s">
        <v>122</v>
      </c>
      <c r="M168" s="1" t="s">
        <v>97</v>
      </c>
    </row>
    <row r="169" spans="8:13" x14ac:dyDescent="0.3">
      <c r="H169" s="1" t="s">
        <v>99</v>
      </c>
      <c r="I169" s="1" t="str">
        <f t="shared" si="2"/>
        <v>Category 3_SP_KT_ASIN 16</v>
      </c>
      <c r="J169" s="1" t="s">
        <v>76</v>
      </c>
      <c r="K169" s="1" t="s">
        <v>12</v>
      </c>
      <c r="L169" s="1" t="s">
        <v>119</v>
      </c>
      <c r="M169" s="1" t="s">
        <v>97</v>
      </c>
    </row>
    <row r="170" spans="8:13" x14ac:dyDescent="0.3">
      <c r="H170" s="1" t="s">
        <v>99</v>
      </c>
      <c r="I170" s="1" t="str">
        <f t="shared" si="2"/>
        <v>Category 3_SP_KT_ASIN 16</v>
      </c>
      <c r="J170" s="1" t="s">
        <v>76</v>
      </c>
      <c r="K170" s="1" t="s">
        <v>12</v>
      </c>
      <c r="L170" s="1" t="s">
        <v>119</v>
      </c>
      <c r="M170" s="1" t="s">
        <v>97</v>
      </c>
    </row>
    <row r="171" spans="8:13" x14ac:dyDescent="0.3">
      <c r="H171" s="1" t="s">
        <v>99</v>
      </c>
      <c r="I171" s="1" t="str">
        <f t="shared" si="2"/>
        <v>Category 3_SB_KT_ASIN 16</v>
      </c>
      <c r="J171" s="1" t="s">
        <v>76</v>
      </c>
      <c r="K171" s="1" t="s">
        <v>13</v>
      </c>
      <c r="L171" s="1" t="s">
        <v>119</v>
      </c>
      <c r="M171" s="1" t="s">
        <v>97</v>
      </c>
    </row>
    <row r="172" spans="8:13" x14ac:dyDescent="0.3">
      <c r="H172" s="1" t="s">
        <v>99</v>
      </c>
      <c r="I172" s="1" t="str">
        <f t="shared" si="2"/>
        <v>Category 4_SBV_KT_ASIN 5</v>
      </c>
      <c r="J172" s="1" t="s">
        <v>77</v>
      </c>
      <c r="K172" s="1" t="s">
        <v>47</v>
      </c>
      <c r="L172" s="1" t="s">
        <v>119</v>
      </c>
      <c r="M172" s="1" t="s">
        <v>84</v>
      </c>
    </row>
    <row r="173" spans="8:13" x14ac:dyDescent="0.3">
      <c r="H173" s="1" t="s">
        <v>99</v>
      </c>
      <c r="I173" s="1" t="str">
        <f t="shared" si="2"/>
        <v>Category 4_SBV_KT_ASIN 5</v>
      </c>
      <c r="J173" s="1" t="s">
        <v>77</v>
      </c>
      <c r="K173" s="1" t="s">
        <v>47</v>
      </c>
      <c r="L173" s="1" t="s">
        <v>119</v>
      </c>
      <c r="M173" s="1" t="s">
        <v>84</v>
      </c>
    </row>
    <row r="174" spans="8:13" x14ac:dyDescent="0.3">
      <c r="H174" s="1" t="s">
        <v>99</v>
      </c>
      <c r="I174" s="1" t="str">
        <f t="shared" si="2"/>
        <v>Category 1_SBV_KT_ASIN 5</v>
      </c>
      <c r="J174" s="1" t="s">
        <v>74</v>
      </c>
      <c r="K174" s="1" t="s">
        <v>47</v>
      </c>
      <c r="L174" s="1" t="s">
        <v>119</v>
      </c>
      <c r="M174" s="1" t="s">
        <v>84</v>
      </c>
    </row>
    <row r="175" spans="8:13" x14ac:dyDescent="0.3">
      <c r="H175" s="1" t="s">
        <v>99</v>
      </c>
      <c r="I175" s="1" t="str">
        <f t="shared" si="2"/>
        <v>Category 4_SBV_KT_ASIN 5</v>
      </c>
      <c r="J175" s="1" t="s">
        <v>77</v>
      </c>
      <c r="K175" s="1" t="s">
        <v>47</v>
      </c>
      <c r="L175" s="1" t="s">
        <v>119</v>
      </c>
      <c r="M175" s="1" t="s">
        <v>84</v>
      </c>
    </row>
    <row r="176" spans="8:13" x14ac:dyDescent="0.3">
      <c r="H176" s="1" t="s">
        <v>99</v>
      </c>
      <c r="I176" s="1" t="str">
        <f t="shared" si="2"/>
        <v>Category 4_SBV_PT_ASIN 5</v>
      </c>
      <c r="J176" s="1" t="s">
        <v>77</v>
      </c>
      <c r="K176" s="1" t="s">
        <v>47</v>
      </c>
      <c r="L176" s="1" t="s">
        <v>120</v>
      </c>
      <c r="M176" s="1" t="s">
        <v>84</v>
      </c>
    </row>
    <row r="177" spans="8:13" x14ac:dyDescent="0.3">
      <c r="H177" s="1" t="s">
        <v>99</v>
      </c>
      <c r="I177" s="1" t="str">
        <f t="shared" si="2"/>
        <v>Category 4_SBV_PT_ASIN 5</v>
      </c>
      <c r="J177" s="1" t="s">
        <v>77</v>
      </c>
      <c r="K177" s="1" t="s">
        <v>47</v>
      </c>
      <c r="L177" s="1" t="s">
        <v>120</v>
      </c>
      <c r="M177" s="1" t="s">
        <v>84</v>
      </c>
    </row>
    <row r="178" spans="8:13" x14ac:dyDescent="0.3">
      <c r="H178" s="1" t="s">
        <v>99</v>
      </c>
      <c r="I178" s="1" t="str">
        <f t="shared" si="2"/>
        <v>Category 4_SBV_PT_ASIN 5</v>
      </c>
      <c r="J178" s="1" t="s">
        <v>77</v>
      </c>
      <c r="K178" s="1" t="s">
        <v>47</v>
      </c>
      <c r="L178" s="1" t="s">
        <v>120</v>
      </c>
      <c r="M178" s="1" t="s">
        <v>84</v>
      </c>
    </row>
    <row r="179" spans="8:13" x14ac:dyDescent="0.3">
      <c r="H179" s="1" t="s">
        <v>99</v>
      </c>
      <c r="I179" s="1" t="str">
        <f t="shared" si="2"/>
        <v>Category 4_SD_CT_ASIN 5</v>
      </c>
      <c r="J179" s="1" t="s">
        <v>77</v>
      </c>
      <c r="K179" s="1" t="s">
        <v>14</v>
      </c>
      <c r="L179" s="1" t="s">
        <v>121</v>
      </c>
      <c r="M179" s="1" t="s">
        <v>84</v>
      </c>
    </row>
    <row r="180" spans="8:13" x14ac:dyDescent="0.3">
      <c r="H180" s="1" t="s">
        <v>99</v>
      </c>
      <c r="I180" s="1" t="str">
        <f t="shared" si="2"/>
        <v>Category 4_SD_CT_ASIN 5</v>
      </c>
      <c r="J180" s="1" t="s">
        <v>77</v>
      </c>
      <c r="K180" s="1" t="s">
        <v>14</v>
      </c>
      <c r="L180" s="1" t="s">
        <v>121</v>
      </c>
      <c r="M180" s="1" t="s">
        <v>84</v>
      </c>
    </row>
    <row r="181" spans="8:13" x14ac:dyDescent="0.3">
      <c r="H181" s="1" t="s">
        <v>99</v>
      </c>
      <c r="I181" s="1" t="str">
        <f t="shared" si="2"/>
        <v>Category 4_SD_PT_ASIN 5</v>
      </c>
      <c r="J181" s="1" t="s">
        <v>77</v>
      </c>
      <c r="K181" s="1" t="s">
        <v>14</v>
      </c>
      <c r="L181" s="1" t="s">
        <v>120</v>
      </c>
      <c r="M181" s="1" t="s">
        <v>84</v>
      </c>
    </row>
    <row r="182" spans="8:13" x14ac:dyDescent="0.3">
      <c r="H182" s="1" t="s">
        <v>99</v>
      </c>
      <c r="I182" s="1" t="str">
        <f t="shared" si="2"/>
        <v>Category 4_SD_PT_ASIN 5</v>
      </c>
      <c r="J182" s="1" t="s">
        <v>77</v>
      </c>
      <c r="K182" s="1" t="s">
        <v>14</v>
      </c>
      <c r="L182" s="1" t="s">
        <v>120</v>
      </c>
      <c r="M182" s="1" t="s">
        <v>84</v>
      </c>
    </row>
    <row r="183" spans="8:13" x14ac:dyDescent="0.3">
      <c r="H183" s="1" t="s">
        <v>99</v>
      </c>
      <c r="I183" s="1" t="str">
        <f t="shared" si="2"/>
        <v>Category 4_SD_PT_ASIN 5</v>
      </c>
      <c r="J183" s="1" t="s">
        <v>77</v>
      </c>
      <c r="K183" s="1" t="s">
        <v>14</v>
      </c>
      <c r="L183" s="1" t="s">
        <v>120</v>
      </c>
      <c r="M183" s="1" t="s">
        <v>84</v>
      </c>
    </row>
    <row r="184" spans="8:13" x14ac:dyDescent="0.3">
      <c r="H184" s="1" t="s">
        <v>99</v>
      </c>
      <c r="I184" s="1" t="str">
        <f t="shared" si="2"/>
        <v>Category 4_SD_CT_ASIN 5</v>
      </c>
      <c r="J184" s="1" t="s">
        <v>77</v>
      </c>
      <c r="K184" s="1" t="s">
        <v>14</v>
      </c>
      <c r="L184" s="1" t="s">
        <v>121</v>
      </c>
      <c r="M184" s="1" t="s">
        <v>84</v>
      </c>
    </row>
    <row r="185" spans="8:13" x14ac:dyDescent="0.3">
      <c r="H185" s="1" t="s">
        <v>99</v>
      </c>
      <c r="I185" s="1" t="str">
        <f t="shared" si="2"/>
        <v>Category 4_SD_CT_ASIN 5</v>
      </c>
      <c r="J185" s="1" t="s">
        <v>77</v>
      </c>
      <c r="K185" s="1" t="s">
        <v>14</v>
      </c>
      <c r="L185" s="1" t="s">
        <v>121</v>
      </c>
      <c r="M185" s="1" t="s">
        <v>84</v>
      </c>
    </row>
    <row r="186" spans="8:13" x14ac:dyDescent="0.3">
      <c r="H186" s="1" t="s">
        <v>99</v>
      </c>
      <c r="I186" s="1" t="str">
        <f t="shared" si="2"/>
        <v>Category 4_SP_Auto_ASIN 5</v>
      </c>
      <c r="J186" s="1" t="s">
        <v>77</v>
      </c>
      <c r="K186" s="1" t="s">
        <v>12</v>
      </c>
      <c r="L186" s="1" t="s">
        <v>122</v>
      </c>
      <c r="M186" s="1" t="s">
        <v>84</v>
      </c>
    </row>
    <row r="187" spans="8:13" x14ac:dyDescent="0.3">
      <c r="H187" s="1" t="s">
        <v>99</v>
      </c>
      <c r="I187" s="1" t="str">
        <f t="shared" si="2"/>
        <v>Category 4_SP_KT_ASIN 5</v>
      </c>
      <c r="J187" s="1" t="s">
        <v>77</v>
      </c>
      <c r="K187" s="1" t="s">
        <v>12</v>
      </c>
      <c r="L187" s="1" t="s">
        <v>119</v>
      </c>
      <c r="M187" s="1" t="s">
        <v>84</v>
      </c>
    </row>
    <row r="188" spans="8:13" x14ac:dyDescent="0.3">
      <c r="H188" s="1" t="s">
        <v>99</v>
      </c>
      <c r="I188" s="1" t="str">
        <f t="shared" si="2"/>
        <v>Category 4_SP_KT_ASIN 5</v>
      </c>
      <c r="J188" s="1" t="s">
        <v>77</v>
      </c>
      <c r="K188" s="1" t="s">
        <v>12</v>
      </c>
      <c r="L188" s="1" t="s">
        <v>119</v>
      </c>
      <c r="M188" s="1" t="s">
        <v>84</v>
      </c>
    </row>
    <row r="189" spans="8:13" x14ac:dyDescent="0.3">
      <c r="H189" s="1" t="s">
        <v>99</v>
      </c>
      <c r="I189" s="1" t="str">
        <f t="shared" si="2"/>
        <v>Category 4_SP_KT_ASIN 5</v>
      </c>
      <c r="J189" s="1" t="s">
        <v>77</v>
      </c>
      <c r="K189" s="1" t="s">
        <v>12</v>
      </c>
      <c r="L189" s="1" t="s">
        <v>119</v>
      </c>
      <c r="M189" s="1" t="s">
        <v>84</v>
      </c>
    </row>
    <row r="190" spans="8:13" x14ac:dyDescent="0.3">
      <c r="H190" s="1" t="s">
        <v>99</v>
      </c>
      <c r="I190" s="1" t="str">
        <f t="shared" si="2"/>
        <v>Category 4_SP_KT_ASIN 5</v>
      </c>
      <c r="J190" s="1" t="s">
        <v>77</v>
      </c>
      <c r="K190" s="1" t="s">
        <v>12</v>
      </c>
      <c r="L190" s="1" t="s">
        <v>119</v>
      </c>
      <c r="M190" s="1" t="s">
        <v>84</v>
      </c>
    </row>
    <row r="191" spans="8:13" x14ac:dyDescent="0.3">
      <c r="H191" s="1" t="s">
        <v>99</v>
      </c>
      <c r="I191" s="1" t="str">
        <f t="shared" si="2"/>
        <v>Category 4_SP_PT_ASIN 5</v>
      </c>
      <c r="J191" s="1" t="s">
        <v>77</v>
      </c>
      <c r="K191" s="1" t="s">
        <v>12</v>
      </c>
      <c r="L191" s="1" t="s">
        <v>120</v>
      </c>
      <c r="M191" s="1" t="s">
        <v>84</v>
      </c>
    </row>
    <row r="192" spans="8:13" x14ac:dyDescent="0.3">
      <c r="H192" s="1" t="s">
        <v>99</v>
      </c>
      <c r="I192" s="1" t="str">
        <f t="shared" si="2"/>
        <v>Category 4_SP_PT_ASIN 5</v>
      </c>
      <c r="J192" s="1" t="s">
        <v>77</v>
      </c>
      <c r="K192" s="1" t="s">
        <v>12</v>
      </c>
      <c r="L192" s="1" t="s">
        <v>120</v>
      </c>
      <c r="M192" s="1" t="s">
        <v>84</v>
      </c>
    </row>
    <row r="193" spans="8:13" x14ac:dyDescent="0.3">
      <c r="H193" s="1" t="s">
        <v>99</v>
      </c>
      <c r="I193" s="1" t="str">
        <f t="shared" si="2"/>
        <v>Category 2_SB_PT_ASIN 2</v>
      </c>
      <c r="J193" s="1" t="s">
        <v>75</v>
      </c>
      <c r="K193" s="1" t="s">
        <v>13</v>
      </c>
      <c r="L193" s="1" t="s">
        <v>120</v>
      </c>
      <c r="M193" s="1" t="s">
        <v>81</v>
      </c>
    </row>
    <row r="194" spans="8:13" x14ac:dyDescent="0.3">
      <c r="H194" s="1" t="s">
        <v>99</v>
      </c>
      <c r="I194" s="1" t="str">
        <f t="shared" ref="I194:I253" si="3">_xlfn.TEXTJOIN("_",0,J194:M194)</f>
        <v>Category 2_SBV_KT_ASIN 2</v>
      </c>
      <c r="J194" s="1" t="s">
        <v>75</v>
      </c>
      <c r="K194" s="1" t="s">
        <v>47</v>
      </c>
      <c r="L194" s="1" t="s">
        <v>119</v>
      </c>
      <c r="M194" s="1" t="s">
        <v>81</v>
      </c>
    </row>
    <row r="195" spans="8:13" x14ac:dyDescent="0.3">
      <c r="H195" s="1" t="s">
        <v>99</v>
      </c>
      <c r="I195" s="1" t="str">
        <f t="shared" si="3"/>
        <v>Category 2_SBV_KT_ASIN 2</v>
      </c>
      <c r="J195" s="1" t="s">
        <v>75</v>
      </c>
      <c r="K195" s="1" t="s">
        <v>47</v>
      </c>
      <c r="L195" s="1" t="s">
        <v>119</v>
      </c>
      <c r="M195" s="1" t="s">
        <v>81</v>
      </c>
    </row>
    <row r="196" spans="8:13" x14ac:dyDescent="0.3">
      <c r="H196" s="1" t="s">
        <v>99</v>
      </c>
      <c r="I196" s="1" t="str">
        <f t="shared" si="3"/>
        <v>Category 2_SBV_KT_ASIN 2</v>
      </c>
      <c r="J196" s="1" t="s">
        <v>75</v>
      </c>
      <c r="K196" s="1" t="s">
        <v>47</v>
      </c>
      <c r="L196" s="1" t="s">
        <v>119</v>
      </c>
      <c r="M196" s="1" t="s">
        <v>81</v>
      </c>
    </row>
    <row r="197" spans="8:13" x14ac:dyDescent="0.3">
      <c r="H197" s="1" t="s">
        <v>99</v>
      </c>
      <c r="I197" s="1" t="str">
        <f t="shared" si="3"/>
        <v>Category 2_SBV_KT_ASIN 2</v>
      </c>
      <c r="J197" s="1" t="s">
        <v>75</v>
      </c>
      <c r="K197" s="1" t="s">
        <v>47</v>
      </c>
      <c r="L197" s="1" t="s">
        <v>119</v>
      </c>
      <c r="M197" s="1" t="s">
        <v>81</v>
      </c>
    </row>
    <row r="198" spans="8:13" x14ac:dyDescent="0.3">
      <c r="H198" s="1" t="s">
        <v>99</v>
      </c>
      <c r="I198" s="1" t="str">
        <f t="shared" si="3"/>
        <v>Category 2_SBV_KT_ASIN 2</v>
      </c>
      <c r="J198" s="1" t="s">
        <v>75</v>
      </c>
      <c r="K198" s="1" t="s">
        <v>47</v>
      </c>
      <c r="L198" s="1" t="s">
        <v>119</v>
      </c>
      <c r="M198" s="1" t="s">
        <v>81</v>
      </c>
    </row>
    <row r="199" spans="8:13" x14ac:dyDescent="0.3">
      <c r="H199" s="1" t="s">
        <v>99</v>
      </c>
      <c r="I199" s="1" t="str">
        <f t="shared" si="3"/>
        <v>Category 2_SBV_KT_ASIN 2</v>
      </c>
      <c r="J199" s="1" t="s">
        <v>75</v>
      </c>
      <c r="K199" s="1" t="s">
        <v>47</v>
      </c>
      <c r="L199" s="1" t="s">
        <v>119</v>
      </c>
      <c r="M199" s="1" t="s">
        <v>81</v>
      </c>
    </row>
    <row r="200" spans="8:13" x14ac:dyDescent="0.3">
      <c r="H200" s="1" t="s">
        <v>99</v>
      </c>
      <c r="I200" s="1" t="str">
        <f t="shared" si="3"/>
        <v>Category 2_SBV_KT_ASIN 2</v>
      </c>
      <c r="J200" s="1" t="s">
        <v>75</v>
      </c>
      <c r="K200" s="1" t="s">
        <v>47</v>
      </c>
      <c r="L200" s="1" t="s">
        <v>119</v>
      </c>
      <c r="M200" s="1" t="s">
        <v>81</v>
      </c>
    </row>
    <row r="201" spans="8:13" x14ac:dyDescent="0.3">
      <c r="H201" s="1" t="s">
        <v>99</v>
      </c>
      <c r="I201" s="1" t="str">
        <f t="shared" si="3"/>
        <v>Category 2_SBV_PT_ASIN 2</v>
      </c>
      <c r="J201" s="1" t="s">
        <v>75</v>
      </c>
      <c r="K201" s="1" t="s">
        <v>47</v>
      </c>
      <c r="L201" s="1" t="s">
        <v>120</v>
      </c>
      <c r="M201" s="1" t="s">
        <v>81</v>
      </c>
    </row>
    <row r="202" spans="8:13" x14ac:dyDescent="0.3">
      <c r="H202" s="1" t="s">
        <v>99</v>
      </c>
      <c r="I202" s="1" t="str">
        <f t="shared" si="3"/>
        <v>Category 2_SBV_PT_ASIN 2</v>
      </c>
      <c r="J202" s="1" t="s">
        <v>75</v>
      </c>
      <c r="K202" s="1" t="s">
        <v>47</v>
      </c>
      <c r="L202" s="1" t="s">
        <v>120</v>
      </c>
      <c r="M202" s="1" t="s">
        <v>81</v>
      </c>
    </row>
    <row r="203" spans="8:13" x14ac:dyDescent="0.3">
      <c r="H203" s="1" t="s">
        <v>99</v>
      </c>
      <c r="I203" s="1" t="str">
        <f t="shared" si="3"/>
        <v>Category 2_SBV_PT_ASIN 2</v>
      </c>
      <c r="J203" s="1" t="s">
        <v>75</v>
      </c>
      <c r="K203" s="1" t="s">
        <v>47</v>
      </c>
      <c r="L203" s="1" t="s">
        <v>120</v>
      </c>
      <c r="M203" s="1" t="s">
        <v>81</v>
      </c>
    </row>
    <row r="204" spans="8:13" x14ac:dyDescent="0.3">
      <c r="H204" s="1" t="s">
        <v>99</v>
      </c>
      <c r="I204" s="1" t="str">
        <f t="shared" si="3"/>
        <v>Category 2_SD_CT_ASIN 2</v>
      </c>
      <c r="J204" s="1" t="s">
        <v>75</v>
      </c>
      <c r="K204" s="1" t="s">
        <v>14</v>
      </c>
      <c r="L204" s="1" t="s">
        <v>121</v>
      </c>
      <c r="M204" s="1" t="s">
        <v>81</v>
      </c>
    </row>
    <row r="205" spans="8:13" x14ac:dyDescent="0.3">
      <c r="H205" s="1" t="s">
        <v>99</v>
      </c>
      <c r="I205" s="1" t="str">
        <f t="shared" si="3"/>
        <v>Category 2_SD_CT_ASIN 2</v>
      </c>
      <c r="J205" s="1" t="s">
        <v>75</v>
      </c>
      <c r="K205" s="1" t="s">
        <v>14</v>
      </c>
      <c r="L205" s="1" t="s">
        <v>121</v>
      </c>
      <c r="M205" s="1" t="s">
        <v>81</v>
      </c>
    </row>
    <row r="206" spans="8:13" x14ac:dyDescent="0.3">
      <c r="H206" s="1" t="s">
        <v>99</v>
      </c>
      <c r="I206" s="1" t="str">
        <f t="shared" si="3"/>
        <v>Category 2_SD_CT_ASIN 2</v>
      </c>
      <c r="J206" s="1" t="s">
        <v>75</v>
      </c>
      <c r="K206" s="1" t="s">
        <v>14</v>
      </c>
      <c r="L206" s="1" t="s">
        <v>121</v>
      </c>
      <c r="M206" s="1" t="s">
        <v>81</v>
      </c>
    </row>
    <row r="207" spans="8:13" x14ac:dyDescent="0.3">
      <c r="H207" s="1" t="s">
        <v>99</v>
      </c>
      <c r="I207" s="1" t="str">
        <f t="shared" si="3"/>
        <v>Category 2_SD_PT_ASIN 2</v>
      </c>
      <c r="J207" s="1" t="s">
        <v>75</v>
      </c>
      <c r="K207" s="1" t="s">
        <v>14</v>
      </c>
      <c r="L207" s="1" t="s">
        <v>120</v>
      </c>
      <c r="M207" s="1" t="s">
        <v>81</v>
      </c>
    </row>
    <row r="208" spans="8:13" x14ac:dyDescent="0.3">
      <c r="H208" s="1" t="s">
        <v>99</v>
      </c>
      <c r="I208" s="1" t="str">
        <f t="shared" si="3"/>
        <v>Category 2_SD_PT_ASIN 2</v>
      </c>
      <c r="J208" s="1" t="s">
        <v>75</v>
      </c>
      <c r="K208" s="1" t="s">
        <v>14</v>
      </c>
      <c r="L208" s="1" t="s">
        <v>120</v>
      </c>
      <c r="M208" s="1" t="s">
        <v>81</v>
      </c>
    </row>
    <row r="209" spans="8:13" x14ac:dyDescent="0.3">
      <c r="H209" s="1" t="s">
        <v>99</v>
      </c>
      <c r="I209" s="1" t="str">
        <f t="shared" si="3"/>
        <v>Category 2_SD_PT_ASIN 2</v>
      </c>
      <c r="J209" s="1" t="s">
        <v>75</v>
      </c>
      <c r="K209" s="1" t="s">
        <v>14</v>
      </c>
      <c r="L209" s="1" t="s">
        <v>120</v>
      </c>
      <c r="M209" s="1" t="s">
        <v>81</v>
      </c>
    </row>
    <row r="210" spans="8:13" x14ac:dyDescent="0.3">
      <c r="H210" s="1" t="s">
        <v>99</v>
      </c>
      <c r="I210" s="1" t="str">
        <f t="shared" si="3"/>
        <v>Category 2_SD_CT_ASIN 2</v>
      </c>
      <c r="J210" s="1" t="s">
        <v>75</v>
      </c>
      <c r="K210" s="1" t="s">
        <v>14</v>
      </c>
      <c r="L210" s="1" t="s">
        <v>121</v>
      </c>
      <c r="M210" s="1" t="s">
        <v>81</v>
      </c>
    </row>
    <row r="211" spans="8:13" x14ac:dyDescent="0.3">
      <c r="H211" s="1" t="s">
        <v>99</v>
      </c>
      <c r="I211" s="1" t="str">
        <f t="shared" si="3"/>
        <v>Category 2_SD_CT_ASIN 2</v>
      </c>
      <c r="J211" s="1" t="s">
        <v>75</v>
      </c>
      <c r="K211" s="1" t="s">
        <v>14</v>
      </c>
      <c r="L211" s="1" t="s">
        <v>121</v>
      </c>
      <c r="M211" s="1" t="s">
        <v>81</v>
      </c>
    </row>
    <row r="212" spans="8:13" x14ac:dyDescent="0.3">
      <c r="H212" s="1" t="s">
        <v>99</v>
      </c>
      <c r="I212" s="1" t="str">
        <f t="shared" si="3"/>
        <v>Category 2_SD_CT_ASIN 2</v>
      </c>
      <c r="J212" s="1" t="s">
        <v>75</v>
      </c>
      <c r="K212" s="1" t="s">
        <v>14</v>
      </c>
      <c r="L212" s="1" t="s">
        <v>121</v>
      </c>
      <c r="M212" s="1" t="s">
        <v>81</v>
      </c>
    </row>
    <row r="213" spans="8:13" x14ac:dyDescent="0.3">
      <c r="H213" s="1" t="s">
        <v>99</v>
      </c>
      <c r="I213" s="1" t="str">
        <f t="shared" si="3"/>
        <v>Category 2_SD_CT_ASIN 2</v>
      </c>
      <c r="J213" s="1" t="s">
        <v>75</v>
      </c>
      <c r="K213" s="1" t="s">
        <v>14</v>
      </c>
      <c r="L213" s="1" t="s">
        <v>121</v>
      </c>
      <c r="M213" s="1" t="s">
        <v>81</v>
      </c>
    </row>
    <row r="214" spans="8:13" x14ac:dyDescent="0.3">
      <c r="H214" s="1" t="s">
        <v>99</v>
      </c>
      <c r="I214" s="1" t="str">
        <f t="shared" si="3"/>
        <v>Category 2_SD_CT_ASIN 2</v>
      </c>
      <c r="J214" s="1" t="s">
        <v>75</v>
      </c>
      <c r="K214" s="1" t="s">
        <v>14</v>
      </c>
      <c r="L214" s="1" t="s">
        <v>121</v>
      </c>
      <c r="M214" s="1" t="s">
        <v>81</v>
      </c>
    </row>
    <row r="215" spans="8:13" x14ac:dyDescent="0.3">
      <c r="H215" s="1" t="s">
        <v>99</v>
      </c>
      <c r="I215" s="1" t="str">
        <f t="shared" si="3"/>
        <v>Category 2_SP_Auto_ASIN 2</v>
      </c>
      <c r="J215" s="1" t="s">
        <v>75</v>
      </c>
      <c r="K215" s="1" t="s">
        <v>12</v>
      </c>
      <c r="L215" s="1" t="s">
        <v>122</v>
      </c>
      <c r="M215" s="1" t="s">
        <v>81</v>
      </c>
    </row>
    <row r="216" spans="8:13" x14ac:dyDescent="0.3">
      <c r="H216" s="1" t="s">
        <v>99</v>
      </c>
      <c r="I216" s="1" t="str">
        <f t="shared" si="3"/>
        <v>Category 2_SP_CT_ASIN 2</v>
      </c>
      <c r="J216" s="1" t="s">
        <v>75</v>
      </c>
      <c r="K216" s="1" t="s">
        <v>12</v>
      </c>
      <c r="L216" s="1" t="s">
        <v>121</v>
      </c>
      <c r="M216" s="1" t="s">
        <v>81</v>
      </c>
    </row>
    <row r="217" spans="8:13" x14ac:dyDescent="0.3">
      <c r="H217" s="1" t="s">
        <v>99</v>
      </c>
      <c r="I217" s="1" t="str">
        <f t="shared" si="3"/>
        <v>Category 2_SP_PT_ASIN 2</v>
      </c>
      <c r="J217" s="1" t="s">
        <v>75</v>
      </c>
      <c r="K217" s="1" t="s">
        <v>12</v>
      </c>
      <c r="L217" s="1" t="s">
        <v>120</v>
      </c>
      <c r="M217" s="1" t="s">
        <v>81</v>
      </c>
    </row>
    <row r="218" spans="8:13" x14ac:dyDescent="0.3">
      <c r="H218" s="1" t="s">
        <v>99</v>
      </c>
      <c r="I218" s="1" t="str">
        <f t="shared" si="3"/>
        <v>Category 2_SP_PT_ASIN 2</v>
      </c>
      <c r="J218" s="1" t="s">
        <v>75</v>
      </c>
      <c r="K218" s="1" t="s">
        <v>12</v>
      </c>
      <c r="L218" s="1" t="s">
        <v>120</v>
      </c>
      <c r="M218" s="1" t="s">
        <v>81</v>
      </c>
    </row>
    <row r="219" spans="8:13" x14ac:dyDescent="0.3">
      <c r="H219" s="1" t="s">
        <v>99</v>
      </c>
      <c r="I219" s="1" t="str">
        <f t="shared" si="3"/>
        <v>Category 2_SP_KT_ASIN 2</v>
      </c>
      <c r="J219" s="1" t="s">
        <v>75</v>
      </c>
      <c r="K219" s="1" t="s">
        <v>12</v>
      </c>
      <c r="L219" s="1" t="s">
        <v>119</v>
      </c>
      <c r="M219" s="1" t="s">
        <v>81</v>
      </c>
    </row>
    <row r="220" spans="8:13" x14ac:dyDescent="0.3">
      <c r="H220" s="1" t="s">
        <v>99</v>
      </c>
      <c r="I220" s="1" t="str">
        <f t="shared" si="3"/>
        <v>Category 2_SP_KT_ASIN 2</v>
      </c>
      <c r="J220" s="1" t="s">
        <v>75</v>
      </c>
      <c r="K220" s="1" t="s">
        <v>12</v>
      </c>
      <c r="L220" s="1" t="s">
        <v>119</v>
      </c>
      <c r="M220" s="1" t="s">
        <v>81</v>
      </c>
    </row>
    <row r="221" spans="8:13" x14ac:dyDescent="0.3">
      <c r="H221" s="1" t="s">
        <v>99</v>
      </c>
      <c r="I221" s="1" t="str">
        <f t="shared" si="3"/>
        <v>Category 2_SP_KT_ASIN 2</v>
      </c>
      <c r="J221" s="1" t="s">
        <v>75</v>
      </c>
      <c r="K221" s="1" t="s">
        <v>12</v>
      </c>
      <c r="L221" s="1" t="s">
        <v>119</v>
      </c>
      <c r="M221" s="1" t="s">
        <v>81</v>
      </c>
    </row>
    <row r="222" spans="8:13" x14ac:dyDescent="0.3">
      <c r="H222" s="1" t="s">
        <v>99</v>
      </c>
      <c r="I222" s="1" t="str">
        <f t="shared" si="3"/>
        <v>Category 2_SP_KT_ASIN 2</v>
      </c>
      <c r="J222" s="1" t="s">
        <v>75</v>
      </c>
      <c r="K222" s="1" t="s">
        <v>12</v>
      </c>
      <c r="L222" s="1" t="s">
        <v>119</v>
      </c>
      <c r="M222" s="1" t="s">
        <v>81</v>
      </c>
    </row>
    <row r="223" spans="8:13" x14ac:dyDescent="0.3">
      <c r="H223" s="1" t="s">
        <v>99</v>
      </c>
      <c r="I223" s="1" t="str">
        <f t="shared" si="3"/>
        <v>Category 2_SP_KT_ASIN 2</v>
      </c>
      <c r="J223" s="1" t="s">
        <v>75</v>
      </c>
      <c r="K223" s="1" t="s">
        <v>12</v>
      </c>
      <c r="L223" s="1" t="s">
        <v>119</v>
      </c>
      <c r="M223" s="1" t="s">
        <v>81</v>
      </c>
    </row>
    <row r="224" spans="8:13" x14ac:dyDescent="0.3">
      <c r="H224" s="1" t="s">
        <v>99</v>
      </c>
      <c r="I224" s="1" t="str">
        <f t="shared" si="3"/>
        <v>Category 2_SB_KT_ASIN 2</v>
      </c>
      <c r="J224" s="1" t="s">
        <v>75</v>
      </c>
      <c r="K224" s="1" t="s">
        <v>13</v>
      </c>
      <c r="L224" s="1" t="s">
        <v>119</v>
      </c>
      <c r="M224" s="1" t="s">
        <v>81</v>
      </c>
    </row>
    <row r="225" spans="8:13" x14ac:dyDescent="0.3">
      <c r="H225" s="1" t="s">
        <v>99</v>
      </c>
      <c r="I225" s="1" t="str">
        <f t="shared" si="3"/>
        <v>Category 2_SB_KT_ASIN 2</v>
      </c>
      <c r="J225" s="1" t="s">
        <v>75</v>
      </c>
      <c r="K225" s="1" t="s">
        <v>13</v>
      </c>
      <c r="L225" s="1" t="s">
        <v>119</v>
      </c>
      <c r="M225" s="1" t="s">
        <v>81</v>
      </c>
    </row>
    <row r="226" spans="8:13" x14ac:dyDescent="0.3">
      <c r="H226" s="1" t="s">
        <v>99</v>
      </c>
      <c r="I226" s="1" t="str">
        <f t="shared" si="3"/>
        <v>Category 2_SB_KT_ASIN 2</v>
      </c>
      <c r="J226" s="1" t="s">
        <v>75</v>
      </c>
      <c r="K226" s="1" t="s">
        <v>13</v>
      </c>
      <c r="L226" s="1" t="s">
        <v>119</v>
      </c>
      <c r="M226" s="1" t="s">
        <v>81</v>
      </c>
    </row>
    <row r="227" spans="8:13" x14ac:dyDescent="0.3">
      <c r="H227" s="1" t="s">
        <v>99</v>
      </c>
      <c r="I227" s="1" t="str">
        <f t="shared" si="3"/>
        <v>Category 2_SB_KT_ASIN 2</v>
      </c>
      <c r="J227" s="1" t="s">
        <v>75</v>
      </c>
      <c r="K227" s="1" t="s">
        <v>13</v>
      </c>
      <c r="L227" s="1" t="s">
        <v>119</v>
      </c>
      <c r="M227" s="1" t="s">
        <v>81</v>
      </c>
    </row>
    <row r="228" spans="8:13" x14ac:dyDescent="0.3">
      <c r="H228" s="1" t="s">
        <v>99</v>
      </c>
      <c r="I228" s="1" t="str">
        <f t="shared" si="3"/>
        <v>Category 2_SB_KT_ASIN 2</v>
      </c>
      <c r="J228" s="1" t="s">
        <v>75</v>
      </c>
      <c r="K228" s="1" t="s">
        <v>13</v>
      </c>
      <c r="L228" s="1" t="s">
        <v>119</v>
      </c>
      <c r="M228" s="1" t="s">
        <v>81</v>
      </c>
    </row>
    <row r="229" spans="8:13" x14ac:dyDescent="0.3">
      <c r="H229" s="1" t="s">
        <v>99</v>
      </c>
      <c r="I229" s="1" t="str">
        <f t="shared" si="3"/>
        <v>Category 2_SB_KT_ASIN 2</v>
      </c>
      <c r="J229" s="1" t="s">
        <v>75</v>
      </c>
      <c r="K229" s="1" t="s">
        <v>13</v>
      </c>
      <c r="L229" s="1" t="s">
        <v>119</v>
      </c>
      <c r="M229" s="1" t="s">
        <v>81</v>
      </c>
    </row>
    <row r="230" spans="8:13" x14ac:dyDescent="0.3">
      <c r="H230" s="1" t="s">
        <v>98</v>
      </c>
      <c r="I230" s="1" t="str">
        <f t="shared" si="3"/>
        <v>Category 5_SB_KT_ASIN 1</v>
      </c>
      <c r="J230" s="1" t="s">
        <v>79</v>
      </c>
      <c r="K230" s="1" t="s">
        <v>13</v>
      </c>
      <c r="L230" s="1" t="s">
        <v>119</v>
      </c>
      <c r="M230" s="1" t="s">
        <v>80</v>
      </c>
    </row>
    <row r="231" spans="8:13" x14ac:dyDescent="0.3">
      <c r="H231" s="1" t="s">
        <v>98</v>
      </c>
      <c r="I231" s="1" t="str">
        <f t="shared" si="3"/>
        <v>Category 5_SBV_KT_ASIN 1</v>
      </c>
      <c r="J231" s="1" t="s">
        <v>79</v>
      </c>
      <c r="K231" s="1" t="s">
        <v>47</v>
      </c>
      <c r="L231" s="1" t="s">
        <v>119</v>
      </c>
      <c r="M231" s="1" t="s">
        <v>80</v>
      </c>
    </row>
    <row r="232" spans="8:13" x14ac:dyDescent="0.3">
      <c r="H232" s="1" t="s">
        <v>98</v>
      </c>
      <c r="I232" s="1" t="str">
        <f t="shared" si="3"/>
        <v>Category 1_SP_KT_ASIN 1</v>
      </c>
      <c r="J232" s="1" t="s">
        <v>74</v>
      </c>
      <c r="K232" s="1" t="s">
        <v>12</v>
      </c>
      <c r="L232" s="1" t="s">
        <v>119</v>
      </c>
      <c r="M232" s="1" t="s">
        <v>80</v>
      </c>
    </row>
    <row r="233" spans="8:13" x14ac:dyDescent="0.3">
      <c r="H233" s="1" t="s">
        <v>98</v>
      </c>
      <c r="I233" s="1" t="str">
        <f t="shared" si="3"/>
        <v>Category 5_SB_KT_ASIN 1</v>
      </c>
      <c r="J233" s="1" t="s">
        <v>79</v>
      </c>
      <c r="K233" s="1" t="s">
        <v>13</v>
      </c>
      <c r="L233" s="1" t="s">
        <v>119</v>
      </c>
      <c r="M233" s="1" t="s">
        <v>80</v>
      </c>
    </row>
    <row r="234" spans="8:13" x14ac:dyDescent="0.3">
      <c r="H234" s="1" t="s">
        <v>98</v>
      </c>
      <c r="I234" s="1" t="str">
        <f t="shared" si="3"/>
        <v>Category 1_SD_CT_ASIN 1</v>
      </c>
      <c r="J234" s="1" t="s">
        <v>74</v>
      </c>
      <c r="K234" s="1" t="s">
        <v>14</v>
      </c>
      <c r="L234" s="1" t="s">
        <v>121</v>
      </c>
      <c r="M234" s="1" t="s">
        <v>80</v>
      </c>
    </row>
    <row r="235" spans="8:13" x14ac:dyDescent="0.3">
      <c r="H235" s="1" t="s">
        <v>98</v>
      </c>
      <c r="I235" s="1" t="str">
        <f t="shared" si="3"/>
        <v>Category 5_SD_PR_ASIN 1</v>
      </c>
      <c r="J235" s="1" t="s">
        <v>79</v>
      </c>
      <c r="K235" s="1" t="s">
        <v>14</v>
      </c>
      <c r="L235" s="1" t="s">
        <v>124</v>
      </c>
      <c r="M235" s="1" t="s">
        <v>80</v>
      </c>
    </row>
    <row r="236" spans="8:13" x14ac:dyDescent="0.3">
      <c r="H236" s="1" t="s">
        <v>98</v>
      </c>
      <c r="I236" s="1" t="str">
        <f t="shared" si="3"/>
        <v>Category 2_SB_KT_ASIN 1</v>
      </c>
      <c r="J236" s="1" t="s">
        <v>75</v>
      </c>
      <c r="K236" s="1" t="s">
        <v>13</v>
      </c>
      <c r="L236" s="1" t="s">
        <v>119</v>
      </c>
      <c r="M236" s="1" t="s">
        <v>80</v>
      </c>
    </row>
    <row r="237" spans="8:13" x14ac:dyDescent="0.3">
      <c r="H237" s="1" t="s">
        <v>98</v>
      </c>
      <c r="I237" s="1" t="str">
        <f t="shared" si="3"/>
        <v>Category 2_SB_KT_ASIN 1</v>
      </c>
      <c r="J237" s="1" t="s">
        <v>75</v>
      </c>
      <c r="K237" s="1" t="s">
        <v>13</v>
      </c>
      <c r="L237" s="1" t="s">
        <v>119</v>
      </c>
      <c r="M237" s="1" t="s">
        <v>80</v>
      </c>
    </row>
    <row r="238" spans="8:13" x14ac:dyDescent="0.3">
      <c r="H238" s="1" t="s">
        <v>98</v>
      </c>
      <c r="I238" s="1" t="str">
        <f t="shared" si="3"/>
        <v>Category 5_SB_KT_ASIN 1</v>
      </c>
      <c r="J238" s="1" t="s">
        <v>79</v>
      </c>
      <c r="K238" s="1" t="s">
        <v>13</v>
      </c>
      <c r="L238" s="1" t="s">
        <v>119</v>
      </c>
      <c r="M238" s="1" t="s">
        <v>80</v>
      </c>
    </row>
    <row r="239" spans="8:13" x14ac:dyDescent="0.3">
      <c r="H239" s="1" t="s">
        <v>98</v>
      </c>
      <c r="I239" s="1" t="str">
        <f t="shared" si="3"/>
        <v>Category 5_SP_Auto_ASIN 1</v>
      </c>
      <c r="J239" s="1" t="s">
        <v>79</v>
      </c>
      <c r="K239" s="1" t="s">
        <v>12</v>
      </c>
      <c r="L239" s="1" t="s">
        <v>122</v>
      </c>
      <c r="M239" s="1" t="s">
        <v>80</v>
      </c>
    </row>
    <row r="240" spans="8:13" x14ac:dyDescent="0.3">
      <c r="H240" s="1" t="s">
        <v>98</v>
      </c>
      <c r="I240" s="1" t="str">
        <f t="shared" si="3"/>
        <v>Category 1_SP_KT_ASIN 1</v>
      </c>
      <c r="J240" s="1" t="s">
        <v>74</v>
      </c>
      <c r="K240" s="1" t="s">
        <v>12</v>
      </c>
      <c r="L240" s="1" t="s">
        <v>119</v>
      </c>
      <c r="M240" s="1" t="s">
        <v>80</v>
      </c>
    </row>
    <row r="241" spans="8:13" x14ac:dyDescent="0.3">
      <c r="H241" s="1" t="s">
        <v>98</v>
      </c>
      <c r="I241" s="1" t="str">
        <f t="shared" si="3"/>
        <v>Category 6_SP_KT_ASIN 1</v>
      </c>
      <c r="J241" s="1" t="s">
        <v>78</v>
      </c>
      <c r="K241" s="1" t="s">
        <v>12</v>
      </c>
      <c r="L241" s="1" t="s">
        <v>119</v>
      </c>
      <c r="M241" s="1" t="s">
        <v>80</v>
      </c>
    </row>
    <row r="242" spans="8:13" x14ac:dyDescent="0.3">
      <c r="H242" s="1" t="s">
        <v>98</v>
      </c>
      <c r="I242" s="1" t="str">
        <f t="shared" si="3"/>
        <v>Category 5_SP_KT_ASIN 1</v>
      </c>
      <c r="J242" s="1" t="s">
        <v>79</v>
      </c>
      <c r="K242" s="1" t="s">
        <v>12</v>
      </c>
      <c r="L242" s="1" t="s">
        <v>119</v>
      </c>
      <c r="M242" s="1" t="s">
        <v>80</v>
      </c>
    </row>
    <row r="243" spans="8:13" x14ac:dyDescent="0.3">
      <c r="H243" s="1" t="s">
        <v>98</v>
      </c>
      <c r="I243" s="1" t="str">
        <f t="shared" si="3"/>
        <v>Category 5_SP_KT_ASIN 1</v>
      </c>
      <c r="J243" s="1" t="s">
        <v>79</v>
      </c>
      <c r="K243" s="1" t="s">
        <v>12</v>
      </c>
      <c r="L243" s="1" t="s">
        <v>119</v>
      </c>
      <c r="M243" s="1" t="s">
        <v>80</v>
      </c>
    </row>
    <row r="244" spans="8:13" x14ac:dyDescent="0.3">
      <c r="H244" s="1" t="s">
        <v>98</v>
      </c>
      <c r="I244" s="1" t="str">
        <f t="shared" si="3"/>
        <v>Category 2_SP_KT_ASIN 1</v>
      </c>
      <c r="J244" s="1" t="s">
        <v>75</v>
      </c>
      <c r="K244" s="1" t="s">
        <v>12</v>
      </c>
      <c r="L244" s="1" t="s">
        <v>119</v>
      </c>
      <c r="M244" s="1" t="s">
        <v>80</v>
      </c>
    </row>
    <row r="245" spans="8:13" x14ac:dyDescent="0.3">
      <c r="H245" s="1" t="s">
        <v>98</v>
      </c>
      <c r="I245" s="1" t="str">
        <f t="shared" si="3"/>
        <v>Category 2_SD_CT_ASIN 1</v>
      </c>
      <c r="J245" s="1" t="s">
        <v>75</v>
      </c>
      <c r="K245" s="1" t="s">
        <v>14</v>
      </c>
      <c r="L245" s="1" t="s">
        <v>121</v>
      </c>
      <c r="M245" s="1" t="s">
        <v>80</v>
      </c>
    </row>
    <row r="246" spans="8:13" x14ac:dyDescent="0.3">
      <c r="H246" s="1" t="s">
        <v>98</v>
      </c>
      <c r="I246" s="1" t="str">
        <f t="shared" si="3"/>
        <v>Category 2_SD_CT_ASIN 1</v>
      </c>
      <c r="J246" s="1" t="s">
        <v>75</v>
      </c>
      <c r="K246" s="1" t="s">
        <v>14</v>
      </c>
      <c r="L246" s="1" t="s">
        <v>121</v>
      </c>
      <c r="M246" s="1" t="s">
        <v>80</v>
      </c>
    </row>
    <row r="247" spans="8:13" x14ac:dyDescent="0.3">
      <c r="H247" s="1" t="s">
        <v>98</v>
      </c>
      <c r="I247" s="1" t="str">
        <f t="shared" si="3"/>
        <v>Category 2_SD_PR_ASIN 1</v>
      </c>
      <c r="J247" s="1" t="s">
        <v>75</v>
      </c>
      <c r="K247" s="1" t="s">
        <v>14</v>
      </c>
      <c r="L247" s="1" t="s">
        <v>124</v>
      </c>
      <c r="M247" s="1" t="s">
        <v>80</v>
      </c>
    </row>
    <row r="248" spans="8:13" x14ac:dyDescent="0.3">
      <c r="H248" s="1" t="s">
        <v>98</v>
      </c>
      <c r="I248" s="1" t="str">
        <f t="shared" si="3"/>
        <v>Category 2_SD_VR_ASIN 1</v>
      </c>
      <c r="J248" s="1" t="s">
        <v>75</v>
      </c>
      <c r="K248" s="1" t="s">
        <v>14</v>
      </c>
      <c r="L248" s="1" t="s">
        <v>123</v>
      </c>
      <c r="M248" s="1" t="s">
        <v>80</v>
      </c>
    </row>
    <row r="249" spans="8:13" x14ac:dyDescent="0.3">
      <c r="H249" s="1" t="s">
        <v>98</v>
      </c>
      <c r="I249" s="1" t="str">
        <f t="shared" si="3"/>
        <v>Category 2_SD_PR_ASIN 1</v>
      </c>
      <c r="J249" s="1" t="s">
        <v>75</v>
      </c>
      <c r="K249" s="1" t="s">
        <v>14</v>
      </c>
      <c r="L249" s="1" t="s">
        <v>124</v>
      </c>
      <c r="M249" s="1" t="s">
        <v>80</v>
      </c>
    </row>
    <row r="250" spans="8:13" x14ac:dyDescent="0.3">
      <c r="H250" s="1" t="s">
        <v>98</v>
      </c>
      <c r="I250" s="1" t="str">
        <f t="shared" si="3"/>
        <v>Category 2_SD_PR_ASIN 1</v>
      </c>
      <c r="J250" s="1" t="s">
        <v>75</v>
      </c>
      <c r="K250" s="1" t="s">
        <v>14</v>
      </c>
      <c r="L250" s="1" t="s">
        <v>124</v>
      </c>
      <c r="M250" s="1" t="s">
        <v>80</v>
      </c>
    </row>
    <row r="251" spans="8:13" x14ac:dyDescent="0.3">
      <c r="H251" s="1" t="s">
        <v>98</v>
      </c>
      <c r="I251" s="1" t="str">
        <f t="shared" si="3"/>
        <v>Category 5_SP_KT_ASIN 1</v>
      </c>
      <c r="J251" s="1" t="s">
        <v>79</v>
      </c>
      <c r="K251" s="1" t="s">
        <v>12</v>
      </c>
      <c r="L251" s="1" t="s">
        <v>119</v>
      </c>
      <c r="M251" s="1" t="s">
        <v>80</v>
      </c>
    </row>
    <row r="252" spans="8:13" x14ac:dyDescent="0.3">
      <c r="H252" s="1" t="s">
        <v>98</v>
      </c>
      <c r="I252" s="1" t="str">
        <f t="shared" si="3"/>
        <v>Category 1_SP_KT_ASIN 1</v>
      </c>
      <c r="J252" s="1" t="s">
        <v>74</v>
      </c>
      <c r="K252" s="1" t="s">
        <v>12</v>
      </c>
      <c r="L252" s="1" t="s">
        <v>119</v>
      </c>
      <c r="M252" s="1" t="s">
        <v>80</v>
      </c>
    </row>
    <row r="253" spans="8:13" x14ac:dyDescent="0.3">
      <c r="H253" s="1" t="s">
        <v>98</v>
      </c>
      <c r="I253" s="1" t="str">
        <f t="shared" si="3"/>
        <v>Category 1_SD_CT_ASIN 1</v>
      </c>
      <c r="J253" s="1" t="s">
        <v>74</v>
      </c>
      <c r="K253" s="1" t="s">
        <v>14</v>
      </c>
      <c r="L253" s="1" t="s">
        <v>121</v>
      </c>
      <c r="M253" s="1" t="s">
        <v>80</v>
      </c>
    </row>
    <row r="254" spans="8:13" x14ac:dyDescent="0.3">
      <c r="H254" s="1" t="s">
        <v>99</v>
      </c>
      <c r="I254" s="1" t="str">
        <f>_xlfn.TEXTJOIN("_",0,J254:M254)</f>
        <v>Category 1_SP_PT_ASIN 4</v>
      </c>
      <c r="J254" s="1" t="s">
        <v>74</v>
      </c>
      <c r="K254" s="1" t="s">
        <v>12</v>
      </c>
      <c r="L254" s="1" t="s">
        <v>120</v>
      </c>
      <c r="M254" s="1" t="s">
        <v>83</v>
      </c>
    </row>
    <row r="255" spans="8:13" x14ac:dyDescent="0.3">
      <c r="H255" s="1" t="s">
        <v>99</v>
      </c>
      <c r="I255" s="1" t="str">
        <f>_xlfn.TEXTJOIN("_",0,J255:M255)</f>
        <v>Category 1_SP_KT_ASIN 1</v>
      </c>
      <c r="J255" s="1" t="s">
        <v>74</v>
      </c>
      <c r="K255" s="1" t="s">
        <v>12</v>
      </c>
      <c r="L255" s="1" t="s">
        <v>119</v>
      </c>
      <c r="M255" s="1" t="s">
        <v>80</v>
      </c>
    </row>
  </sheetData>
  <autoFilter ref="H1:M255" xr:uid="{975DDCD3-802A-4A84-B8AB-8899AF8710B9}">
    <sortState xmlns:xlrd2="http://schemas.microsoft.com/office/spreadsheetml/2017/richdata2" ref="H2:M252">
      <sortCondition ref="K1:K253"/>
    </sortState>
  </autoFilter>
  <mergeCells count="4">
    <mergeCell ref="A1:A3"/>
    <mergeCell ref="B1:B3"/>
    <mergeCell ref="C1:C3"/>
    <mergeCell ref="D1:D3"/>
  </mergeCells>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D89FC-3A52-42BF-8038-D13DAA2D8C5A}">
  <dimension ref="A3:I92"/>
  <sheetViews>
    <sheetView workbookViewId="0">
      <selection activeCell="I23" sqref="I23"/>
    </sheetView>
  </sheetViews>
  <sheetFormatPr defaultRowHeight="14.4" x14ac:dyDescent="0.3"/>
  <cols>
    <col min="1" max="1" width="16.109375" bestFit="1" customWidth="1"/>
    <col min="2" max="2" width="15.5546875" bestFit="1" customWidth="1"/>
    <col min="3" max="3" width="10.109375" bestFit="1" customWidth="1"/>
    <col min="4" max="4" width="10.77734375" bestFit="1" customWidth="1"/>
    <col min="5" max="5" width="10.6640625" bestFit="1" customWidth="1"/>
    <col min="6" max="6" width="17.33203125" bestFit="1" customWidth="1"/>
    <col min="7" max="7" width="10.6640625" bestFit="1" customWidth="1"/>
    <col min="8" max="8" width="12" bestFit="1" customWidth="1"/>
    <col min="9" max="9" width="14.77734375" bestFit="1" customWidth="1"/>
    <col min="10" max="11" width="12" bestFit="1" customWidth="1"/>
    <col min="12" max="12" width="14.77734375" bestFit="1" customWidth="1"/>
    <col min="13" max="14" width="12" bestFit="1" customWidth="1"/>
    <col min="15" max="15" width="14.77734375" bestFit="1" customWidth="1"/>
    <col min="16" max="17" width="12" bestFit="1" customWidth="1"/>
    <col min="18" max="18" width="14.77734375" bestFit="1" customWidth="1"/>
    <col min="19" max="20" width="12" bestFit="1" customWidth="1"/>
    <col min="21" max="21" width="14.77734375" bestFit="1" customWidth="1"/>
    <col min="22" max="22" width="10.77734375" bestFit="1" customWidth="1"/>
  </cols>
  <sheetData>
    <row r="3" spans="1:3" x14ac:dyDescent="0.3">
      <c r="A3" s="19" t="s">
        <v>66</v>
      </c>
      <c r="B3" t="s">
        <v>223</v>
      </c>
      <c r="C3" t="s">
        <v>224</v>
      </c>
    </row>
    <row r="4" spans="1:3" x14ac:dyDescent="0.3">
      <c r="A4" s="125" t="s">
        <v>221</v>
      </c>
      <c r="B4" s="126">
        <v>10352767.699999999</v>
      </c>
      <c r="C4" s="126">
        <v>25880.800000000003</v>
      </c>
    </row>
    <row r="5" spans="1:3" x14ac:dyDescent="0.3">
      <c r="A5" s="125" t="s">
        <v>222</v>
      </c>
      <c r="B5" s="126">
        <v>9411607</v>
      </c>
      <c r="C5" s="126">
        <v>23526</v>
      </c>
    </row>
    <row r="6" spans="1:3" x14ac:dyDescent="0.3">
      <c r="A6" s="125" t="s">
        <v>67</v>
      </c>
      <c r="B6" s="18">
        <v>19764374.699999999</v>
      </c>
      <c r="C6" s="18">
        <v>49406.8</v>
      </c>
    </row>
    <row r="18" spans="1:9" x14ac:dyDescent="0.3">
      <c r="A18" s="19" t="s">
        <v>66</v>
      </c>
      <c r="B18" t="s">
        <v>226</v>
      </c>
      <c r="C18" t="s">
        <v>225</v>
      </c>
    </row>
    <row r="19" spans="1:9" x14ac:dyDescent="0.3">
      <c r="A19" s="127" t="s">
        <v>221</v>
      </c>
      <c r="B19" s="129">
        <v>562666.21250000061</v>
      </c>
      <c r="C19" s="128">
        <v>2840933.5199999968</v>
      </c>
    </row>
    <row r="20" spans="1:9" x14ac:dyDescent="0.3">
      <c r="A20" s="127" t="s">
        <v>222</v>
      </c>
      <c r="B20" s="129">
        <v>661960.24999999988</v>
      </c>
      <c r="C20" s="128">
        <v>3156592.8000000007</v>
      </c>
    </row>
    <row r="21" spans="1:9" x14ac:dyDescent="0.3">
      <c r="A21" s="125" t="s">
        <v>67</v>
      </c>
      <c r="B21" s="128">
        <v>1224626.4625000004</v>
      </c>
      <c r="C21" s="128">
        <v>5997526.3199999975</v>
      </c>
    </row>
    <row r="25" spans="1:9" x14ac:dyDescent="0.3">
      <c r="I25" s="24"/>
    </row>
    <row r="35" spans="1:4" x14ac:dyDescent="0.3">
      <c r="A35" s="19" t="s">
        <v>225</v>
      </c>
      <c r="B35" s="19" t="s">
        <v>68</v>
      </c>
    </row>
    <row r="36" spans="1:4" x14ac:dyDescent="0.3">
      <c r="A36" s="19" t="s">
        <v>66</v>
      </c>
      <c r="B36" s="1" t="s">
        <v>221</v>
      </c>
      <c r="C36" s="3" t="s">
        <v>222</v>
      </c>
      <c r="D36" t="s">
        <v>67</v>
      </c>
    </row>
    <row r="37" spans="1:4" x14ac:dyDescent="0.3">
      <c r="A37" s="125" t="s">
        <v>77</v>
      </c>
      <c r="B37" s="128">
        <v>72473.96699999999</v>
      </c>
      <c r="C37" s="128">
        <v>80526.63</v>
      </c>
      <c r="D37" s="128">
        <v>153000.59700000001</v>
      </c>
    </row>
    <row r="38" spans="1:4" x14ac:dyDescent="0.3">
      <c r="A38" s="125" t="s">
        <v>76</v>
      </c>
      <c r="B38" s="128">
        <v>103949.43299999999</v>
      </c>
      <c r="C38" s="128">
        <v>115499.37000000001</v>
      </c>
      <c r="D38" s="128">
        <v>219448.80300000001</v>
      </c>
    </row>
    <row r="39" spans="1:4" x14ac:dyDescent="0.3">
      <c r="A39" s="125" t="s">
        <v>75</v>
      </c>
      <c r="B39" s="128">
        <v>682441.74000000011</v>
      </c>
      <c r="C39" s="128">
        <v>758268.60000000021</v>
      </c>
      <c r="D39" s="128">
        <v>1440710.3400000003</v>
      </c>
    </row>
    <row r="40" spans="1:4" x14ac:dyDescent="0.3">
      <c r="A40" s="125" t="s">
        <v>74</v>
      </c>
      <c r="B40" s="128">
        <v>1982068.3800000024</v>
      </c>
      <c r="C40" s="128">
        <v>2202298.1999999993</v>
      </c>
      <c r="D40" s="128">
        <v>4184366.5800000019</v>
      </c>
    </row>
    <row r="41" spans="1:4" x14ac:dyDescent="0.3">
      <c r="A41" s="125" t="s">
        <v>67</v>
      </c>
      <c r="B41" s="128">
        <v>2840933.5200000023</v>
      </c>
      <c r="C41" s="128">
        <v>3156592.7999999993</v>
      </c>
      <c r="D41" s="128">
        <v>5997526.3200000022</v>
      </c>
    </row>
    <row r="55" spans="1:3" x14ac:dyDescent="0.3">
      <c r="A55" s="19" t="s">
        <v>225</v>
      </c>
      <c r="B55" s="19" t="s">
        <v>68</v>
      </c>
    </row>
    <row r="56" spans="1:3" x14ac:dyDescent="0.3">
      <c r="A56" s="19" t="s">
        <v>66</v>
      </c>
      <c r="B56" t="s">
        <v>221</v>
      </c>
      <c r="C56" t="s">
        <v>222</v>
      </c>
    </row>
    <row r="57" spans="1:3" x14ac:dyDescent="0.3">
      <c r="A57" s="125" t="s">
        <v>13</v>
      </c>
      <c r="B57" s="128">
        <v>94460.093999999997</v>
      </c>
      <c r="C57" s="128">
        <v>104955.66</v>
      </c>
    </row>
    <row r="58" spans="1:3" x14ac:dyDescent="0.3">
      <c r="A58" s="125" t="s">
        <v>47</v>
      </c>
      <c r="B58" s="128">
        <v>140489.739</v>
      </c>
      <c r="C58" s="128">
        <v>156099.71</v>
      </c>
    </row>
    <row r="59" spans="1:3" x14ac:dyDescent="0.3">
      <c r="A59" s="125" t="s">
        <v>14</v>
      </c>
      <c r="B59" s="128">
        <v>535831.70400000003</v>
      </c>
      <c r="C59" s="128">
        <v>595368.55999999994</v>
      </c>
    </row>
    <row r="60" spans="1:3" x14ac:dyDescent="0.3">
      <c r="A60" s="125" t="s">
        <v>12</v>
      </c>
      <c r="B60" s="128">
        <v>2070151.9830000009</v>
      </c>
      <c r="C60" s="128">
        <v>2300168.8700000015</v>
      </c>
    </row>
    <row r="61" spans="1:3" x14ac:dyDescent="0.3">
      <c r="A61" s="125" t="s">
        <v>67</v>
      </c>
      <c r="B61" s="128">
        <v>2840933.5200000009</v>
      </c>
      <c r="C61" s="128">
        <v>3156592.8000000017</v>
      </c>
    </row>
    <row r="72" spans="1:3" x14ac:dyDescent="0.3">
      <c r="A72" s="19" t="s">
        <v>225</v>
      </c>
      <c r="B72" s="19" t="s">
        <v>68</v>
      </c>
    </row>
    <row r="73" spans="1:3" x14ac:dyDescent="0.3">
      <c r="A73" s="19" t="s">
        <v>66</v>
      </c>
      <c r="B73" t="s">
        <v>221</v>
      </c>
      <c r="C73" t="s">
        <v>222</v>
      </c>
    </row>
    <row r="74" spans="1:3" x14ac:dyDescent="0.3">
      <c r="A74" s="125" t="s">
        <v>119</v>
      </c>
      <c r="B74" s="128">
        <v>1699887.3750000005</v>
      </c>
      <c r="C74" s="128">
        <v>1888763.7499999995</v>
      </c>
    </row>
    <row r="75" spans="1:3" x14ac:dyDescent="0.3">
      <c r="A75" s="125" t="s">
        <v>121</v>
      </c>
      <c r="B75" s="128">
        <v>576430.18200000003</v>
      </c>
      <c r="C75" s="128">
        <v>640477.98</v>
      </c>
    </row>
    <row r="76" spans="1:3" x14ac:dyDescent="0.3">
      <c r="A76" s="125" t="s">
        <v>120</v>
      </c>
      <c r="B76" s="128">
        <v>510605.45999999996</v>
      </c>
      <c r="C76" s="128">
        <v>567339.39999999991</v>
      </c>
    </row>
    <row r="77" spans="1:3" x14ac:dyDescent="0.3">
      <c r="A77" s="125" t="s">
        <v>67</v>
      </c>
      <c r="B77" s="128">
        <v>2786923.0170000005</v>
      </c>
      <c r="C77" s="128">
        <v>3096581.1299999994</v>
      </c>
    </row>
    <row r="88" spans="1:3" x14ac:dyDescent="0.3">
      <c r="A88" s="19" t="s">
        <v>225</v>
      </c>
      <c r="B88" s="19" t="s">
        <v>68</v>
      </c>
    </row>
    <row r="89" spans="1:3" x14ac:dyDescent="0.3">
      <c r="A89" s="19" t="s">
        <v>66</v>
      </c>
      <c r="B89" t="s">
        <v>221</v>
      </c>
      <c r="C89" t="s">
        <v>222</v>
      </c>
    </row>
    <row r="90" spans="1:3" x14ac:dyDescent="0.3">
      <c r="A90" s="125" t="s">
        <v>21</v>
      </c>
      <c r="B90" s="128">
        <v>2379901.6169999973</v>
      </c>
      <c r="C90" s="128">
        <v>2644335.1300000018</v>
      </c>
    </row>
    <row r="91" spans="1:3" x14ac:dyDescent="0.3">
      <c r="A91" s="125" t="s">
        <v>52</v>
      </c>
      <c r="B91" s="128">
        <v>461031.90300000011</v>
      </c>
      <c r="C91" s="128">
        <v>512257.6700000001</v>
      </c>
    </row>
    <row r="92" spans="1:3" x14ac:dyDescent="0.3">
      <c r="A92" s="125" t="s">
        <v>67</v>
      </c>
      <c r="B92" s="128">
        <v>2840933.5199999972</v>
      </c>
      <c r="C92" s="128">
        <v>3156592.8000000017</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2547A-9D01-4584-9C29-6D147CAED49D}">
  <dimension ref="A3:D78"/>
  <sheetViews>
    <sheetView workbookViewId="0">
      <selection activeCell="I23" sqref="I23"/>
    </sheetView>
  </sheetViews>
  <sheetFormatPr defaultRowHeight="14.4" x14ac:dyDescent="0.3"/>
  <cols>
    <col min="1" max="1" width="12.5546875" bestFit="1" customWidth="1"/>
    <col min="2" max="2" width="16.109375" bestFit="1" customWidth="1"/>
    <col min="3" max="3" width="10.109375" bestFit="1" customWidth="1"/>
    <col min="4" max="4" width="10.77734375" bestFit="1" customWidth="1"/>
    <col min="5" max="5" width="10.109375" bestFit="1" customWidth="1"/>
    <col min="6" max="6" width="13.109375" bestFit="1" customWidth="1"/>
  </cols>
  <sheetData>
    <row r="3" spans="1:4" x14ac:dyDescent="0.3">
      <c r="B3" s="19" t="s">
        <v>68</v>
      </c>
    </row>
    <row r="4" spans="1:4" x14ac:dyDescent="0.3">
      <c r="A4" s="19" t="s">
        <v>234</v>
      </c>
      <c r="B4" t="s">
        <v>232</v>
      </c>
      <c r="C4" t="s">
        <v>233</v>
      </c>
      <c r="D4" t="s">
        <v>67</v>
      </c>
    </row>
    <row r="5" spans="1:4" x14ac:dyDescent="0.3">
      <c r="A5" s="125" t="s">
        <v>58</v>
      </c>
      <c r="B5" s="128">
        <v>3409090.9090909092</v>
      </c>
      <c r="C5" s="128">
        <v>3221427.3300000005</v>
      </c>
      <c r="D5" s="128">
        <v>6630518.2390909102</v>
      </c>
    </row>
    <row r="6" spans="1:4" x14ac:dyDescent="0.3">
      <c r="A6" s="125" t="s">
        <v>60</v>
      </c>
      <c r="B6" s="128">
        <v>750000</v>
      </c>
      <c r="C6" s="128">
        <v>673347.71999999974</v>
      </c>
      <c r="D6" s="128">
        <v>1423347.7199999997</v>
      </c>
    </row>
    <row r="18" spans="1:2" x14ac:dyDescent="0.3">
      <c r="A18" s="146" t="s">
        <v>66</v>
      </c>
      <c r="B18" s="1" t="s">
        <v>225</v>
      </c>
    </row>
    <row r="19" spans="1:2" x14ac:dyDescent="0.3">
      <c r="A19" s="20" t="s">
        <v>74</v>
      </c>
      <c r="B19" s="147">
        <v>2202298.1999999993</v>
      </c>
    </row>
    <row r="20" spans="1:2" x14ac:dyDescent="0.3">
      <c r="A20" s="20" t="s">
        <v>75</v>
      </c>
      <c r="B20" s="147">
        <v>758268.60000000021</v>
      </c>
    </row>
    <row r="21" spans="1:2" x14ac:dyDescent="0.3">
      <c r="A21" s="20" t="s">
        <v>76</v>
      </c>
      <c r="B21" s="147">
        <v>115499.37000000001</v>
      </c>
    </row>
    <row r="22" spans="1:2" x14ac:dyDescent="0.3">
      <c r="A22" s="20" t="s">
        <v>77</v>
      </c>
      <c r="B22" s="147">
        <v>80526.63</v>
      </c>
    </row>
    <row r="23" spans="1:2" x14ac:dyDescent="0.3">
      <c r="A23" s="20" t="s">
        <v>67</v>
      </c>
      <c r="B23" s="147">
        <v>3156592.7999999993</v>
      </c>
    </row>
    <row r="37" spans="1:4" x14ac:dyDescent="0.3">
      <c r="A37" s="146" t="s">
        <v>225</v>
      </c>
      <c r="B37" s="146" t="s">
        <v>68</v>
      </c>
      <c r="C37" s="1"/>
      <c r="D37" s="1"/>
    </row>
    <row r="38" spans="1:4" x14ac:dyDescent="0.3">
      <c r="A38" s="146" t="s">
        <v>66</v>
      </c>
      <c r="B38" s="1" t="s">
        <v>233</v>
      </c>
      <c r="C38" s="1" t="s">
        <v>232</v>
      </c>
      <c r="D38" s="1" t="s">
        <v>67</v>
      </c>
    </row>
    <row r="39" spans="1:4" x14ac:dyDescent="0.3">
      <c r="A39" s="20" t="s">
        <v>77</v>
      </c>
      <c r="B39" s="147">
        <v>80526.63</v>
      </c>
      <c r="C39" s="147">
        <v>170454.54545454547</v>
      </c>
      <c r="D39" s="147">
        <v>250981.17545454548</v>
      </c>
    </row>
    <row r="40" spans="1:4" x14ac:dyDescent="0.3">
      <c r="A40" s="20" t="s">
        <v>76</v>
      </c>
      <c r="B40" s="147">
        <v>115499.37000000001</v>
      </c>
      <c r="C40" s="147">
        <v>340909.09090909094</v>
      </c>
      <c r="D40" s="147">
        <v>456408.46090909094</v>
      </c>
    </row>
    <row r="41" spans="1:4" x14ac:dyDescent="0.3">
      <c r="A41" s="20" t="s">
        <v>75</v>
      </c>
      <c r="B41" s="147">
        <v>758268.60000000021</v>
      </c>
      <c r="C41" s="147">
        <v>681818.18181818188</v>
      </c>
      <c r="D41" s="147">
        <v>1440086.7818181822</v>
      </c>
    </row>
    <row r="42" spans="1:4" x14ac:dyDescent="0.3">
      <c r="A42" s="20" t="s">
        <v>74</v>
      </c>
      <c r="B42" s="147">
        <v>2202298.1999999993</v>
      </c>
      <c r="C42" s="147">
        <v>1704545.4545454546</v>
      </c>
      <c r="D42" s="147">
        <v>3906843.6545454538</v>
      </c>
    </row>
    <row r="43" spans="1:4" x14ac:dyDescent="0.3">
      <c r="A43" s="20" t="s">
        <v>67</v>
      </c>
      <c r="B43" s="147">
        <v>3156592.7999999993</v>
      </c>
      <c r="C43" s="147">
        <v>2897727.2727272729</v>
      </c>
      <c r="D43" s="147">
        <v>6054320.0727272723</v>
      </c>
    </row>
    <row r="57" spans="1:2" x14ac:dyDescent="0.3">
      <c r="A57" s="146" t="s">
        <v>66</v>
      </c>
      <c r="B57" s="1" t="s">
        <v>226</v>
      </c>
    </row>
    <row r="58" spans="1:2" x14ac:dyDescent="0.3">
      <c r="A58" s="20" t="s">
        <v>74</v>
      </c>
      <c r="B58" s="147">
        <v>382454.37999999989</v>
      </c>
    </row>
    <row r="59" spans="1:2" x14ac:dyDescent="0.3">
      <c r="A59" s="20" t="s">
        <v>75</v>
      </c>
      <c r="B59" s="147">
        <v>200907.50999999989</v>
      </c>
    </row>
    <row r="60" spans="1:2" x14ac:dyDescent="0.3">
      <c r="A60" s="20" t="s">
        <v>76</v>
      </c>
      <c r="B60" s="147">
        <v>62758.48000000001</v>
      </c>
    </row>
    <row r="61" spans="1:2" x14ac:dyDescent="0.3">
      <c r="A61" s="20" t="s">
        <v>77</v>
      </c>
      <c r="B61" s="147">
        <v>15839.880000000001</v>
      </c>
    </row>
    <row r="62" spans="1:2" x14ac:dyDescent="0.3">
      <c r="A62" s="20" t="s">
        <v>67</v>
      </c>
      <c r="B62" s="147">
        <v>661960.24999999977</v>
      </c>
    </row>
    <row r="73" spans="1:2" x14ac:dyDescent="0.3">
      <c r="A73" s="146" t="s">
        <v>66</v>
      </c>
      <c r="B73" s="1" t="s">
        <v>225</v>
      </c>
    </row>
    <row r="74" spans="1:2" x14ac:dyDescent="0.3">
      <c r="A74" s="20" t="s">
        <v>12</v>
      </c>
      <c r="B74" s="147">
        <v>2300168.8700000015</v>
      </c>
    </row>
    <row r="75" spans="1:2" x14ac:dyDescent="0.3">
      <c r="A75" s="20" t="s">
        <v>14</v>
      </c>
      <c r="B75" s="147">
        <v>595368.55999999994</v>
      </c>
    </row>
    <row r="76" spans="1:2" x14ac:dyDescent="0.3">
      <c r="A76" s="20" t="s">
        <v>47</v>
      </c>
      <c r="B76" s="147">
        <v>156099.71</v>
      </c>
    </row>
    <row r="77" spans="1:2" x14ac:dyDescent="0.3">
      <c r="A77" s="20" t="s">
        <v>13</v>
      </c>
      <c r="B77" s="147">
        <v>104955.66</v>
      </c>
    </row>
    <row r="78" spans="1:2" x14ac:dyDescent="0.3">
      <c r="A78" s="20" t="s">
        <v>67</v>
      </c>
      <c r="B78" s="147">
        <v>3156592.8000000017</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56e51889-762c-49bd-82e8-14fcb9bdf6f7" xsi:nil="true"/>
    <lcf76f155ced4ddcb4097134ff3c332f xmlns="12480bdf-4694-47bb-b8a4-e50c35a394b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37B3303CA762740A464A7B9E4D64117" ma:contentTypeVersion="15" ma:contentTypeDescription="Create a new document." ma:contentTypeScope="" ma:versionID="39f4fdc0b7a2565ced774befab8d2de3">
  <xsd:schema xmlns:xsd="http://www.w3.org/2001/XMLSchema" xmlns:xs="http://www.w3.org/2001/XMLSchema" xmlns:p="http://schemas.microsoft.com/office/2006/metadata/properties" xmlns:ns2="12480bdf-4694-47bb-b8a4-e50c35a394b2" xmlns:ns3="56e51889-762c-49bd-82e8-14fcb9bdf6f7" targetNamespace="http://schemas.microsoft.com/office/2006/metadata/properties" ma:root="true" ma:fieldsID="8b22fe34c1ab188ecd725410df746763" ns2:_="" ns3:_="">
    <xsd:import namespace="12480bdf-4694-47bb-b8a4-e50c35a394b2"/>
    <xsd:import namespace="56e51889-762c-49bd-82e8-14fcb9bdf6f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480bdf-4694-47bb-b8a4-e50c35a394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1c50bb2a-f68d-4297-836e-bb34251b649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6e51889-762c-49bd-82e8-14fcb9bdf6f7"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98042a4-13c5-4577-933e-84999234d873}" ma:internalName="TaxCatchAll" ma:showField="CatchAllData" ma:web="56e51889-762c-49bd-82e8-14fcb9bdf6f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59B2FA6-13DB-422A-9612-8472091B1E6A}">
  <ds:schemaRefs>
    <ds:schemaRef ds:uri="http://schemas.microsoft.com/sharepoint/v3/contenttype/forms"/>
  </ds:schemaRefs>
</ds:datastoreItem>
</file>

<file path=customXml/itemProps2.xml><?xml version="1.0" encoding="utf-8"?>
<ds:datastoreItem xmlns:ds="http://schemas.openxmlformats.org/officeDocument/2006/customXml" ds:itemID="{D07AF1CD-D0C4-4C38-AB82-5EC91F4695B2}">
  <ds:schemaRefs>
    <ds:schemaRef ds:uri="http://purl.org/dc/dcmitype/"/>
    <ds:schemaRef ds:uri="http://www.w3.org/XML/1998/namespace"/>
    <ds:schemaRef ds:uri="12480bdf-4694-47bb-b8a4-e50c35a394b2"/>
    <ds:schemaRef ds:uri="http://schemas.microsoft.com/office/2006/documentManagement/types"/>
    <ds:schemaRef ds:uri="http://purl.org/dc/elements/1.1/"/>
    <ds:schemaRef ds:uri="http://schemas.microsoft.com/office/2006/metadata/properties"/>
    <ds:schemaRef ds:uri="http://purl.org/dc/terms/"/>
    <ds:schemaRef ds:uri="http://schemas.microsoft.com/office/infopath/2007/PartnerControls"/>
    <ds:schemaRef ds:uri="http://schemas.openxmlformats.org/package/2006/metadata/core-properties"/>
    <ds:schemaRef ds:uri="56e51889-762c-49bd-82e8-14fcb9bdf6f7"/>
  </ds:schemaRefs>
</ds:datastoreItem>
</file>

<file path=customXml/itemProps3.xml><?xml version="1.0" encoding="utf-8"?>
<ds:datastoreItem xmlns:ds="http://schemas.openxmlformats.org/officeDocument/2006/customXml" ds:itemID="{926F28ED-448E-426B-A6B7-E581559B38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480bdf-4694-47bb-b8a4-e50c35a394b2"/>
    <ds:schemaRef ds:uri="56e51889-762c-49bd-82e8-14fcb9bdf6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MTD Performance</vt:lpstr>
      <vt:lpstr>MTD Dashboard</vt:lpstr>
      <vt:lpstr>MoM Performance</vt:lpstr>
      <vt:lpstr>MoM Report</vt:lpstr>
      <vt:lpstr>MoM Dashboard</vt:lpstr>
      <vt:lpstr>Amz All</vt:lpstr>
      <vt:lpstr>Master</vt:lpstr>
      <vt:lpstr>MoM Pivot</vt:lpstr>
      <vt:lpstr>MTD Pivot</vt:lpstr>
      <vt:lpstr>Amz MTD</vt:lpstr>
      <vt:lpstr>AMZ PMTD</vt:lpstr>
      <vt:lpstr>MTD Targets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Utkarsh Benjwal</cp:lastModifiedBy>
  <cp:revision/>
  <dcterms:created xsi:type="dcterms:W3CDTF">2022-07-28T06:29:49Z</dcterms:created>
  <dcterms:modified xsi:type="dcterms:W3CDTF">2023-05-16T08:52:52Z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0x010100937B3303CA762740A464A7B9E4D64117</vt:lpwstr>
  </property>
</Properties>
</file>