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Trade goods" sheetId="1" r:id="rId1"/>
    <sheet name="Industry" sheetId="10" r:id="rId2"/>
    <sheet name="IndL" sheetId="6" r:id="rId3"/>
    <sheet name="ACL" sheetId="3" r:id="rId4"/>
    <sheet name="Consumption" sheetId="5" r:id="rId5"/>
    <sheet name="Megaprojects" sheetId="7" r:id="rId6"/>
    <sheet name="Shipping Line -&gt; Corporations" sheetId="9" r:id="rId7"/>
    <sheet name="Old trade goods" sheetId="2"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7" l="1"/>
  <c r="I21" i="10"/>
  <c r="Q7" i="5" l="1"/>
  <c r="S7" i="5" s="1"/>
  <c r="Q8" i="5"/>
  <c r="S8" i="5" s="1"/>
  <c r="Q9" i="5"/>
  <c r="S9" i="5" s="1"/>
  <c r="Q10" i="5"/>
  <c r="S10" i="5" s="1"/>
  <c r="Q11" i="5"/>
  <c r="S11" i="5" s="1"/>
  <c r="Q12" i="5"/>
  <c r="S12" i="5" s="1"/>
  <c r="Q13" i="5"/>
  <c r="S13" i="5" s="1"/>
  <c r="Q14" i="5"/>
  <c r="S14" i="5" s="1"/>
  <c r="N21" i="10"/>
  <c r="L21" i="10"/>
  <c r="J21" i="10"/>
  <c r="R8" i="5" l="1"/>
  <c r="R9" i="5"/>
  <c r="R7" i="5"/>
  <c r="R14" i="5"/>
  <c r="R13" i="5"/>
  <c r="R11" i="5"/>
  <c r="R10" i="5"/>
  <c r="R12" i="5"/>
  <c r="H21" i="10"/>
  <c r="E21" i="10"/>
  <c r="B17" i="5"/>
  <c r="N20" i="10" l="1"/>
  <c r="N19" i="10"/>
  <c r="N18" i="10"/>
  <c r="L20" i="10"/>
  <c r="L19" i="10"/>
  <c r="L18" i="10"/>
  <c r="J20" i="10"/>
  <c r="J19" i="10"/>
  <c r="J18" i="10"/>
  <c r="H20" i="10"/>
  <c r="H19" i="10"/>
  <c r="H18" i="10"/>
  <c r="E20" i="10"/>
  <c r="E19" i="10"/>
  <c r="E18" i="10"/>
  <c r="N17" i="10"/>
  <c r="L17" i="10"/>
  <c r="J17" i="10"/>
  <c r="H17" i="10"/>
  <c r="J16" i="10"/>
  <c r="H16" i="10"/>
  <c r="J15" i="10"/>
  <c r="H15" i="10"/>
  <c r="N14" i="10"/>
  <c r="L14" i="10"/>
  <c r="J14" i="10"/>
  <c r="H14" i="10"/>
  <c r="L13" i="10"/>
  <c r="J13" i="10"/>
  <c r="H13" i="10"/>
  <c r="B19" i="5" l="1"/>
  <c r="B20" i="5"/>
  <c r="B18" i="5"/>
  <c r="B16" i="5"/>
  <c r="B15" i="5"/>
  <c r="J12" i="10"/>
  <c r="H12" i="10"/>
  <c r="H11" i="10"/>
  <c r="E14" i="1"/>
  <c r="E28" i="10"/>
  <c r="E27" i="10"/>
  <c r="E26" i="10"/>
  <c r="E25" i="10"/>
  <c r="E24" i="10"/>
  <c r="E23" i="10"/>
  <c r="E22" i="10"/>
  <c r="E17" i="10"/>
  <c r="E16" i="10"/>
  <c r="E15" i="10"/>
  <c r="E14" i="10"/>
  <c r="E13" i="10"/>
  <c r="E12" i="10"/>
  <c r="E11" i="10"/>
  <c r="B11" i="5" l="1"/>
  <c r="B12" i="5"/>
  <c r="B13" i="5"/>
  <c r="B14" i="5"/>
  <c r="B10" i="5"/>
  <c r="B9" i="5"/>
  <c r="B8" i="5"/>
  <c r="B7" i="5"/>
  <c r="E21" i="1" l="1"/>
  <c r="E22" i="1"/>
  <c r="E20" i="1" l="1"/>
  <c r="E19" i="1"/>
  <c r="E18" i="1"/>
  <c r="E17" i="1"/>
  <c r="E16" i="1"/>
  <c r="E15" i="1"/>
  <c r="E13" i="1"/>
  <c r="E12" i="1"/>
  <c r="E11" i="1"/>
</calcChain>
</file>

<file path=xl/sharedStrings.xml><?xml version="1.0" encoding="utf-8"?>
<sst xmlns="http://schemas.openxmlformats.org/spreadsheetml/2006/main" count="381" uniqueCount="304">
  <si>
    <t xml:space="preserve">Trade good </t>
  </si>
  <si>
    <t>Type</t>
  </si>
  <si>
    <t xml:space="preserve">Civilian Infrastructure </t>
  </si>
  <si>
    <t>Basic</t>
  </si>
  <si>
    <t xml:space="preserve">Consumer Electronics </t>
  </si>
  <si>
    <t xml:space="preserve">Civilian Transport </t>
  </si>
  <si>
    <t xml:space="preserve">Textiles </t>
  </si>
  <si>
    <t xml:space="preserve">Chemicals </t>
  </si>
  <si>
    <t xml:space="preserve">Machinery </t>
  </si>
  <si>
    <t xml:space="preserve">Pharmaceuticals </t>
  </si>
  <si>
    <t xml:space="preserve">Plastics </t>
  </si>
  <si>
    <t xml:space="preserve">Construction Materials </t>
  </si>
  <si>
    <t xml:space="preserve">Precious Metals </t>
  </si>
  <si>
    <t>Luxury</t>
  </si>
  <si>
    <t xml:space="preserve">Spices </t>
  </si>
  <si>
    <t xml:space="preserve">Luxury Foods </t>
  </si>
  <si>
    <t xml:space="preserve">Wines </t>
  </si>
  <si>
    <t xml:space="preserve">Furs </t>
  </si>
  <si>
    <t xml:space="preserve">Entertainment Products </t>
  </si>
  <si>
    <t xml:space="preserve">Ancient Artifacts * </t>
  </si>
  <si>
    <t xml:space="preserve">Recreational Drugs </t>
  </si>
  <si>
    <t xml:space="preserve">Illegal </t>
  </si>
  <si>
    <t>Column1</t>
  </si>
  <si>
    <t>Current trade goods</t>
  </si>
  <si>
    <t>Suggested</t>
  </si>
  <si>
    <t>Population Required (in millions)</t>
  </si>
  <si>
    <t>Service</t>
  </si>
  <si>
    <t>Transportation</t>
  </si>
  <si>
    <t>Information Services</t>
  </si>
  <si>
    <t>Sustenance</t>
  </si>
  <si>
    <t>Notes</t>
  </si>
  <si>
    <t>Common N-Elements</t>
  </si>
  <si>
    <t>Rare N-Elements</t>
  </si>
  <si>
    <t>Engineering Services</t>
  </si>
  <si>
    <t>Gold, Silver, Uranium, etc.</t>
  </si>
  <si>
    <t>Consumer Goods</t>
  </si>
  <si>
    <t>Materials</t>
  </si>
  <si>
    <t>Luxuries</t>
  </si>
  <si>
    <t>Requirements</t>
  </si>
  <si>
    <t>Energy Sector</t>
  </si>
  <si>
    <t>Large scale providers of energy generation, reactor fuel refinement, etc.</t>
  </si>
  <si>
    <t>Financial and Trading</t>
  </si>
  <si>
    <t>Local transportation within the colony.</t>
  </si>
  <si>
    <t>Information networks, data processing, civilian development and research, etc.</t>
  </si>
  <si>
    <t>Engineering and design services, mostly used by civilian industry.</t>
  </si>
  <si>
    <t>Minimum industry level</t>
  </si>
  <si>
    <t>High Tech</t>
  </si>
  <si>
    <t>Trade Good</t>
  </si>
  <si>
    <t>Alloys, Plastics, Chemicals, etc.</t>
  </si>
  <si>
    <t>Luxuries goods, luxury foods, art, music, etc.</t>
  </si>
  <si>
    <t>------------------------------------------------------</t>
  </si>
  <si>
    <t>Meant to be seen in terms of what a TN-empire would consider in terms of living conditions.</t>
  </si>
  <si>
    <t>Tracked via float.</t>
  </si>
  <si>
    <t>If all requirements are in ABUNDANCE, then ALC value raises by (100 * (% the requirements are exceeded by)) per annum.</t>
  </si>
  <si>
    <t>If any requirement is in SHORTFALL, then ALC value drop by (-100 * (% of the shortfall)) per annum PER REQUIREMENT.</t>
  </si>
  <si>
    <t>SHORTFALL:</t>
  </si>
  <si>
    <t>A requirement is considered in shortfall</t>
  </si>
  <si>
    <t>IF</t>
  </si>
  <si>
    <t>The production per annum is less than the demand per annum AND</t>
  </si>
  <si>
    <t>There is no stockpile for it (services never have stockpiles)</t>
  </si>
  <si>
    <t>THEN</t>
  </si>
  <si>
    <t>The shortfall = 1.0 - [(Production per annum) / (Demand per annum)]</t>
  </si>
  <si>
    <t>So value between 0.0 (no shortfall) and 1.0 (total shortfall, not even a drop of the demand met)</t>
  </si>
  <si>
    <t>ABUNDANCE:</t>
  </si>
  <si>
    <t>A requirement is considered in abundance</t>
  </si>
  <si>
    <t>The stockpile of the demand is greater than 0 (Note: Services never have stockpiles, so is always considered 0 stockpiled)</t>
  </si>
  <si>
    <t>OR the production per annum &gt; demand per annum</t>
  </si>
  <si>
    <t>MAX value between(</t>
  </si>
  <si>
    <t>1.0 + ((Demand per annum) / (Stockpile)) OR</t>
  </si>
  <si>
    <t>(Production per annum) / (Demand per annum)</t>
  </si>
  <si>
    <t>)</t>
  </si>
  <si>
    <t>Conventional civilisations:</t>
  </si>
  <si>
    <t>Start at 225 on their homeworld.</t>
  </si>
  <si>
    <t>No stockpiles.</t>
  </si>
  <si>
    <t>Initial production level of all goods and services that are in demand are met by * 1.05</t>
  </si>
  <si>
    <t>Trans-Newtonian civilisations:</t>
  </si>
  <si>
    <t>Start at 350 on their homeworld.</t>
  </si>
  <si>
    <t>Initial production level of all goods and services that are in demand are met by * 1.2</t>
  </si>
  <si>
    <t>-- Base consumption per annum of goods and services:</t>
  </si>
  <si>
    <t>Sidenotes:</t>
  </si>
  <si>
    <t>Human consumption:</t>
  </si>
  <si>
    <t>200750 liters of pure oxygen per annum AND Oxygen 1.429 g/L = 286.9t per annum AND assuming 99.9% recycling efficiency = 0.287t per annum per person</t>
  </si>
  <si>
    <t>7300 liters of water per annum AND 1kg/L = 7.3t per annum AND assuming 99.9% recycling efficiency = 0.0073t per annum per person</t>
  </si>
  <si>
    <t>657kg of food per annum = 0.7t per annum</t>
  </si>
  <si>
    <t>Total per assnum per PiM in tons = (0.7t + 0.0073t + 0.287t) * 1 000 000 = (0.9943t * 1 000 000) = 994300t</t>
  </si>
  <si>
    <t>Unrest : Slowly rises</t>
  </si>
  <si>
    <t>Infinite mining of SN resources (mainly Common SN minerals and Rare SN minerals, but also small rates of Sustenance). Low upkeep cost of Forge Tech.</t>
  </si>
  <si>
    <t>Station only module.</t>
  </si>
  <si>
    <t>Infinite mining of TN minerals, but with limited mining cap, and high upkeep cost with Omega tech.</t>
  </si>
  <si>
    <t>Equivalent output of 1 mine when in orbit of mine. Applies 1 strain on rift.</t>
  </si>
  <si>
    <t>Size: 250k tons</t>
  </si>
  <si>
    <t>Cost: 100 Duranium, 100 Corundium, 250 Neutronium, 100 Corbomite, 100 Mercassium</t>
  </si>
  <si>
    <t>Crew requirement: 50k</t>
  </si>
  <si>
    <t>Power requirement: 80 (= 2HS Vaccuum Power Plant)</t>
  </si>
  <si>
    <t>Running cost (per day): 0.1 Omega Tech, 2 wealth, produces 0.1 waste</t>
  </si>
  <si>
    <t>By default a stellar body has the following:</t>
  </si>
  <si>
    <t>Accessibility:</t>
  </si>
  <si>
    <t>1.0 for Sorium</t>
  </si>
  <si>
    <t>0.7 for Duranium</t>
  </si>
  <si>
    <t>0.3 for all others (Neutronium, Corbomite, Tritanium, Boronide, Uridium, Corundium, Mercassium, Vendarite, Gallicite)</t>
  </si>
  <si>
    <t>Maximum safe strain level: 100</t>
  </si>
  <si>
    <t>Effects of exceeding safe strain: (#EX# = amount of strain over safe level.)</t>
  </si>
  <si>
    <t>Exceeded by 1 or more: #EX# % chance per month for star temperature to change by 1°C. (Max 100% chance)</t>
  </si>
  <si>
    <t>Exceeded by 51 or more: (#EX# - 50) % chance per month for star to create a solar flare in a random direction, which damages all ships &amp; stations in a 30° cone within 25m km of the star. Closer = more damage. (Max 100% chance)</t>
  </si>
  <si>
    <t>Exceeded by 101 or more: [(#EX# - 100) / 10] % chance per month for rift to violently collapse and destroy all ships, stations and colonies within 50m km of the star. (Max 100% chance)</t>
  </si>
  <si>
    <t>Exceeded by 201 or more: [(#EX# - 200) / 20] % chance per month for star to go super-nova, destroying everything except jump points in the system. (Max 100% chance)</t>
  </si>
  <si>
    <t>Rarely a stellar body may have different accessibility, but should follow the pattern: 1.0 for 1 resource, 0.7 for 1 other, and 0.3 for the rest.</t>
  </si>
  <si>
    <t>Rarely a stellar body may have different safe strain level. Minimum 50, maximum 300. (Should become exceedingly rare as it moves away from norm.)</t>
  </si>
  <si>
    <t>Average living conditions (ALC)</t>
  </si>
  <si>
    <t>Level</t>
  </si>
  <si>
    <t>Min Value</t>
  </si>
  <si>
    <t>Death-spiral</t>
  </si>
  <si>
    <t>Abysmal</t>
  </si>
  <si>
    <t>Subsistence</t>
  </si>
  <si>
    <t>Standard</t>
  </si>
  <si>
    <t>Abundant</t>
  </si>
  <si>
    <t>Luxurious</t>
  </si>
  <si>
    <t>Post-Scarcity</t>
  </si>
  <si>
    <t>Post-Luxury</t>
  </si>
  <si>
    <t>Decadent</t>
  </si>
  <si>
    <t>Post-Decadent</t>
  </si>
  <si>
    <t>Depraved</t>
  </si>
  <si>
    <t>Description</t>
  </si>
  <si>
    <t>Population in Millions</t>
  </si>
  <si>
    <t>Base consumption per annum. This is dependent on the type of good / service, and also takes the total PiM of the colony into account.</t>
  </si>
  <si>
    <t>BCpA</t>
  </si>
  <si>
    <t>PiM</t>
  </si>
  <si>
    <t>Trade Good / Service</t>
  </si>
  <si>
    <t>Industrial Level (IndL)</t>
  </si>
  <si>
    <t>Non existent</t>
  </si>
  <si>
    <t>Primary sector only</t>
  </si>
  <si>
    <t>Manufacturing</t>
  </si>
  <si>
    <t>Full Industry</t>
  </si>
  <si>
    <t>High technology</t>
  </si>
  <si>
    <t>Flourishing</t>
  </si>
  <si>
    <t>Fledgeling Forge-world</t>
  </si>
  <si>
    <t>Forge-world</t>
  </si>
  <si>
    <t>High Forge-world</t>
  </si>
  <si>
    <t>Grand Forge-world</t>
  </si>
  <si>
    <t>Omega Forge-world</t>
  </si>
  <si>
    <t>#</t>
  </si>
  <si>
    <t>IL</t>
  </si>
  <si>
    <t>Civilian Infrastructure</t>
  </si>
  <si>
    <t>Environmental and Agriculture</t>
  </si>
  <si>
    <t>Mining</t>
  </si>
  <si>
    <t>Recycling and Transmutation</t>
  </si>
  <si>
    <t>Refining</t>
  </si>
  <si>
    <t>Heavy Industry</t>
  </si>
  <si>
    <t>Consumer Industry</t>
  </si>
  <si>
    <t>Luxury Industry</t>
  </si>
  <si>
    <t>Omega Tech</t>
  </si>
  <si>
    <t>Services and their outputs:</t>
  </si>
  <si>
    <t>Megaprojects</t>
  </si>
  <si>
    <t>Stellar Siphon (Forge Tech)</t>
  </si>
  <si>
    <t>Rift Siphon (Omega Tech)</t>
  </si>
  <si>
    <t>Civilian housing and settlement structures. Anything really that would allow a larger population to be live on a planet.</t>
  </si>
  <si>
    <t>Forge Tech</t>
  </si>
  <si>
    <t>Technology</t>
  </si>
  <si>
    <t>Industrial machinery, vehicles, industrial electronics, engines, etc.</t>
  </si>
  <si>
    <t>Industry</t>
  </si>
  <si>
    <t>Electronics, Furniture, etc.</t>
  </si>
  <si>
    <t>Note</t>
  </si>
  <si>
    <t>Wealth Multiplier</t>
  </si>
  <si>
    <t>Research Multiplier</t>
  </si>
  <si>
    <t>Effects</t>
  </si>
  <si>
    <t>Terms and Abbreviations:</t>
  </si>
  <si>
    <t>ProdFactor</t>
  </si>
  <si>
    <t>Racial production factor + research civilian economy production factor</t>
  </si>
  <si>
    <t>N-Elements</t>
  </si>
  <si>
    <t>Standard Newtonian bound elements. So all elements found on the standard periodic table.</t>
  </si>
  <si>
    <t>This places a hard cap on maximum supported population, exactly as Infrastructure currently does.</t>
  </si>
  <si>
    <t>Roughly equivalent to what a modern society (Information age) is capable of. So fission (but not fusion) level of matter manipulation and energy generation.</t>
  </si>
  <si>
    <t>What a Transnewtonian society (even with only basic TN technology) is capable of achieving and maintaining.</t>
  </si>
  <si>
    <t>Consumption Levels of Trade goods and Services</t>
  </si>
  <si>
    <t>Shipping Lines to Corporations rework</t>
  </si>
  <si>
    <t>Industry / Service</t>
  </si>
  <si>
    <t>Trade good</t>
  </si>
  <si>
    <t>Good 1</t>
  </si>
  <si>
    <t>Val 1</t>
  </si>
  <si>
    <t>Good 2</t>
  </si>
  <si>
    <t>Val 2</t>
  </si>
  <si>
    <t>Good 3</t>
  </si>
  <si>
    <t>Val 3</t>
  </si>
  <si>
    <t>Good 4</t>
  </si>
  <si>
    <t>Val 4</t>
  </si>
  <si>
    <t>Waste</t>
  </si>
  <si>
    <t>Waste (non bio-degradable, or at least not easily recyclable). Bio-degradable handling is assumed to be part of sustenance handling.</t>
  </si>
  <si>
    <t>Food, water, breathable air, clothing, any abundant elements (Hydrogen, oxygen, Carbon, etc.), simple products from abundant elements (water, hydrocarbons, etc.), etc.</t>
  </si>
  <si>
    <t>Good 5</t>
  </si>
  <si>
    <t>Val 5</t>
  </si>
  <si>
    <t>Labour (PiM per set)</t>
  </si>
  <si>
    <t>Set Size</t>
  </si>
  <si>
    <t>Maximum count</t>
  </si>
  <si>
    <t>Set</t>
  </si>
  <si>
    <t>Terms and concepts</t>
  </si>
  <si>
    <t>Orbital bombardment</t>
  </si>
  <si>
    <t>Orbital bombardment heavily damages industries and services. And since industries take effort to build up, it should be much preferrable to do ground combat rather than bombard from on high.</t>
  </si>
  <si>
    <t>Aluminium, Silicon, Iron, any abundant element that requires effort to process or extract, etc.</t>
  </si>
  <si>
    <t>Links:</t>
  </si>
  <si>
    <t>https://en.wikipedia.org/wiki/Abundance_of_the_chemical_elements</t>
  </si>
  <si>
    <t>Internal Name</t>
  </si>
  <si>
    <t>TG_SUST</t>
  </si>
  <si>
    <t>TG_WAST</t>
  </si>
  <si>
    <t>TG_TECH</t>
  </si>
  <si>
    <t>TG_CONS</t>
  </si>
  <si>
    <t>TG_LUXU</t>
  </si>
  <si>
    <t>TG_NELC</t>
  </si>
  <si>
    <t>TG_NELR</t>
  </si>
  <si>
    <t>TG_MATR</t>
  </si>
  <si>
    <t>TG_FTEC</t>
  </si>
  <si>
    <t>TG_OTEC</t>
  </si>
  <si>
    <t>TG_HTEC</t>
  </si>
  <si>
    <t>Workers required</t>
  </si>
  <si>
    <t>The following assumptions are made for choosing worker requirements: Only 40% of the PiM is workforce capable. 1 PiM should be capable of running the industries and services required to sustain itself as subsitence level (assuming no tech or racial bonus), with 5% left over for other work.</t>
  </si>
  <si>
    <t>Values here are per set</t>
  </si>
  <si>
    <t>Access for SN-minerals (Common and Rare independently) is between 0.5 and 2.0. Homeworlds are 1.0 by default.
Cost is multiplied by Gravity factor. (High Gravity: x2. Low Gravity: x0.5)</t>
  </si>
  <si>
    <t>1.25 * (Planet size as multiple of Earth) * Set Size</t>
  </si>
  <si>
    <t>(Planet size as multiple of Earth) * (Planet's SN-Mineral access) * Set Size</t>
  </si>
  <si>
    <t>Materials output by recycling 1 Waste should equal the N-Elements (common and rare) cost of 1 Consumer good.</t>
  </si>
  <si>
    <t>Civilian Expansion Rules</t>
  </si>
  <si>
    <t>IF (Indl &gt; 300) THEN (Planet's annual Waste production * Set Size)</t>
  </si>
  <si>
    <t>Forge Industry</t>
  </si>
  <si>
    <t>Omega Industry</t>
  </si>
  <si>
    <t>High Industry</t>
  </si>
  <si>
    <t>For every 1 "Consumer Goods" used, 1 "Waste" is generated (100% return of N-Elements)</t>
  </si>
  <si>
    <t>A society that has sufficient technology to readily manipulate matter with both fission and fusion processes, and capable of extra-planetary resource gathering, could achieve this level.</t>
  </si>
  <si>
    <t>Civilian economic cycle</t>
  </si>
  <si>
    <t>All calculations are done once per 30 days. Values (consumption or production) indicated below is per cycle.</t>
  </si>
  <si>
    <t>Consumption here is per civilian cycle, per PiM</t>
  </si>
  <si>
    <t>Base Consumption per PiM per Cycle</t>
  </si>
  <si>
    <t>Standard 1.0 = roughly 240kg per person per annum = 20kg per cycle</t>
  </si>
  <si>
    <t>Standard 1.0 = roughly 120kg per person per annum = 10kg per cycle</t>
  </si>
  <si>
    <t>For every 1 "Luxuries" used, 0.46 "Waste" and 0.04 "Rare N-Elements" is generated (100% return of N-Elements)</t>
  </si>
  <si>
    <t>Output is divided by [Colony cost + 1.0]. At time of calculation.
Cost is also multiplied by ([Colony cost + 1.0] ^ 1.5). At time of construction.</t>
  </si>
  <si>
    <t>Art and Artifacts</t>
  </si>
  <si>
    <t>TG_ARTI</t>
  </si>
  <si>
    <t>Precursor ruins automatically generate this trade good "for free / no workers" depending on ruin size.</t>
  </si>
  <si>
    <t>Great artworks or Alien artifacts. Generates more wealth than normal when traded.</t>
  </si>
  <si>
    <t>Creative Industry</t>
  </si>
  <si>
    <t>Civilian Quality of Life</t>
  </si>
  <si>
    <t>Healthcare, entertainment, recreation, parks and gardens, conservation areas, etc.</t>
  </si>
  <si>
    <t>This is consumption by the populace, the demand by industry is not included here.</t>
  </si>
  <si>
    <t>PiM Tax Multiplier</t>
  </si>
  <si>
    <t>(Total system PiM)</t>
  </si>
  <si>
    <t xml:space="preserve">Note: 1.0 Trade good = </t>
  </si>
  <si>
    <t xml:space="preserve"> tons</t>
  </si>
  <si>
    <t>Standard 1.0 = roughly 1080kg per person per annum = 90kg per cycle</t>
  </si>
  <si>
    <t>Depraved annum</t>
  </si>
  <si>
    <t>annum</t>
  </si>
  <si>
    <t>cycle</t>
  </si>
  <si>
    <t>Cost (Work)</t>
  </si>
  <si>
    <t>Cost (Materials)</t>
  </si>
  <si>
    <t>10.0 Technology</t>
  </si>
  <si>
    <t>150.0 Forge Tech</t>
  </si>
  <si>
    <t>25.0 High Tech</t>
  </si>
  <si>
    <t>5.0 Technology</t>
  </si>
  <si>
    <t>45.0 Technology</t>
  </si>
  <si>
    <t>80.0 Technology</t>
  </si>
  <si>
    <t>75.0 Technology</t>
  </si>
  <si>
    <t>15.0 Technology</t>
  </si>
  <si>
    <t>2.5 Technology</t>
  </si>
  <si>
    <t>Cost per Set (Work)</t>
  </si>
  <si>
    <t>Cost per Set (Materials)</t>
  </si>
  <si>
    <t>Cost per Set (Other)</t>
  </si>
  <si>
    <t>Megaproject</t>
  </si>
  <si>
    <t>Cost (Other)</t>
  </si>
  <si>
    <t>SN System Drone Trade Hub</t>
  </si>
  <si>
    <t>Upkeep (per annum)</t>
  </si>
  <si>
    <t>Cost: 50 Duranium, 50 Corundium, 25 Neutronium, 25 Corbomite, 25 Mercassium</t>
  </si>
  <si>
    <t>Power requirement: 10 (= 0.25HS Vaccuum Power Plant)</t>
  </si>
  <si>
    <t>Running cost (per day): 0.05 Forge Tech, 0.5 wealth, produces 0.05 waste</t>
  </si>
  <si>
    <t xml:space="preserve">Base production: </t>
  </si>
  <si>
    <t>Stellar Siphon</t>
  </si>
  <si>
    <t>Forge technology</t>
  </si>
  <si>
    <t>IndL</t>
  </si>
  <si>
    <t>Additional Information</t>
  </si>
  <si>
    <t>Automatically trades SN-goods between all planets in the system.
Requires High Tech to build.
Very low upkeep cost of High Tech.</t>
  </si>
  <si>
    <t>Automatically trades SN-goods between all planets in the system.</t>
  </si>
  <si>
    <t>2.5 High Technology</t>
  </si>
  <si>
    <t>Labour (PiM)</t>
  </si>
  <si>
    <t>Infinite mining of SN resources (mainly Common SN minerals and Rare SN minerals, but also small rates of Sustenance).</t>
  </si>
  <si>
    <t>Rift Siphon</t>
  </si>
  <si>
    <t>Provides 1Mt of in-system trade.</t>
  </si>
  <si>
    <t>0.1 High Technology; 1.0 Energy Sector</t>
  </si>
  <si>
    <t>Unrest : Skyrockets
Population growth : Rapidly dies off (die off stops at 10% (Multiplied by colony cost) of current maximum possible population.)</t>
  </si>
  <si>
    <t>Population growth (% of normal growth)</t>
  </si>
  <si>
    <t>Note:</t>
  </si>
  <si>
    <t>Default growth rate is around 2% of total population per year for large populations. Faster for colonies with lost of empty population capacity.</t>
  </si>
  <si>
    <t>Industries are handled in sets. So a set of 100 means that 100 factories of that type results in the indicated output and consumption. This is done so that it requires quite an amount of "build-up" to support 1 PiM, as industries are not really lost, they stay forever and produce as long as they have enough workers and consumption resources. This will likely not be reflected in code, but makes planning easier.</t>
  </si>
  <si>
    <t>Coding planning:</t>
  </si>
  <si>
    <t>Batches</t>
  </si>
  <si>
    <t>All processing will be done in batches. A batch consists of a bunch of resource / service changes. (Negative numbers means consumed = input. Positive means produced = output). It also has an 'effort' level attached (i.e. how much work / time the industry puts into completing the batch.)</t>
  </si>
  <si>
    <t>Industry processing batches</t>
  </si>
  <si>
    <t>Industry types</t>
  </si>
  <si>
    <t>Each industry type (static definition) is tracked per planet, with the total amount of that type on the colony / ship determining its throughput (but still tracked in code as one thing.)</t>
  </si>
  <si>
    <t>An industry has a capacity per cycle. Total processing capacity (for that industry type) is static def base capacity, multiplied by total number of that type on entity, multiplied by any production modifiers (species, research, etc.)</t>
  </si>
  <si>
    <t>Industry Tags</t>
  </si>
  <si>
    <t>An industry can have tags. Production modifiers / penalties specify what tags they affect, as long as the industry has at least one that that is defined in that modifier tag list.</t>
  </si>
  <si>
    <t>Resources vs. Services</t>
  </si>
  <si>
    <t>Services are treated exactly like normal resources, but cannot be shipped or stockpiled. I.e. your stockpile for the month is what you produce per month on that colony. Any excess is wasted.</t>
  </si>
  <si>
    <t>Batch processing</t>
  </si>
  <si>
    <t>On load / colony industry change the colony makes a list of all industries that it has (along with their count). The list is ordered by decending priority (industry property).
The colony then calculates the net effect of running all of its industry (assuming current stock and availability). (I.e. if there is a lack of any trade good it assumes that will always be the case. If there is enough of everything, it will assume that will always be the case. It recalculates in future if that is no longer true.)
This net effect is then applied each process cycle from now on, until a shortfall occurs (needs an amount of some input, but that amount of the input is not available), industry not at full efficiency (there was a previous shortfall, or pop shortage, or something) and is now possibly better (i.e. need to recalc), or colony exceeds a trade good stock target by +100%. Once a "are things better now?" recalc check is done, another cannot happen for 3 months (shortfalls still trigger recalcs as normal).
Note: A recalc is done when a colony is marked as 'dirty'. A flag (ingame tick count) for had shortfall is set when a shortfall (of any type) occurs. If that flag is set, and older than 3 months, then recalc is set to dirty. (I.e. check for things better now).</t>
  </si>
  <si>
    <t>MVP for Civilian Economy</t>
  </si>
  <si>
    <t>Only one batch per industry. No stockpile targets. Recalc all each economy cycle (calc always dirty). One industry. One batch. One trade good. One service. Basic 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</si>
</sst>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5"/>
      <color theme="3"/>
      <name val="Calibri"/>
      <family val="2"/>
      <scheme val="minor"/>
    </font>
    <font>
      <sz val="11"/>
      <color theme="1"/>
      <name val="Calibri"/>
      <family val="2"/>
      <scheme val="minor"/>
    </font>
    <font>
      <b/>
      <sz val="11"/>
      <color theme="0"/>
      <name val="Calibri"/>
      <family val="2"/>
      <scheme val="minor"/>
    </font>
    <font>
      <sz val="11"/>
      <color theme="1"/>
      <name val="Calibri"/>
      <scheme val="minor"/>
    </font>
  </fonts>
  <fills count="4">
    <fill>
      <patternFill patternType="none"/>
    </fill>
    <fill>
      <patternFill patternType="gray125"/>
    </fill>
    <fill>
      <patternFill patternType="solid">
        <fgColor rgb="FFFFFFCC"/>
      </patternFill>
    </fill>
    <fill>
      <patternFill patternType="solid">
        <fgColor theme="8"/>
        <bgColor theme="8"/>
      </patternFill>
    </fill>
  </fills>
  <borders count="4">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right/>
      <top/>
      <bottom style="medium">
        <color theme="1"/>
      </bottom>
      <diagonal/>
    </border>
  </borders>
  <cellStyleXfs count="3">
    <xf numFmtId="0" fontId="0" fillId="0" borderId="0"/>
    <xf numFmtId="0" fontId="2" fillId="0" borderId="1" applyNumberFormat="0" applyFill="0" applyAlignment="0" applyProtection="0"/>
    <xf numFmtId="0" fontId="3" fillId="2" borderId="2" applyNumberFormat="0" applyFont="0" applyAlignment="0" applyProtection="0"/>
  </cellStyleXfs>
  <cellXfs count="46">
    <xf numFmtId="0" fontId="0" fillId="0" borderId="0" xfId="0"/>
    <xf numFmtId="0" fontId="0" fillId="0" borderId="0" xfId="0" applyAlignment="1">
      <alignment vertical="center"/>
    </xf>
    <xf numFmtId="49" fontId="0" fillId="0" borderId="0" xfId="0" applyNumberFormat="1" applyAlignment="1">
      <alignment vertical="center" wrapText="1"/>
    </xf>
    <xf numFmtId="0" fontId="0" fillId="0" borderId="0" xfId="0" applyAlignment="1">
      <alignment wrapText="1"/>
    </xf>
    <xf numFmtId="0" fontId="1" fillId="0" borderId="0" xfId="0" applyFont="1"/>
    <xf numFmtId="49" fontId="0" fillId="0" borderId="0" xfId="0" applyNumberFormat="1"/>
    <xf numFmtId="49" fontId="0" fillId="0" borderId="0" xfId="0" applyNumberFormat="1" applyFont="1"/>
    <xf numFmtId="0" fontId="0" fillId="0" borderId="0" xfId="0" applyNumberFormat="1"/>
    <xf numFmtId="0" fontId="0" fillId="0" borderId="0" xfId="0" applyNumberFormat="1" applyAlignment="1">
      <alignment vertical="center"/>
    </xf>
    <xf numFmtId="49" fontId="0" fillId="0" borderId="0" xfId="0" applyNumberFormat="1" applyAlignment="1">
      <alignment wrapText="1"/>
    </xf>
    <xf numFmtId="49" fontId="0" fillId="0" borderId="0" xfId="0" applyNumberFormat="1" applyAlignment="1">
      <alignment vertical="center"/>
    </xf>
    <xf numFmtId="49" fontId="0" fillId="0" borderId="0" xfId="0" applyNumberFormat="1" applyAlignment="1">
      <alignment horizontal="center" vertical="center"/>
    </xf>
    <xf numFmtId="49" fontId="0" fillId="0" borderId="0" xfId="0" applyNumberFormat="1" applyAlignment="1">
      <alignment horizontal="left" vertical="center"/>
    </xf>
    <xf numFmtId="2" fontId="0" fillId="0" borderId="0" xfId="0" applyNumberFormat="1"/>
    <xf numFmtId="0" fontId="0" fillId="0" borderId="0" xfId="0" applyNumberFormat="1" applyAlignment="1">
      <alignment horizontal="left" vertical="center"/>
    </xf>
    <xf numFmtId="49" fontId="0" fillId="0" borderId="0" xfId="0" applyNumberFormat="1" applyAlignment="1">
      <alignment horizontal="center" vertical="center" wrapText="1"/>
    </xf>
    <xf numFmtId="0" fontId="0" fillId="0" borderId="0" xfId="0" applyNumberFormat="1" applyAlignment="1">
      <alignment horizontal="center" vertical="center"/>
    </xf>
    <xf numFmtId="2" fontId="0" fillId="0" borderId="0" xfId="0" applyNumberFormat="1" applyAlignment="1">
      <alignment horizontal="center" vertical="center"/>
    </xf>
    <xf numFmtId="0" fontId="0" fillId="0" borderId="0" xfId="0" applyNumberFormat="1" applyAlignment="1">
      <alignment horizontal="center" vertical="center" wrapText="1"/>
    </xf>
    <xf numFmtId="49" fontId="0" fillId="0" borderId="0" xfId="0" applyNumberFormat="1" applyAlignment="1">
      <alignment horizontal="center" vertical="top" wrapText="1"/>
    </xf>
    <xf numFmtId="49" fontId="0" fillId="2" borderId="2" xfId="2" applyNumberFormat="1" applyFont="1"/>
    <xf numFmtId="49" fontId="0" fillId="0" borderId="0" xfId="0" applyNumberFormat="1" applyFont="1" applyAlignment="1">
      <alignment vertical="center" wrapText="1"/>
    </xf>
    <xf numFmtId="49" fontId="0" fillId="0" borderId="0" xfId="0" applyNumberFormat="1" applyFont="1" applyAlignment="1">
      <alignment horizontal="left" vertical="center"/>
    </xf>
    <xf numFmtId="0" fontId="0" fillId="0" borderId="0" xfId="0" applyNumberFormat="1" applyFont="1" applyAlignment="1">
      <alignment horizontal="left" vertical="center"/>
    </xf>
    <xf numFmtId="0" fontId="0" fillId="0" borderId="0" xfId="0" applyAlignment="1">
      <alignment horizontal="center" vertical="center"/>
    </xf>
    <xf numFmtId="3" fontId="0" fillId="0" borderId="0" xfId="0" applyNumberFormat="1" applyAlignment="1">
      <alignment horizontal="center" vertical="center"/>
    </xf>
    <xf numFmtId="49" fontId="4" fillId="3" borderId="3" xfId="0" applyNumberFormat="1" applyFont="1" applyFill="1" applyBorder="1" applyAlignment="1">
      <alignment horizontal="center" vertical="center" wrapText="1"/>
    </xf>
    <xf numFmtId="0" fontId="0" fillId="0" borderId="3" xfId="0" applyBorder="1" applyAlignment="1">
      <alignment horizontal="center" vertical="center" wrapText="1"/>
    </xf>
    <xf numFmtId="0" fontId="4" fillId="3" borderId="3" xfId="0" applyFont="1" applyFill="1" applyBorder="1" applyAlignment="1">
      <alignment horizontal="center" vertical="center"/>
    </xf>
    <xf numFmtId="0" fontId="4" fillId="3" borderId="3" xfId="0" applyFont="1" applyFill="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xf>
    <xf numFmtId="0" fontId="0" fillId="0" borderId="0" xfId="0" applyNumberFormat="1" applyFont="1" applyFill="1" applyAlignment="1">
      <alignment horizontal="center" vertical="center"/>
    </xf>
    <xf numFmtId="0" fontId="0" fillId="0" borderId="0" xfId="0" applyNumberFormat="1" applyFont="1" applyFill="1" applyAlignment="1">
      <alignment horizontal="left" vertical="center"/>
    </xf>
    <xf numFmtId="0" fontId="0" fillId="0" borderId="0" xfId="0" applyFill="1" applyAlignment="1">
      <alignment horizontal="center" vertical="center"/>
    </xf>
    <xf numFmtId="0" fontId="5" fillId="0" borderId="0" xfId="0" applyNumberFormat="1" applyFont="1" applyFill="1" applyAlignment="1">
      <alignment horizontal="left" vertical="center"/>
    </xf>
    <xf numFmtId="49" fontId="0" fillId="0" borderId="3" xfId="0" applyNumberFormat="1" applyBorder="1" applyAlignment="1">
      <alignment horizontal="center" vertical="center"/>
    </xf>
    <xf numFmtId="0" fontId="0" fillId="0" borderId="0" xfId="0" applyNumberFormat="1" applyFont="1" applyFill="1" applyAlignment="1">
      <alignment horizontal="left" vertical="center" wrapText="1"/>
    </xf>
    <xf numFmtId="49" fontId="0" fillId="3" borderId="3" xfId="0" applyNumberFormat="1" applyFont="1" applyFill="1" applyBorder="1" applyAlignment="1">
      <alignment horizontal="center" vertical="center" wrapText="1"/>
    </xf>
    <xf numFmtId="49" fontId="0" fillId="0" borderId="0" xfId="0" applyNumberFormat="1" applyFont="1" applyFill="1" applyAlignment="1">
      <alignment horizontal="left" vertical="center" wrapText="1"/>
    </xf>
    <xf numFmtId="10" fontId="0" fillId="0" borderId="0" xfId="0" applyNumberFormat="1" applyAlignment="1">
      <alignment horizontal="left" vertical="center"/>
    </xf>
    <xf numFmtId="49" fontId="2" fillId="0" borderId="1" xfId="1" applyNumberFormat="1" applyAlignment="1">
      <alignment horizontal="left"/>
    </xf>
    <xf numFmtId="49" fontId="0" fillId="0" borderId="0" xfId="0" applyNumberFormat="1" applyAlignment="1">
      <alignment horizontal="left" vertical="center" wrapText="1"/>
    </xf>
    <xf numFmtId="0" fontId="0" fillId="0" borderId="0" xfId="0" applyAlignment="1">
      <alignment horizontal="center"/>
    </xf>
    <xf numFmtId="0" fontId="0" fillId="0" borderId="0" xfId="0" applyAlignment="1">
      <alignment vertical="top" wrapText="1"/>
    </xf>
    <xf numFmtId="0" fontId="1" fillId="0" borderId="0" xfId="0" applyFont="1" applyAlignment="1">
      <alignment vertical="top" wrapText="1"/>
    </xf>
  </cellXfs>
  <cellStyles count="3">
    <cellStyle name="Heading 1" xfId="1" builtinId="16"/>
    <cellStyle name="Normal" xfId="0" builtinId="0"/>
    <cellStyle name="Note" xfId="2" builtinId="10"/>
  </cellStyles>
  <dxfs count="80">
    <dxf>
      <font>
        <color rgb="FF9C0006"/>
      </font>
    </dxf>
    <dxf>
      <font>
        <color rgb="FF9C0006"/>
      </font>
    </dxf>
    <dxf>
      <font>
        <color rgb="FF9C0006"/>
      </font>
    </dxf>
    <dxf>
      <font>
        <color rgb="FF9C0006"/>
      </font>
    </dxf>
    <dxf>
      <font>
        <color rgb="FF9C0006"/>
      </font>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auto="1"/>
        </patternFill>
      </fill>
      <alignment horizontal="left" vertical="center" textRotation="0" wrapText="1" indent="0" justifyLastLine="0" shrinkToFit="0" readingOrder="0"/>
    </dxf>
    <dxf>
      <border outline="0">
        <top style="medium">
          <color theme="1"/>
        </top>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0" indent="0" justifyLastLine="0" shrinkToFit="0" readingOrder="0"/>
    </dxf>
    <dxf>
      <border outline="0">
        <bottom style="medium">
          <color theme="1"/>
        </bottom>
      </border>
    </dxf>
    <dxf>
      <alignment horizontal="center" vertical="center" textRotation="0" indent="0" justifyLastLine="0" shrinkToFit="0" readingOrder="0"/>
    </dxf>
    <dxf>
      <numFmt numFmtId="30" formatCode="@"/>
      <alignment horizontal="general" vertical="bottom" textRotation="0" wrapText="1" indent="0" justifyLastLine="0" shrinkToFit="0"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0" formatCode="@"/>
      <alignment horizontal="general" vertical="bottom" textRotation="0" wrapText="1" indent="0" justifyLastLine="0" shrinkToFit="0" readingOrder="0"/>
    </dxf>
    <dxf>
      <numFmt numFmtId="0" formatCode="General"/>
    </dxf>
    <dxf>
      <numFmt numFmtId="30" formatCode="@"/>
      <alignment horizontal="center" vertical="top" textRotation="0" wrapText="1" indent="0" justifyLastLine="0" shrinkToFit="0" readingOrder="0"/>
    </dxf>
    <dxf>
      <numFmt numFmtId="14" formatCode="0.00%"/>
      <alignment horizontal="left" vertical="center" textRotation="0" wrapText="0" indent="0" justifyLastLine="0" shrinkToFit="0" readingOrder="0"/>
    </dxf>
    <dxf>
      <numFmt numFmtId="30" formatCode="@"/>
      <alignment horizontal="general" vertical="center" textRotation="0" wrapText="1"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center" vertical="center" textRotation="0" wrapText="1"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30" formatCode="@"/>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 formatCode="#,##0"/>
      <alignment horizontal="center" vertical="center" textRotation="0" wrapText="0" indent="0" justifyLastLine="0" shrinkToFit="0" readingOrder="0"/>
    </dxf>
    <dxf>
      <numFmt numFmtId="3"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indent="0" justifyLastLine="0" shrinkToFit="0" readingOrder="0"/>
    </dxf>
    <dxf>
      <alignment horizontal="center" vertical="center" textRotation="0" wrapText="0" indent="0" justifyLastLine="0" shrinkToFit="0" readingOrder="0"/>
    </dxf>
    <dxf>
      <numFmt numFmtId="0" formatCode="General"/>
      <alignment horizontal="general" vertical="center" textRotation="0" indent="0" justifyLastLine="0" shrinkToFit="0" readingOrder="0"/>
    </dxf>
    <dxf>
      <alignment horizontal="center" vertical="center" textRotation="0" wrapText="0" indent="0" justifyLastLine="0" shrinkToFit="0" readingOrder="0"/>
    </dxf>
    <dxf>
      <numFmt numFmtId="0" formatCode="General"/>
      <alignment horizontal="general" vertical="center" textRotation="0" indent="0" justifyLastLine="0" shrinkToFit="0" readingOrder="0"/>
    </dxf>
    <dxf>
      <alignment horizontal="center" vertical="center" textRotation="0" wrapText="0" indent="0" justifyLastLine="0" shrinkToFit="0" readingOrder="0"/>
    </dxf>
    <dxf>
      <numFmt numFmtId="0" formatCode="General"/>
      <alignment horizontal="general" vertical="center" textRotation="0" indent="0" justifyLastLine="0" shrinkToFit="0" readingOrder="0"/>
    </dxf>
    <dxf>
      <numFmt numFmtId="0" formatCode="General"/>
      <alignment horizontal="center" vertical="center" textRotation="0" wrapText="0" indent="0" justifyLastLine="0" shrinkToFit="0" readingOrder="0"/>
    </dxf>
    <dxf>
      <numFmt numFmtId="0" formatCode="General"/>
      <alignment horizontal="general" vertical="center" textRotation="0" indent="0" justifyLastLine="0" shrinkToFit="0" readingOrder="0"/>
    </dxf>
    <dxf>
      <alignment horizontal="general" vertical="center" textRotation="0"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4" name="Table25" displayName="Table25" ref="B10:H22" totalsRowShown="0" dataDxfId="79">
  <autoFilter ref="B10:H22"/>
  <sortState ref="B25:I41">
    <sortCondition ref="E24:E41"/>
  </sortState>
  <tableColumns count="7">
    <tableColumn id="1" name="Trade good" dataDxfId="78"/>
    <tableColumn id="3" name="Type" dataDxfId="77"/>
    <tableColumn id="8" name="IL" dataDxfId="76"/>
    <tableColumn id="5" name="Minimum industry level" dataDxfId="75"/>
    <tableColumn id="7" name="Notes" dataDxfId="74"/>
    <tableColumn id="2" name="Description" dataDxfId="73"/>
    <tableColumn id="6" name="Internal Name" dataDxfId="72"/>
  </tableColumns>
  <tableStyleInfo name="TableStyleMedium20" showFirstColumn="0" showLastColumn="0" showRowStripes="1" showColumnStripes="0"/>
</table>
</file>

<file path=xl/tables/table2.xml><?xml version="1.0" encoding="utf-8"?>
<table xmlns="http://schemas.openxmlformats.org/spreadsheetml/2006/main" id="6" name="Table2567" displayName="Table2567" ref="B10:X31" totalsRowShown="0" dataDxfId="71">
  <autoFilter ref="B10:X31"/>
  <sortState ref="B5:I21">
    <sortCondition ref="E24:E41"/>
  </sortState>
  <tableColumns count="23">
    <tableColumn id="1" name="Industry / Service" dataDxfId="70"/>
    <tableColumn id="3" name="Type" dataDxfId="69"/>
    <tableColumn id="8" name="IndL" dataDxfId="68"/>
    <tableColumn id="5" name="Minimum industry level" dataDxfId="67"/>
    <tableColumn id="4" name="Requirements" dataDxfId="66"/>
    <tableColumn id="7" name="Notes" dataDxfId="65"/>
    <tableColumn id="2" name="Good 1" dataDxfId="64">
      <calculatedColumnFormula>'Trade goods'!H11</calculatedColumnFormula>
    </tableColumn>
    <tableColumn id="6" name="Val 1" dataDxfId="63">
      <calculatedColumnFormula>Consumption!C7 * 1</calculatedColumnFormula>
    </tableColumn>
    <tableColumn id="9" name="Good 2" dataDxfId="62">
      <calculatedColumnFormula>'Trade goods'!H12</calculatedColumnFormula>
    </tableColumn>
    <tableColumn id="10" name="Val 2" dataDxfId="61"/>
    <tableColumn id="11" name="Good 3" dataDxfId="60">
      <calculatedColumnFormula>'Trade goods'!H12</calculatedColumnFormula>
    </tableColumn>
    <tableColumn id="12" name="Val 3" dataDxfId="59"/>
    <tableColumn id="13" name="Good 4" dataDxfId="58">
      <calculatedColumnFormula>'Trade goods'!H8</calculatedColumnFormula>
    </tableColumn>
    <tableColumn id="14" name="Val 4" dataDxfId="57"/>
    <tableColumn id="15" name="Good 5" dataDxfId="56"/>
    <tableColumn id="16" name="Val 5" dataDxfId="55"/>
    <tableColumn id="18" name="Labour (PiM per set)" dataDxfId="54"/>
    <tableColumn id="19" name="Set Size" dataDxfId="53"/>
    <tableColumn id="23" name="Cost per Set (Work)" dataDxfId="52"/>
    <tableColumn id="24" name="Cost per Set (Materials)" dataDxfId="51"/>
    <tableColumn id="20" name="Cost per Set (Other)" dataDxfId="50"/>
    <tableColumn id="21" name="Maximum count" dataDxfId="49"/>
    <tableColumn id="17" name="Civilian Expansion Rules" dataDxfId="48"/>
  </tableColumns>
  <tableStyleInfo name="TableStyleMedium20" showFirstColumn="0" showLastColumn="0" showRowStripes="1" showColumnStripes="0"/>
</table>
</file>

<file path=xl/tables/table3.xml><?xml version="1.0" encoding="utf-8"?>
<table xmlns="http://schemas.openxmlformats.org/spreadsheetml/2006/main" id="8" name="Table39" displayName="Table39" ref="B4:F15" totalsRowShown="0" headerRowDxfId="47">
  <autoFilter ref="B4:F15"/>
  <tableColumns count="5">
    <tableColumn id="1" name="#" dataDxfId="46"/>
    <tableColumn id="5" name="Level" dataDxfId="45"/>
    <tableColumn id="2" name="Min Value" dataDxfId="44"/>
    <tableColumn id="3" name="Effects" dataDxfId="43"/>
    <tableColumn id="4" name="Description" dataDxfId="42"/>
  </tableColumns>
  <tableStyleInfo name="TableStyleMedium20" showFirstColumn="0" showLastColumn="0" showRowStripes="1" showColumnStripes="0"/>
</table>
</file>

<file path=xl/tables/table4.xml><?xml version="1.0" encoding="utf-8"?>
<table xmlns="http://schemas.openxmlformats.org/spreadsheetml/2006/main" id="3" name="Table3" displayName="Table3" ref="B4:H15" totalsRowShown="0" headerRowDxfId="41">
  <autoFilter ref="B4:H15"/>
  <tableColumns count="7">
    <tableColumn id="1" name="Level" dataDxfId="40"/>
    <tableColumn id="2" name="Min Value" dataDxfId="39"/>
    <tableColumn id="5" name="PiM Tax Multiplier" dataDxfId="38"/>
    <tableColumn id="6" name="Research Multiplier" dataDxfId="37"/>
    <tableColumn id="3" name="Effects" dataDxfId="36"/>
    <tableColumn id="8" name="Description" dataDxfId="35"/>
    <tableColumn id="4" name="Population growth (% of normal growth)" dataDxfId="34"/>
  </tableColumns>
  <tableStyleInfo name="TableStyleMedium20" showFirstColumn="0" showLastColumn="0" showRowStripes="1" showColumnStripes="0"/>
</table>
</file>

<file path=xl/tables/table5.xml><?xml version="1.0" encoding="utf-8"?>
<table xmlns="http://schemas.openxmlformats.org/spreadsheetml/2006/main" id="7" name="Table38" displayName="Table38" ref="B6:O31" totalsRowShown="0" headerRowDxfId="33">
  <autoFilter ref="B6:O31"/>
  <tableColumns count="14">
    <tableColumn id="1" name="Trade Good / Service" dataDxfId="32">
      <calculatedColumnFormula>'Trade goods'!B11</calculatedColumnFormula>
    </tableColumn>
    <tableColumn id="2" name="Base Consumption per PiM per Cycle" dataDxfId="31"/>
    <tableColumn id="3" name="Death-spiral" dataDxfId="30"/>
    <tableColumn id="4" name="Abysmal" dataDxfId="29"/>
    <tableColumn id="5" name="Subsistence" dataDxfId="28"/>
    <tableColumn id="6" name="Standard" dataDxfId="27"/>
    <tableColumn id="7" name="Abundant" dataDxfId="26"/>
    <tableColumn id="8" name="Luxurious" dataDxfId="25"/>
    <tableColumn id="9" name="Post-Scarcity" dataDxfId="24"/>
    <tableColumn id="10" name="Post-Luxury" dataDxfId="23"/>
    <tableColumn id="11" name="Decadent" dataDxfId="22"/>
    <tableColumn id="12" name="Post-Decadent" dataDxfId="21"/>
    <tableColumn id="13" name="Depraved" dataDxfId="20"/>
    <tableColumn id="14" name="Note" dataDxfId="19"/>
  </tableColumns>
  <tableStyleInfo name="TableStyleMedium20" showFirstColumn="0" showLastColumn="0" showRowStripes="1" showColumnStripes="0"/>
</table>
</file>

<file path=xl/tables/table6.xml><?xml version="1.0" encoding="utf-8"?>
<table xmlns="http://schemas.openxmlformats.org/spreadsheetml/2006/main" id="1" name="Table1" displayName="Table1" ref="B5:K8" totalsRowShown="0" headerRowDxfId="18" dataDxfId="16" headerRowBorderDxfId="17" tableBorderDxfId="15">
  <autoFilter ref="B5:K8"/>
  <tableColumns count="10">
    <tableColumn id="1" name="Megaproject" dataDxfId="14"/>
    <tableColumn id="2" name="Automatically trades SN-goods between all planets in the system._x000a_Requires High Tech to build._x000a_Very low upkeep cost of High Tech." dataDxfId="13"/>
    <tableColumn id="3" name="IndL" dataDxfId="12"/>
    <tableColumn id="4" name="Minimum industry level" dataDxfId="11">
      <calculatedColumnFormula>VLOOKUP(D6,Table39[],2,FALSE)</calculatedColumnFormula>
    </tableColumn>
    <tableColumn id="5" name="Labour (PiM)" dataDxfId="10"/>
    <tableColumn id="7" name="Cost (Work)" dataDxfId="9"/>
    <tableColumn id="8" name="Cost (Materials)" dataDxfId="8"/>
    <tableColumn id="9" name="Cost (Other)" dataDxfId="7"/>
    <tableColumn id="10" name="Upkeep (per annum)" dataDxfId="6"/>
    <tableColumn id="11" name="Additional Information" dataDxfId="5"/>
  </tableColumns>
  <tableStyleInfo name="TableStyleMedium20" showFirstColumn="0" showLastColumn="0" showRowStripes="1" showColumnStripes="0"/>
</table>
</file>

<file path=xl/tables/table7.xml><?xml version="1.0" encoding="utf-8"?>
<table xmlns="http://schemas.openxmlformats.org/spreadsheetml/2006/main" id="2" name="Table2" displayName="Table2" ref="B3:E20" totalsRowShown="0">
  <autoFilter ref="B3:E20"/>
  <sortState ref="B4:E20">
    <sortCondition ref="E2:E19"/>
  </sortState>
  <tableColumns count="4">
    <tableColumn id="1" name="Trade good "/>
    <tableColumn id="2" name="Column1"/>
    <tableColumn id="3" name="Type"/>
    <tableColumn id="4" name="Population Required (in millions)"/>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9"/>
  <sheetViews>
    <sheetView workbookViewId="0">
      <selection activeCell="C23" sqref="C23"/>
    </sheetView>
  </sheetViews>
  <sheetFormatPr defaultRowHeight="15" x14ac:dyDescent="0.25"/>
  <cols>
    <col min="2" max="2" width="28.5703125" customWidth="1"/>
    <col min="3" max="3" width="13.140625" bestFit="1" customWidth="1"/>
    <col min="4" max="4" width="4.5703125" customWidth="1"/>
    <col min="5" max="5" width="24.42578125" customWidth="1"/>
    <col min="6" max="6" width="66.5703125" customWidth="1"/>
    <col min="7" max="7" width="83.140625" customWidth="1"/>
    <col min="8" max="8" width="13.42578125" customWidth="1"/>
  </cols>
  <sheetData>
    <row r="2" spans="2:8" x14ac:dyDescent="0.25">
      <c r="B2" s="4" t="s">
        <v>165</v>
      </c>
    </row>
    <row r="3" spans="2:8" x14ac:dyDescent="0.25">
      <c r="B3" t="s">
        <v>166</v>
      </c>
      <c r="C3" t="s">
        <v>167</v>
      </c>
    </row>
    <row r="4" spans="2:8" x14ac:dyDescent="0.25">
      <c r="B4" s="5" t="s">
        <v>126</v>
      </c>
      <c r="C4" s="6" t="s">
        <v>123</v>
      </c>
    </row>
    <row r="5" spans="2:8" x14ac:dyDescent="0.25">
      <c r="B5" s="5" t="s">
        <v>125</v>
      </c>
      <c r="C5" s="6" t="s">
        <v>124</v>
      </c>
    </row>
    <row r="6" spans="2:8" x14ac:dyDescent="0.25">
      <c r="B6" t="s">
        <v>168</v>
      </c>
      <c r="C6" t="s">
        <v>169</v>
      </c>
    </row>
    <row r="9" spans="2:8" x14ac:dyDescent="0.25">
      <c r="B9" t="s">
        <v>24</v>
      </c>
    </row>
    <row r="10" spans="2:8" ht="30" customHeight="1" x14ac:dyDescent="0.25">
      <c r="B10" t="s">
        <v>176</v>
      </c>
      <c r="C10" t="s">
        <v>1</v>
      </c>
      <c r="D10" t="s">
        <v>141</v>
      </c>
      <c r="E10" s="3" t="s">
        <v>45</v>
      </c>
      <c r="F10" t="s">
        <v>30</v>
      </c>
      <c r="G10" t="s">
        <v>122</v>
      </c>
      <c r="H10" t="s">
        <v>200</v>
      </c>
    </row>
    <row r="11" spans="2:8" ht="30" customHeight="1" x14ac:dyDescent="0.25">
      <c r="B11" s="1" t="s">
        <v>29</v>
      </c>
      <c r="C11" s="1" t="s">
        <v>47</v>
      </c>
      <c r="D11" s="1">
        <v>0</v>
      </c>
      <c r="E11" s="8" t="str">
        <f>VLOOKUP(Table25[[#This Row],[IL]],Table39[],2,FALSE)</f>
        <v>Non existent</v>
      </c>
      <c r="F11" s="2"/>
      <c r="G11" s="2" t="s">
        <v>187</v>
      </c>
      <c r="H11" s="1" t="s">
        <v>201</v>
      </c>
    </row>
    <row r="12" spans="2:8" ht="30" customHeight="1" x14ac:dyDescent="0.25">
      <c r="B12" s="1" t="s">
        <v>31</v>
      </c>
      <c r="C12" s="1" t="s">
        <v>47</v>
      </c>
      <c r="D12" s="1">
        <v>1</v>
      </c>
      <c r="E12" s="8" t="str">
        <f>VLOOKUP(Table25[[#This Row],[IL]],Table39[],2,FALSE)</f>
        <v>Primary sector only</v>
      </c>
      <c r="F12" s="2"/>
      <c r="G12" s="2" t="s">
        <v>197</v>
      </c>
      <c r="H12" s="1" t="s">
        <v>206</v>
      </c>
    </row>
    <row r="13" spans="2:8" ht="30" customHeight="1" x14ac:dyDescent="0.25">
      <c r="B13" s="1" t="s">
        <v>32</v>
      </c>
      <c r="C13" s="1" t="s">
        <v>47</v>
      </c>
      <c r="D13" s="1">
        <v>1</v>
      </c>
      <c r="E13" s="8" t="str">
        <f>VLOOKUP(Table25[[#This Row],[IL]],Table39[],2,FALSE)</f>
        <v>Primary sector only</v>
      </c>
      <c r="F13" s="2"/>
      <c r="G13" s="2" t="s">
        <v>34</v>
      </c>
      <c r="H13" s="1" t="s">
        <v>207</v>
      </c>
    </row>
    <row r="14" spans="2:8" ht="30" customHeight="1" x14ac:dyDescent="0.25">
      <c r="B14" s="1" t="s">
        <v>185</v>
      </c>
      <c r="C14" s="1" t="s">
        <v>47</v>
      </c>
      <c r="D14" s="1">
        <v>0</v>
      </c>
      <c r="E14" s="8" t="str">
        <f>VLOOKUP(Table25[[#This Row],[IL]],Table39[],2,FALSE)</f>
        <v>Non existent</v>
      </c>
      <c r="F14" s="2"/>
      <c r="G14" s="2" t="s">
        <v>186</v>
      </c>
      <c r="H14" s="1" t="s">
        <v>202</v>
      </c>
    </row>
    <row r="15" spans="2:8" ht="30" customHeight="1" x14ac:dyDescent="0.25">
      <c r="B15" s="1" t="s">
        <v>36</v>
      </c>
      <c r="C15" s="1" t="s">
        <v>47</v>
      </c>
      <c r="D15" s="1">
        <v>2</v>
      </c>
      <c r="E15" s="8" t="str">
        <f>VLOOKUP(Table25[[#This Row],[IL]],Table39[],2,FALSE)</f>
        <v>Manufacturing</v>
      </c>
      <c r="F15" s="2"/>
      <c r="G15" s="2" t="s">
        <v>48</v>
      </c>
      <c r="H15" s="1" t="s">
        <v>208</v>
      </c>
    </row>
    <row r="16" spans="2:8" ht="30" customHeight="1" x14ac:dyDescent="0.25">
      <c r="B16" s="1" t="s">
        <v>157</v>
      </c>
      <c r="C16" s="1" t="s">
        <v>47</v>
      </c>
      <c r="D16" s="1">
        <v>2</v>
      </c>
      <c r="E16" s="8" t="str">
        <f>VLOOKUP(Table25[[#This Row],[IL]],Table39[],2,FALSE)</f>
        <v>Manufacturing</v>
      </c>
      <c r="F16" s="2"/>
      <c r="G16" s="2" t="s">
        <v>158</v>
      </c>
      <c r="H16" s="1" t="s">
        <v>203</v>
      </c>
    </row>
    <row r="17" spans="2:8" ht="30" customHeight="1" x14ac:dyDescent="0.25">
      <c r="B17" s="1" t="s">
        <v>35</v>
      </c>
      <c r="C17" s="1" t="s">
        <v>47</v>
      </c>
      <c r="D17" s="1">
        <v>2</v>
      </c>
      <c r="E17" s="8" t="str">
        <f>VLOOKUP(Table25[[#This Row],[IL]],Table39[],2,FALSE)</f>
        <v>Manufacturing</v>
      </c>
      <c r="F17" s="2" t="s">
        <v>224</v>
      </c>
      <c r="G17" s="2" t="s">
        <v>160</v>
      </c>
      <c r="H17" s="1" t="s">
        <v>204</v>
      </c>
    </row>
    <row r="18" spans="2:8" ht="30" customHeight="1" x14ac:dyDescent="0.25">
      <c r="B18" s="1" t="s">
        <v>234</v>
      </c>
      <c r="C18" s="1" t="s">
        <v>47</v>
      </c>
      <c r="D18" s="1">
        <v>3</v>
      </c>
      <c r="E18" s="8" t="str">
        <f>VLOOKUP(Table25[[#This Row],[IL]],Table39[],2,FALSE)</f>
        <v>Full Industry</v>
      </c>
      <c r="F18" s="2" t="s">
        <v>236</v>
      </c>
      <c r="G18" s="2" t="s">
        <v>237</v>
      </c>
      <c r="H18" s="1" t="s">
        <v>235</v>
      </c>
    </row>
    <row r="19" spans="2:8" ht="30" customHeight="1" x14ac:dyDescent="0.25">
      <c r="B19" s="1" t="s">
        <v>37</v>
      </c>
      <c r="C19" s="1" t="s">
        <v>47</v>
      </c>
      <c r="D19" s="1">
        <v>3</v>
      </c>
      <c r="E19" s="8" t="str">
        <f>VLOOKUP(Table25[[#This Row],[IL]],Table39[],2,FALSE)</f>
        <v>Full Industry</v>
      </c>
      <c r="F19" s="2" t="s">
        <v>232</v>
      </c>
      <c r="G19" s="2" t="s">
        <v>49</v>
      </c>
      <c r="H19" s="1" t="s">
        <v>205</v>
      </c>
    </row>
    <row r="20" spans="2:8" ht="30" customHeight="1" x14ac:dyDescent="0.25">
      <c r="B20" s="1" t="s">
        <v>46</v>
      </c>
      <c r="C20" s="1" t="s">
        <v>47</v>
      </c>
      <c r="D20" s="1">
        <v>4</v>
      </c>
      <c r="E20" s="8" t="str">
        <f>VLOOKUP(Table25[[#This Row],[IL]],Table39[],2,FALSE)</f>
        <v>High technology</v>
      </c>
      <c r="F20" s="2"/>
      <c r="G20" s="1"/>
      <c r="H20" s="1" t="s">
        <v>211</v>
      </c>
    </row>
    <row r="21" spans="2:8" ht="30" customHeight="1" x14ac:dyDescent="0.25">
      <c r="B21" s="1" t="s">
        <v>156</v>
      </c>
      <c r="C21" s="1" t="s">
        <v>47</v>
      </c>
      <c r="D21" s="1">
        <v>7</v>
      </c>
      <c r="E21" s="8" t="str">
        <f>VLOOKUP(Table25[[#This Row],[IL]],Table39[],2,FALSE)</f>
        <v>Forge-world</v>
      </c>
      <c r="F21" s="1"/>
      <c r="G21" s="1"/>
      <c r="H21" s="1" t="s">
        <v>209</v>
      </c>
    </row>
    <row r="22" spans="2:8" ht="30" customHeight="1" x14ac:dyDescent="0.25">
      <c r="B22" s="1" t="s">
        <v>150</v>
      </c>
      <c r="C22" s="1" t="s">
        <v>47</v>
      </c>
      <c r="D22" s="1">
        <v>10</v>
      </c>
      <c r="E22" s="8" t="str">
        <f>VLOOKUP(Table25[[#This Row],[IL]],Table39[],2,FALSE)</f>
        <v>Omega Forge-world</v>
      </c>
      <c r="F22" s="2"/>
      <c r="G22" s="1"/>
      <c r="H22" s="1" t="s">
        <v>210</v>
      </c>
    </row>
    <row r="23" spans="2:8" ht="30" customHeight="1" x14ac:dyDescent="0.25"/>
    <row r="28" spans="2:8" x14ac:dyDescent="0.25">
      <c r="B28" t="s">
        <v>198</v>
      </c>
    </row>
    <row r="29" spans="2:8" x14ac:dyDescent="0.25">
      <c r="B29" t="s">
        <v>199</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43"/>
  <sheetViews>
    <sheetView tabSelected="1" topLeftCell="A28" workbookViewId="0">
      <selection activeCell="C44" sqref="C44"/>
    </sheetView>
  </sheetViews>
  <sheetFormatPr defaultRowHeight="15" x14ac:dyDescent="0.25"/>
  <cols>
    <col min="2" max="2" width="31.85546875" customWidth="1"/>
    <col min="3" max="3" width="10.85546875" customWidth="1"/>
    <col min="4" max="4" width="6.7109375" customWidth="1"/>
    <col min="5" max="5" width="22.42578125" customWidth="1"/>
    <col min="6" max="6" width="19.5703125" customWidth="1"/>
    <col min="7" max="7" width="76.7109375" customWidth="1"/>
    <col min="8" max="17" width="10.7109375" customWidth="1"/>
    <col min="18" max="18" width="12" customWidth="1"/>
    <col min="19" max="19" width="10.42578125" customWidth="1"/>
    <col min="20" max="20" width="11.42578125" customWidth="1"/>
    <col min="21" max="21" width="11.7109375" customWidth="1"/>
    <col min="22" max="22" width="27.7109375" customWidth="1"/>
    <col min="23" max="23" width="65" customWidth="1"/>
    <col min="24" max="24" width="91.7109375" customWidth="1"/>
  </cols>
  <sheetData>
    <row r="1" spans="2:24" x14ac:dyDescent="0.25">
      <c r="B1" s="5"/>
      <c r="C1" s="5"/>
      <c r="D1" s="5"/>
      <c r="E1" s="5"/>
      <c r="F1" s="5"/>
    </row>
    <row r="2" spans="2:24" ht="20.25" thickBot="1" x14ac:dyDescent="0.35">
      <c r="B2" s="41" t="s">
        <v>151</v>
      </c>
      <c r="C2" s="41"/>
      <c r="D2" s="41"/>
      <c r="E2" s="41"/>
      <c r="F2" s="41"/>
    </row>
    <row r="3" spans="2:24" ht="15.75" thickTop="1" x14ac:dyDescent="0.25">
      <c r="B3" s="5" t="s">
        <v>194</v>
      </c>
      <c r="C3" s="5"/>
      <c r="D3" s="5"/>
      <c r="E3" s="5"/>
      <c r="F3" s="5"/>
    </row>
    <row r="4" spans="2:24" ht="30" customHeight="1" x14ac:dyDescent="0.25">
      <c r="B4" s="10" t="s">
        <v>193</v>
      </c>
      <c r="C4" s="42" t="s">
        <v>288</v>
      </c>
      <c r="D4" s="42"/>
      <c r="E4" s="42"/>
      <c r="F4" s="42"/>
      <c r="G4" s="42"/>
      <c r="H4" s="42"/>
      <c r="I4" s="42"/>
      <c r="J4" s="42"/>
      <c r="K4" s="42"/>
      <c r="L4" s="42"/>
      <c r="M4" s="42"/>
      <c r="N4" s="42"/>
    </row>
    <row r="5" spans="2:24" ht="15" customHeight="1" x14ac:dyDescent="0.25">
      <c r="B5" s="10" t="s">
        <v>195</v>
      </c>
      <c r="C5" s="42" t="s">
        <v>196</v>
      </c>
      <c r="D5" s="42"/>
      <c r="E5" s="42"/>
      <c r="F5" s="42"/>
      <c r="G5" s="42"/>
      <c r="H5" s="42"/>
      <c r="I5" s="42"/>
      <c r="J5" s="42"/>
      <c r="K5" s="42"/>
      <c r="L5" s="42"/>
      <c r="M5" s="42"/>
      <c r="N5" s="42"/>
    </row>
    <row r="6" spans="2:24" ht="30" customHeight="1" x14ac:dyDescent="0.25">
      <c r="B6" s="10" t="s">
        <v>212</v>
      </c>
      <c r="C6" s="42" t="s">
        <v>213</v>
      </c>
      <c r="D6" s="42"/>
      <c r="E6" s="42"/>
      <c r="F6" s="42"/>
      <c r="G6" s="42"/>
      <c r="H6" s="42"/>
      <c r="I6" s="42"/>
      <c r="J6" s="42"/>
      <c r="K6" s="42"/>
      <c r="L6" s="42"/>
      <c r="M6" s="42"/>
      <c r="N6" s="42"/>
    </row>
    <row r="7" spans="2:24" ht="30" customHeight="1" x14ac:dyDescent="0.25">
      <c r="B7" s="10" t="s">
        <v>226</v>
      </c>
      <c r="C7" s="42" t="s">
        <v>227</v>
      </c>
      <c r="D7" s="42"/>
      <c r="E7" s="42"/>
      <c r="F7" s="42"/>
      <c r="G7" s="42"/>
      <c r="H7" s="42"/>
      <c r="I7" s="42"/>
      <c r="J7" s="42"/>
      <c r="K7" s="42"/>
      <c r="L7" s="42"/>
      <c r="M7" s="42"/>
      <c r="N7" s="42"/>
    </row>
    <row r="8" spans="2:24" x14ac:dyDescent="0.25">
      <c r="B8" s="5"/>
      <c r="C8" s="5"/>
      <c r="D8" s="5"/>
      <c r="E8" s="5"/>
      <c r="F8" s="5"/>
    </row>
    <row r="9" spans="2:24" x14ac:dyDescent="0.25">
      <c r="B9" s="5"/>
      <c r="C9" s="5"/>
      <c r="D9" s="5"/>
      <c r="E9" s="5"/>
      <c r="F9" s="5"/>
      <c r="H9" s="43" t="s">
        <v>214</v>
      </c>
      <c r="I9" s="43"/>
      <c r="J9" s="43"/>
      <c r="K9" s="43"/>
      <c r="L9" s="43"/>
      <c r="M9" s="43"/>
      <c r="N9" s="43"/>
      <c r="O9" s="43"/>
      <c r="P9" s="43"/>
      <c r="Q9" s="43"/>
    </row>
    <row r="10" spans="2:24" ht="30" customHeight="1" x14ac:dyDescent="0.25">
      <c r="B10" t="s">
        <v>175</v>
      </c>
      <c r="C10" t="s">
        <v>1</v>
      </c>
      <c r="D10" t="s">
        <v>274</v>
      </c>
      <c r="E10" s="3" t="s">
        <v>45</v>
      </c>
      <c r="F10" t="s">
        <v>38</v>
      </c>
      <c r="G10" t="s">
        <v>30</v>
      </c>
      <c r="H10" t="s">
        <v>177</v>
      </c>
      <c r="I10" t="s">
        <v>178</v>
      </c>
      <c r="J10" t="s">
        <v>179</v>
      </c>
      <c r="K10" t="s">
        <v>180</v>
      </c>
      <c r="L10" t="s">
        <v>181</v>
      </c>
      <c r="M10" t="s">
        <v>182</v>
      </c>
      <c r="N10" t="s">
        <v>183</v>
      </c>
      <c r="O10" t="s">
        <v>184</v>
      </c>
      <c r="P10" t="s">
        <v>188</v>
      </c>
      <c r="Q10" t="s">
        <v>189</v>
      </c>
      <c r="R10" s="3" t="s">
        <v>190</v>
      </c>
      <c r="S10" s="3" t="s">
        <v>191</v>
      </c>
      <c r="T10" s="3" t="s">
        <v>261</v>
      </c>
      <c r="U10" s="3" t="s">
        <v>262</v>
      </c>
      <c r="V10" t="s">
        <v>263</v>
      </c>
      <c r="W10" t="s">
        <v>192</v>
      </c>
      <c r="X10" t="s">
        <v>219</v>
      </c>
    </row>
    <row r="11" spans="2:24" ht="30" customHeight="1" x14ac:dyDescent="0.25">
      <c r="B11" s="1" t="s">
        <v>143</v>
      </c>
      <c r="C11" s="1" t="s">
        <v>159</v>
      </c>
      <c r="D11" s="1">
        <v>0</v>
      </c>
      <c r="E11" s="8" t="str">
        <f>VLOOKUP(Table2567[[#This Row],[IndL]],Table39[],2,FALSE)</f>
        <v>Non existent</v>
      </c>
      <c r="F11" s="2"/>
      <c r="G11" s="2" t="s">
        <v>233</v>
      </c>
      <c r="H11" s="1" t="str">
        <f>'Trade goods'!H11</f>
        <v>TG_SUST</v>
      </c>
      <c r="I11" s="24">
        <v>18</v>
      </c>
      <c r="J11" s="1"/>
      <c r="K11" s="24"/>
      <c r="L11" s="1"/>
      <c r="M11" s="24"/>
      <c r="N11" s="1"/>
      <c r="O11" s="24"/>
      <c r="P11" s="1"/>
      <c r="Q11" s="24"/>
      <c r="R11" s="24">
        <v>0.05</v>
      </c>
      <c r="S11" s="24">
        <v>10</v>
      </c>
      <c r="T11" s="25">
        <v>1000</v>
      </c>
      <c r="U11" s="25">
        <v>10</v>
      </c>
      <c r="V11" s="2" t="s">
        <v>260</v>
      </c>
      <c r="W11" s="2" t="s">
        <v>216</v>
      </c>
      <c r="X11" s="2"/>
    </row>
    <row r="12" spans="2:24" ht="45" customHeight="1" x14ac:dyDescent="0.25">
      <c r="B12" s="1" t="s">
        <v>144</v>
      </c>
      <c r="C12" s="1" t="s">
        <v>159</v>
      </c>
      <c r="D12" s="1">
        <v>1</v>
      </c>
      <c r="E12" s="8" t="str">
        <f>VLOOKUP(Table2567[[#This Row],[IndL]],Table39[],2,FALSE)</f>
        <v>Primary sector only</v>
      </c>
      <c r="F12" s="2"/>
      <c r="G12" s="2" t="s">
        <v>215</v>
      </c>
      <c r="H12" s="1" t="str">
        <f>'Trade goods'!H12</f>
        <v>TG_NELC</v>
      </c>
      <c r="I12" s="24">
        <v>5</v>
      </c>
      <c r="J12" s="1" t="str">
        <f>'Trade goods'!H13</f>
        <v>TG_NELR</v>
      </c>
      <c r="K12" s="24">
        <v>0.5</v>
      </c>
      <c r="L12" s="1"/>
      <c r="M12" s="24"/>
      <c r="N12" s="1"/>
      <c r="O12" s="24"/>
      <c r="P12" s="1"/>
      <c r="Q12" s="24"/>
      <c r="R12" s="24">
        <v>0.05</v>
      </c>
      <c r="S12" s="24">
        <v>10</v>
      </c>
      <c r="T12" s="25">
        <v>5000</v>
      </c>
      <c r="U12" s="25">
        <v>60</v>
      </c>
      <c r="V12" s="2" t="s">
        <v>259</v>
      </c>
      <c r="W12" s="2" t="s">
        <v>217</v>
      </c>
      <c r="X12" s="2"/>
    </row>
    <row r="13" spans="2:24" ht="30" customHeight="1" x14ac:dyDescent="0.25">
      <c r="B13" s="1" t="s">
        <v>145</v>
      </c>
      <c r="C13" s="1" t="s">
        <v>159</v>
      </c>
      <c r="D13" s="1">
        <v>3</v>
      </c>
      <c r="E13" s="8" t="str">
        <f>VLOOKUP(Table2567[[#This Row],[IndL]],Table39[],2,FALSE)</f>
        <v>Full Industry</v>
      </c>
      <c r="F13" s="2"/>
      <c r="G13" s="2" t="s">
        <v>218</v>
      </c>
      <c r="H13" s="1" t="str">
        <f>Table25[[#This Row],[Internal Name]]</f>
        <v>TG_NELR</v>
      </c>
      <c r="I13" s="24">
        <v>0.98</v>
      </c>
      <c r="J13" s="1" t="str">
        <f>'Trade goods'!H13</f>
        <v>TG_NELR</v>
      </c>
      <c r="K13" s="24">
        <v>0.02</v>
      </c>
      <c r="L13" s="1" t="str">
        <f>'Trade goods'!H14</f>
        <v>TG_WAST</v>
      </c>
      <c r="M13" s="24">
        <v>-1</v>
      </c>
      <c r="N13" s="1"/>
      <c r="O13" s="24"/>
      <c r="P13" s="1"/>
      <c r="Q13" s="24"/>
      <c r="R13" s="24">
        <v>0.25</v>
      </c>
      <c r="S13" s="24">
        <v>50</v>
      </c>
      <c r="T13" s="25">
        <v>20000</v>
      </c>
      <c r="U13" s="25">
        <v>300</v>
      </c>
      <c r="V13" s="2" t="s">
        <v>258</v>
      </c>
      <c r="W13" s="2"/>
      <c r="X13" s="2" t="s">
        <v>220</v>
      </c>
    </row>
    <row r="14" spans="2:24" ht="30" customHeight="1" x14ac:dyDescent="0.25">
      <c r="B14" s="1" t="s">
        <v>146</v>
      </c>
      <c r="C14" s="1" t="s">
        <v>159</v>
      </c>
      <c r="D14" s="1">
        <v>2</v>
      </c>
      <c r="E14" s="8" t="str">
        <f>VLOOKUP(Table2567[[#This Row],[IndL]],Table39[],2,FALSE)</f>
        <v>Manufacturing</v>
      </c>
      <c r="F14" s="2"/>
      <c r="G14" s="2"/>
      <c r="H14" s="1" t="str">
        <f>'Trade goods'!H15</f>
        <v>TG_MATR</v>
      </c>
      <c r="I14" s="24">
        <v>5</v>
      </c>
      <c r="J14" s="1" t="str">
        <f>'Trade goods'!H12</f>
        <v>TG_NELC</v>
      </c>
      <c r="K14" s="24">
        <v>-4.9000000000000004</v>
      </c>
      <c r="L14" s="1" t="str">
        <f>Table25[[#This Row],[Internal Name]]</f>
        <v>TG_WAST</v>
      </c>
      <c r="M14" s="24">
        <v>-0.1</v>
      </c>
      <c r="N14" s="1" t="str">
        <f>'Trade goods'!H11</f>
        <v>TG_SUST</v>
      </c>
      <c r="O14" s="24">
        <v>-0.5</v>
      </c>
      <c r="P14" s="1"/>
      <c r="Q14" s="24"/>
      <c r="R14" s="24">
        <v>0.05</v>
      </c>
      <c r="S14" s="24">
        <v>5</v>
      </c>
      <c r="T14" s="25">
        <v>1000</v>
      </c>
      <c r="U14" s="25">
        <v>20</v>
      </c>
      <c r="V14" s="2" t="s">
        <v>255</v>
      </c>
      <c r="W14" s="2"/>
      <c r="X14" s="2"/>
    </row>
    <row r="15" spans="2:24" ht="30" customHeight="1" x14ac:dyDescent="0.25">
      <c r="B15" s="1" t="s">
        <v>147</v>
      </c>
      <c r="C15" s="1" t="s">
        <v>159</v>
      </c>
      <c r="D15" s="1">
        <v>2</v>
      </c>
      <c r="E15" s="8" t="str">
        <f>VLOOKUP(Table2567[[#This Row],[IndL]],Table39[],2,FALSE)</f>
        <v>Manufacturing</v>
      </c>
      <c r="F15" s="2"/>
      <c r="G15" s="2"/>
      <c r="H15" s="1" t="str">
        <f>'Trade goods'!H16</f>
        <v>TG_TECH</v>
      </c>
      <c r="I15" s="24">
        <v>1</v>
      </c>
      <c r="J15" s="1" t="str">
        <f>'Trade goods'!H15</f>
        <v>TG_MATR</v>
      </c>
      <c r="K15" s="24">
        <v>-1</v>
      </c>
      <c r="L15" s="1"/>
      <c r="M15" s="24"/>
      <c r="N15" s="1"/>
      <c r="O15" s="24"/>
      <c r="P15" s="1"/>
      <c r="Q15" s="24"/>
      <c r="R15" s="24">
        <v>0.05</v>
      </c>
      <c r="S15" s="24">
        <v>20</v>
      </c>
      <c r="T15" s="25">
        <v>1000</v>
      </c>
      <c r="U15" s="25">
        <v>60</v>
      </c>
      <c r="V15" s="2" t="s">
        <v>257</v>
      </c>
      <c r="W15" s="2"/>
      <c r="X15" s="2"/>
    </row>
    <row r="16" spans="2:24" ht="30" customHeight="1" x14ac:dyDescent="0.25">
      <c r="B16" s="1" t="s">
        <v>148</v>
      </c>
      <c r="C16" s="1" t="s">
        <v>159</v>
      </c>
      <c r="D16" s="1">
        <v>2</v>
      </c>
      <c r="E16" s="8" t="str">
        <f>VLOOKUP(Table2567[[#This Row],[IndL]],Table39[],2,FALSE)</f>
        <v>Manufacturing</v>
      </c>
      <c r="F16" s="2"/>
      <c r="G16" s="2"/>
      <c r="H16" s="1" t="str">
        <f>'Trade goods'!H17</f>
        <v>TG_CONS</v>
      </c>
      <c r="I16" s="24">
        <v>1</v>
      </c>
      <c r="J16" s="1" t="str">
        <f>Table25[[#This Row],[Internal Name]]</f>
        <v>TG_TECH</v>
      </c>
      <c r="K16" s="24">
        <v>-1</v>
      </c>
      <c r="L16" s="1"/>
      <c r="M16" s="24"/>
      <c r="N16" s="1"/>
      <c r="O16" s="24"/>
      <c r="P16" s="1"/>
      <c r="Q16" s="24"/>
      <c r="R16" s="24">
        <v>0.05</v>
      </c>
      <c r="S16" s="24">
        <v>20</v>
      </c>
      <c r="T16" s="25">
        <v>1000</v>
      </c>
      <c r="U16" s="25">
        <v>30</v>
      </c>
      <c r="V16" s="2" t="s">
        <v>256</v>
      </c>
      <c r="W16" s="2"/>
      <c r="X16" s="2"/>
    </row>
    <row r="17" spans="2:24" ht="30" customHeight="1" x14ac:dyDescent="0.25">
      <c r="B17" s="1" t="s">
        <v>149</v>
      </c>
      <c r="C17" s="1" t="s">
        <v>159</v>
      </c>
      <c r="D17" s="1">
        <v>3</v>
      </c>
      <c r="E17" s="8" t="str">
        <f>VLOOKUP(Table2567[[#This Row],[IndL]],Table39[],2,FALSE)</f>
        <v>Full Industry</v>
      </c>
      <c r="F17" s="2"/>
      <c r="G17" s="2"/>
      <c r="H17" s="1" t="str">
        <f>'Trade goods'!H19</f>
        <v>TG_LUXU</v>
      </c>
      <c r="I17" s="24">
        <v>1</v>
      </c>
      <c r="J17" s="1" t="str">
        <f>'Trade goods'!H15</f>
        <v>TG_MATR</v>
      </c>
      <c r="K17" s="24">
        <v>-0.46</v>
      </c>
      <c r="L17" s="1" t="str">
        <f>'Trade goods'!H13</f>
        <v>TG_NELR</v>
      </c>
      <c r="M17" s="24">
        <v>-0.04</v>
      </c>
      <c r="N17" s="1" t="str">
        <f>'Trade goods'!H11</f>
        <v>TG_SUST</v>
      </c>
      <c r="O17" s="24">
        <v>-0.1</v>
      </c>
      <c r="P17" s="1"/>
      <c r="Q17" s="24"/>
      <c r="R17" s="24">
        <v>0.2</v>
      </c>
      <c r="S17" s="24">
        <v>10</v>
      </c>
      <c r="T17" s="25">
        <v>1000</v>
      </c>
      <c r="U17" s="25">
        <v>20</v>
      </c>
      <c r="V17" s="2" t="s">
        <v>255</v>
      </c>
      <c r="W17" s="2"/>
      <c r="X17" s="2"/>
    </row>
    <row r="18" spans="2:24" ht="30" customHeight="1" x14ac:dyDescent="0.25">
      <c r="B18" s="1" t="s">
        <v>223</v>
      </c>
      <c r="C18" s="1" t="s">
        <v>159</v>
      </c>
      <c r="D18" s="1">
        <v>4</v>
      </c>
      <c r="E18" s="8" t="str">
        <f>VLOOKUP(Table2567[[#This Row],[IndL]],Table39[],2,FALSE)</f>
        <v>High technology</v>
      </c>
      <c r="F18" s="2"/>
      <c r="G18" s="2"/>
      <c r="H18" s="8" t="str">
        <f>'Trade goods'!H20</f>
        <v>TG_HTEC</v>
      </c>
      <c r="I18" s="16">
        <v>1</v>
      </c>
      <c r="J18" s="8" t="str">
        <f>'Trade goods'!H16</f>
        <v>TG_TECH</v>
      </c>
      <c r="K18" s="24">
        <v>-0.75</v>
      </c>
      <c r="L18" s="8" t="str">
        <f>'Trade goods'!H15</f>
        <v>TG_MATR</v>
      </c>
      <c r="M18" s="24">
        <v>-0.25</v>
      </c>
      <c r="N18" s="8" t="str">
        <f>'Trade goods'!H11</f>
        <v>TG_SUST</v>
      </c>
      <c r="O18" s="24">
        <v>-0.1</v>
      </c>
      <c r="P18" s="1"/>
      <c r="Q18" s="24"/>
      <c r="R18" s="24">
        <v>0.2</v>
      </c>
      <c r="S18" s="24">
        <v>10</v>
      </c>
      <c r="T18" s="25">
        <v>1000</v>
      </c>
      <c r="U18" s="25">
        <v>20</v>
      </c>
      <c r="V18" s="2" t="s">
        <v>255</v>
      </c>
      <c r="W18" s="2"/>
      <c r="X18" s="2"/>
    </row>
    <row r="19" spans="2:24" ht="30" customHeight="1" x14ac:dyDescent="0.25">
      <c r="B19" s="1" t="s">
        <v>221</v>
      </c>
      <c r="C19" s="1" t="s">
        <v>159</v>
      </c>
      <c r="D19" s="1">
        <v>7</v>
      </c>
      <c r="E19" s="8" t="str">
        <f>VLOOKUP(Table2567[[#This Row],[IndL]],Table39[],2,FALSE)</f>
        <v>Forge-world</v>
      </c>
      <c r="F19" s="2"/>
      <c r="G19" s="2"/>
      <c r="H19" s="8" t="str">
        <f>'Trade goods'!H21</f>
        <v>TG_FTEC</v>
      </c>
      <c r="I19" s="16">
        <v>1</v>
      </c>
      <c r="J19" s="8" t="str">
        <f>'Trade goods'!H20</f>
        <v>TG_HTEC</v>
      </c>
      <c r="K19" s="24">
        <v>-0.75</v>
      </c>
      <c r="L19" s="8" t="str">
        <f>'Trade goods'!H15</f>
        <v>TG_MATR</v>
      </c>
      <c r="M19" s="24">
        <v>-0.25</v>
      </c>
      <c r="N19" s="8" t="str">
        <f>'Trade goods'!H11</f>
        <v>TG_SUST</v>
      </c>
      <c r="O19" s="24">
        <v>-0.1</v>
      </c>
      <c r="P19" s="1"/>
      <c r="Q19" s="24"/>
      <c r="R19" s="24">
        <v>0.4</v>
      </c>
      <c r="S19" s="24">
        <v>10</v>
      </c>
      <c r="T19" s="25">
        <v>1000</v>
      </c>
      <c r="U19" s="25">
        <v>20</v>
      </c>
      <c r="V19" s="2" t="s">
        <v>254</v>
      </c>
      <c r="W19" s="2"/>
      <c r="X19" s="2"/>
    </row>
    <row r="20" spans="2:24" ht="30" customHeight="1" x14ac:dyDescent="0.25">
      <c r="B20" s="1" t="s">
        <v>222</v>
      </c>
      <c r="C20" s="1" t="s">
        <v>159</v>
      </c>
      <c r="D20" s="1">
        <v>10</v>
      </c>
      <c r="E20" s="8" t="str">
        <f>VLOOKUP(Table2567[[#This Row],[IndL]],Table39[],2,FALSE)</f>
        <v>Omega Forge-world</v>
      </c>
      <c r="F20" s="2"/>
      <c r="G20" s="2"/>
      <c r="H20" s="1" t="str">
        <f>'Trade goods'!H22</f>
        <v>TG_OTEC</v>
      </c>
      <c r="I20" s="24">
        <v>1</v>
      </c>
      <c r="J20" s="1" t="str">
        <f>'Trade goods'!H21</f>
        <v>TG_FTEC</v>
      </c>
      <c r="K20" s="24">
        <v>-0.75</v>
      </c>
      <c r="L20" s="8" t="str">
        <f>'Trade goods'!H15</f>
        <v>TG_MATR</v>
      </c>
      <c r="M20" s="24">
        <v>-0.25</v>
      </c>
      <c r="N20" s="1" t="str">
        <f>'Trade goods'!H11</f>
        <v>TG_SUST</v>
      </c>
      <c r="O20" s="24">
        <v>-0.1</v>
      </c>
      <c r="P20" s="1"/>
      <c r="Q20" s="24"/>
      <c r="R20" s="24">
        <v>0.6</v>
      </c>
      <c r="S20" s="24">
        <v>10</v>
      </c>
      <c r="T20" s="25">
        <v>1000</v>
      </c>
      <c r="U20" s="25">
        <v>20</v>
      </c>
      <c r="V20" s="2" t="s">
        <v>253</v>
      </c>
      <c r="W20" s="2"/>
      <c r="X20" s="2"/>
    </row>
    <row r="21" spans="2:24" ht="30" customHeight="1" x14ac:dyDescent="0.25">
      <c r="B21" s="1" t="s">
        <v>238</v>
      </c>
      <c r="C21" s="1" t="s">
        <v>26</v>
      </c>
      <c r="D21" s="1">
        <v>3</v>
      </c>
      <c r="E21" s="8" t="str">
        <f>VLOOKUP(Table2567[[#This Row],[IndL]],Table39[],2,FALSE)</f>
        <v>Full Industry</v>
      </c>
      <c r="F21" s="2"/>
      <c r="G21" s="2"/>
      <c r="H21" s="8" t="str">
        <f>'Trade goods'!H18</f>
        <v>TG_ARTI</v>
      </c>
      <c r="I21" s="16">
        <f>Consumption!C17 * 1</f>
        <v>1</v>
      </c>
      <c r="J21" s="8" t="str">
        <f>'Trade goods'!H13</f>
        <v>TG_NELR</v>
      </c>
      <c r="K21" s="24">
        <v>-0.02</v>
      </c>
      <c r="L21" s="8" t="str">
        <f>'Trade goods'!H15</f>
        <v>TG_MATR</v>
      </c>
      <c r="M21" s="24">
        <v>-0.08</v>
      </c>
      <c r="N21" s="8" t="str">
        <f>'Trade goods'!H11</f>
        <v>TG_SUST</v>
      </c>
      <c r="O21" s="24">
        <v>-0.9</v>
      </c>
      <c r="P21" s="1"/>
      <c r="Q21" s="24"/>
      <c r="R21" s="24">
        <v>2</v>
      </c>
      <c r="S21" s="24">
        <v>1</v>
      </c>
      <c r="T21" s="25">
        <v>100000</v>
      </c>
      <c r="U21" s="25">
        <v>20</v>
      </c>
      <c r="V21" s="2" t="s">
        <v>252</v>
      </c>
      <c r="W21" s="2"/>
      <c r="X21" s="2"/>
    </row>
    <row r="22" spans="2:24" ht="30" customHeight="1" x14ac:dyDescent="0.25">
      <c r="B22" s="1" t="s">
        <v>142</v>
      </c>
      <c r="C22" s="1" t="s">
        <v>26</v>
      </c>
      <c r="D22" s="1">
        <v>0</v>
      </c>
      <c r="E22" s="8" t="str">
        <f>VLOOKUP(Table2567[[#This Row],[IndL]],Table39[],2,FALSE)</f>
        <v>Non existent</v>
      </c>
      <c r="F22" s="2"/>
      <c r="G22" s="2" t="s">
        <v>155</v>
      </c>
      <c r="H22" s="1"/>
      <c r="I22" s="24"/>
      <c r="J22" s="1"/>
      <c r="K22" s="24"/>
      <c r="L22" s="1"/>
      <c r="M22" s="24"/>
      <c r="N22" s="1"/>
      <c r="O22" s="24"/>
      <c r="P22" s="1"/>
      <c r="Q22" s="24"/>
      <c r="R22" s="24"/>
      <c r="S22" s="24"/>
      <c r="T22" s="25"/>
      <c r="U22" s="25"/>
      <c r="V22" s="2"/>
      <c r="W22" s="2"/>
      <c r="X22" s="2"/>
    </row>
    <row r="23" spans="2:24" ht="30" customHeight="1" x14ac:dyDescent="0.25">
      <c r="B23" s="1" t="s">
        <v>28</v>
      </c>
      <c r="C23" s="1" t="s">
        <v>26</v>
      </c>
      <c r="D23" s="1">
        <v>3</v>
      </c>
      <c r="E23" s="8" t="str">
        <f>VLOOKUP(Table2567[[#This Row],[IndL]],Table39[],2,FALSE)</f>
        <v>Full Industry</v>
      </c>
      <c r="F23" s="2"/>
      <c r="G23" s="2" t="s">
        <v>43</v>
      </c>
      <c r="H23" s="1"/>
      <c r="I23" s="24"/>
      <c r="J23" s="1"/>
      <c r="K23" s="24"/>
      <c r="L23" s="1"/>
      <c r="M23" s="24"/>
      <c r="N23" s="1"/>
      <c r="O23" s="24"/>
      <c r="P23" s="1"/>
      <c r="Q23" s="24"/>
      <c r="R23" s="24"/>
      <c r="S23" s="24"/>
      <c r="T23" s="25"/>
      <c r="U23" s="25"/>
      <c r="V23" s="2"/>
      <c r="W23" s="2"/>
      <c r="X23" s="2"/>
    </row>
    <row r="24" spans="2:24" ht="30" customHeight="1" x14ac:dyDescent="0.25">
      <c r="B24" s="1" t="s">
        <v>33</v>
      </c>
      <c r="C24" s="1" t="s">
        <v>26</v>
      </c>
      <c r="D24" s="1">
        <v>3</v>
      </c>
      <c r="E24" s="8" t="str">
        <f>VLOOKUP(Table2567[[#This Row],[IndL]],Table39[],2,FALSE)</f>
        <v>Full Industry</v>
      </c>
      <c r="F24" s="2"/>
      <c r="G24" s="2" t="s">
        <v>44</v>
      </c>
      <c r="H24" s="1"/>
      <c r="I24" s="24"/>
      <c r="J24" s="1"/>
      <c r="K24" s="24"/>
      <c r="L24" s="1"/>
      <c r="M24" s="24"/>
      <c r="N24" s="1"/>
      <c r="O24" s="24"/>
      <c r="P24" s="1"/>
      <c r="Q24" s="24"/>
      <c r="R24" s="24"/>
      <c r="S24" s="24"/>
      <c r="T24" s="25"/>
      <c r="U24" s="25"/>
      <c r="V24" s="2"/>
      <c r="W24" s="2"/>
      <c r="X24" s="2"/>
    </row>
    <row r="25" spans="2:24" ht="30" customHeight="1" x14ac:dyDescent="0.25">
      <c r="B25" s="1" t="s">
        <v>239</v>
      </c>
      <c r="C25" s="1" t="s">
        <v>26</v>
      </c>
      <c r="D25" s="1">
        <v>3</v>
      </c>
      <c r="E25" s="8" t="str">
        <f>VLOOKUP(Table2567[[#This Row],[IndL]],Table39[],2,FALSE)</f>
        <v>Full Industry</v>
      </c>
      <c r="F25" s="2"/>
      <c r="G25" s="2" t="s">
        <v>240</v>
      </c>
      <c r="H25" s="1"/>
      <c r="I25" s="24"/>
      <c r="J25" s="1"/>
      <c r="K25" s="24"/>
      <c r="L25" s="1"/>
      <c r="M25" s="24"/>
      <c r="N25" s="1"/>
      <c r="O25" s="24"/>
      <c r="P25" s="1"/>
      <c r="Q25" s="24"/>
      <c r="R25" s="24"/>
      <c r="S25" s="24"/>
      <c r="T25" s="25"/>
      <c r="U25" s="25"/>
      <c r="V25" s="2"/>
      <c r="W25" s="2"/>
      <c r="X25" s="2"/>
    </row>
    <row r="26" spans="2:24" ht="30" customHeight="1" x14ac:dyDescent="0.25">
      <c r="B26" s="1" t="s">
        <v>41</v>
      </c>
      <c r="C26" s="1" t="s">
        <v>26</v>
      </c>
      <c r="D26" s="1">
        <v>3</v>
      </c>
      <c r="E26" s="8" t="str">
        <f>VLOOKUP(Table2567[[#This Row],[IndL]],Table39[],2,FALSE)</f>
        <v>Full Industry</v>
      </c>
      <c r="F26" s="2"/>
      <c r="G26" s="2"/>
      <c r="H26" s="1"/>
      <c r="I26" s="24"/>
      <c r="J26" s="1"/>
      <c r="K26" s="24"/>
      <c r="L26" s="1"/>
      <c r="M26" s="24"/>
      <c r="N26" s="1"/>
      <c r="O26" s="24"/>
      <c r="P26" s="1"/>
      <c r="Q26" s="24"/>
      <c r="R26" s="24"/>
      <c r="S26" s="24"/>
      <c r="T26" s="25"/>
      <c r="U26" s="25"/>
      <c r="V26" s="2"/>
      <c r="W26" s="2" t="s">
        <v>243</v>
      </c>
      <c r="X26" s="2"/>
    </row>
    <row r="27" spans="2:24" ht="30" customHeight="1" x14ac:dyDescent="0.25">
      <c r="B27" s="1" t="s">
        <v>39</v>
      </c>
      <c r="C27" s="1" t="s">
        <v>26</v>
      </c>
      <c r="D27" s="1">
        <v>1</v>
      </c>
      <c r="E27" s="8" t="str">
        <f>VLOOKUP(Table2567[[#This Row],[IndL]],Table39[],2,FALSE)</f>
        <v>Primary sector only</v>
      </c>
      <c r="F27" s="2"/>
      <c r="G27" s="2" t="s">
        <v>40</v>
      </c>
      <c r="H27" s="1"/>
      <c r="I27" s="24">
        <v>1</v>
      </c>
      <c r="J27" s="1"/>
      <c r="K27" s="24"/>
      <c r="L27" s="1"/>
      <c r="M27" s="24"/>
      <c r="N27" s="1"/>
      <c r="O27" s="24"/>
      <c r="P27" s="1"/>
      <c r="Q27" s="24"/>
      <c r="R27" s="24">
        <v>0.2</v>
      </c>
      <c r="S27" s="24"/>
      <c r="T27" s="25"/>
      <c r="U27" s="25"/>
      <c r="V27" s="2"/>
      <c r="W27" s="2"/>
      <c r="X27" s="2"/>
    </row>
    <row r="28" spans="2:24" ht="30" customHeight="1" x14ac:dyDescent="0.25">
      <c r="B28" s="1" t="s">
        <v>27</v>
      </c>
      <c r="C28" s="1" t="s">
        <v>26</v>
      </c>
      <c r="D28" s="1">
        <v>1</v>
      </c>
      <c r="E28" s="8" t="str">
        <f>VLOOKUP(Table2567[[#This Row],[IndL]],Table39[],2,FALSE)</f>
        <v>Primary sector only</v>
      </c>
      <c r="F28" s="2"/>
      <c r="G28" s="2" t="s">
        <v>42</v>
      </c>
      <c r="H28" s="1"/>
      <c r="I28" s="24"/>
      <c r="J28" s="1"/>
      <c r="K28" s="24"/>
      <c r="L28" s="1"/>
      <c r="M28" s="24"/>
      <c r="N28" s="1"/>
      <c r="O28" s="24"/>
      <c r="P28" s="1"/>
      <c r="Q28" s="24"/>
      <c r="R28" s="24"/>
      <c r="S28" s="24"/>
      <c r="T28" s="25"/>
      <c r="U28" s="25"/>
      <c r="V28" s="2"/>
      <c r="W28" s="2"/>
      <c r="X28" s="2"/>
    </row>
    <row r="29" spans="2:24" ht="30" customHeight="1" x14ac:dyDescent="0.25">
      <c r="B29" s="1"/>
      <c r="C29" s="1"/>
      <c r="D29" s="1"/>
      <c r="E29" s="8"/>
      <c r="F29" s="2"/>
      <c r="G29" s="2"/>
      <c r="H29" s="1"/>
      <c r="I29" s="24"/>
      <c r="J29" s="1"/>
      <c r="K29" s="24"/>
      <c r="L29" s="1"/>
      <c r="M29" s="24"/>
      <c r="N29" s="1"/>
      <c r="O29" s="24"/>
      <c r="P29" s="1"/>
      <c r="Q29" s="24"/>
      <c r="R29" s="24"/>
      <c r="S29" s="24"/>
      <c r="T29" s="25"/>
      <c r="U29" s="25"/>
      <c r="V29" s="2"/>
      <c r="W29" s="2"/>
      <c r="X29" s="2"/>
    </row>
    <row r="30" spans="2:24" ht="30" customHeight="1" x14ac:dyDescent="0.25">
      <c r="B30" s="1"/>
      <c r="C30" s="1"/>
      <c r="D30" s="1"/>
      <c r="E30" s="8"/>
      <c r="F30" s="2"/>
      <c r="G30" s="2"/>
      <c r="H30" s="1"/>
      <c r="I30" s="24"/>
      <c r="J30" s="1"/>
      <c r="K30" s="24"/>
      <c r="L30" s="1"/>
      <c r="M30" s="24"/>
      <c r="N30" s="1"/>
      <c r="O30" s="24"/>
      <c r="P30" s="1"/>
      <c r="Q30" s="24"/>
      <c r="R30" s="24"/>
      <c r="S30" s="24"/>
      <c r="T30" s="25"/>
      <c r="U30" s="25"/>
      <c r="V30" s="2"/>
      <c r="W30" s="2"/>
      <c r="X30" s="2"/>
    </row>
    <row r="31" spans="2:24" ht="30" customHeight="1" x14ac:dyDescent="0.25">
      <c r="B31" s="1"/>
      <c r="C31" s="1"/>
      <c r="D31" s="1"/>
      <c r="E31" s="1"/>
      <c r="F31" s="2"/>
      <c r="G31" s="2"/>
      <c r="H31" s="1"/>
      <c r="I31" s="24"/>
      <c r="J31" s="1"/>
      <c r="K31" s="24"/>
      <c r="L31" s="1"/>
      <c r="M31" s="24"/>
      <c r="N31" s="1"/>
      <c r="O31" s="24"/>
      <c r="P31" s="1"/>
      <c r="Q31" s="24"/>
      <c r="R31" s="24"/>
      <c r="S31" s="24"/>
      <c r="T31" s="25"/>
      <c r="U31" s="25"/>
      <c r="V31" s="2"/>
      <c r="W31" s="2"/>
      <c r="X31" s="2"/>
    </row>
    <row r="32" spans="2:24" x14ac:dyDescent="0.25">
      <c r="B32" s="5"/>
      <c r="C32" s="5"/>
      <c r="D32" s="5"/>
      <c r="E32" s="5"/>
      <c r="F32" s="5"/>
    </row>
    <row r="36" spans="2:15" x14ac:dyDescent="0.25">
      <c r="B36" t="s">
        <v>289</v>
      </c>
    </row>
    <row r="37" spans="2:15" ht="15" customHeight="1" x14ac:dyDescent="0.25">
      <c r="B37" s="45" t="s">
        <v>293</v>
      </c>
      <c r="C37" s="44" t="s">
        <v>294</v>
      </c>
      <c r="D37" s="44"/>
      <c r="E37" s="44"/>
      <c r="F37" s="44"/>
      <c r="G37" s="44"/>
      <c r="H37" s="44"/>
      <c r="I37" s="44"/>
      <c r="J37" s="44"/>
      <c r="K37" s="44"/>
      <c r="L37" s="44"/>
      <c r="M37" s="44"/>
      <c r="N37" s="44"/>
      <c r="O37" s="44"/>
    </row>
    <row r="38" spans="2:15" ht="15" customHeight="1" x14ac:dyDescent="0.25">
      <c r="B38" s="45" t="s">
        <v>298</v>
      </c>
      <c r="C38" s="44" t="s">
        <v>299</v>
      </c>
      <c r="D38" s="44"/>
      <c r="E38" s="44"/>
      <c r="F38" s="44"/>
      <c r="G38" s="44"/>
      <c r="H38" s="44"/>
      <c r="I38" s="44"/>
      <c r="J38" s="44"/>
      <c r="K38" s="44"/>
      <c r="L38" s="44"/>
      <c r="M38" s="44"/>
      <c r="N38" s="44"/>
      <c r="O38" s="44"/>
    </row>
    <row r="39" spans="2:15" ht="15" customHeight="1" x14ac:dyDescent="0.25">
      <c r="B39" s="45" t="s">
        <v>290</v>
      </c>
      <c r="C39" s="44" t="s">
        <v>291</v>
      </c>
      <c r="D39" s="44"/>
      <c r="E39" s="44"/>
      <c r="F39" s="44"/>
      <c r="G39" s="44"/>
      <c r="H39" s="44"/>
      <c r="I39" s="44"/>
      <c r="J39" s="44"/>
      <c r="K39" s="44"/>
      <c r="L39" s="44"/>
      <c r="M39" s="44"/>
      <c r="N39" s="44"/>
      <c r="O39" s="44"/>
    </row>
    <row r="40" spans="2:15" ht="15" customHeight="1" x14ac:dyDescent="0.25">
      <c r="B40" s="45" t="s">
        <v>292</v>
      </c>
      <c r="C40" s="44" t="s">
        <v>295</v>
      </c>
      <c r="D40" s="44"/>
      <c r="E40" s="44"/>
      <c r="F40" s="44"/>
      <c r="G40" s="44"/>
      <c r="H40" s="44"/>
      <c r="I40" s="44"/>
      <c r="J40" s="44"/>
      <c r="K40" s="44"/>
      <c r="L40" s="44"/>
      <c r="M40" s="44"/>
      <c r="N40" s="44"/>
      <c r="O40" s="44"/>
    </row>
    <row r="41" spans="2:15" ht="15" customHeight="1" x14ac:dyDescent="0.25">
      <c r="B41" s="45" t="s">
        <v>296</v>
      </c>
      <c r="C41" s="44" t="s">
        <v>297</v>
      </c>
      <c r="D41" s="44"/>
      <c r="E41" s="44"/>
      <c r="F41" s="44"/>
      <c r="G41" s="44"/>
      <c r="H41" s="44"/>
      <c r="I41" s="44"/>
      <c r="J41" s="44"/>
      <c r="K41" s="44"/>
      <c r="L41" s="44"/>
      <c r="M41" s="44"/>
      <c r="N41" s="44"/>
      <c r="O41" s="44"/>
    </row>
    <row r="42" spans="2:15" ht="109.5" customHeight="1" x14ac:dyDescent="0.25">
      <c r="B42" s="45" t="s">
        <v>300</v>
      </c>
      <c r="C42" s="44" t="s">
        <v>301</v>
      </c>
      <c r="D42" s="44"/>
      <c r="E42" s="44"/>
      <c r="F42" s="44"/>
      <c r="G42" s="44"/>
      <c r="H42" s="44"/>
      <c r="I42" s="44"/>
      <c r="J42" s="44"/>
      <c r="K42" s="44"/>
      <c r="L42" s="44"/>
      <c r="M42" s="44"/>
      <c r="N42" s="44"/>
      <c r="O42" s="44"/>
    </row>
    <row r="43" spans="2:15" x14ac:dyDescent="0.25">
      <c r="B43" s="45" t="s">
        <v>302</v>
      </c>
      <c r="C43" s="44" t="s">
        <v>303</v>
      </c>
      <c r="D43" s="44"/>
      <c r="E43" s="44"/>
      <c r="F43" s="44"/>
      <c r="G43" s="44"/>
      <c r="H43" s="44"/>
      <c r="I43" s="44"/>
      <c r="J43" s="44"/>
      <c r="K43" s="44"/>
      <c r="L43" s="44"/>
      <c r="M43" s="44"/>
      <c r="N43" s="44"/>
      <c r="O43" s="44"/>
    </row>
  </sheetData>
  <mergeCells count="13">
    <mergeCell ref="C41:O41"/>
    <mergeCell ref="C42:O42"/>
    <mergeCell ref="C37:O37"/>
    <mergeCell ref="C38:O38"/>
    <mergeCell ref="C39:O39"/>
    <mergeCell ref="C40:O40"/>
    <mergeCell ref="C43:O43"/>
    <mergeCell ref="B2:F2"/>
    <mergeCell ref="C4:N4"/>
    <mergeCell ref="C5:N5"/>
    <mergeCell ref="C6:N6"/>
    <mergeCell ref="H9:Q9"/>
    <mergeCell ref="C7:N7"/>
  </mergeCells>
  <conditionalFormatting sqref="I11:I31">
    <cfRule type="cellIs" dxfId="4" priority="5" operator="lessThan">
      <formula>0</formula>
    </cfRule>
  </conditionalFormatting>
  <conditionalFormatting sqref="K11:K31">
    <cfRule type="cellIs" dxfId="3" priority="4" operator="lessThan">
      <formula>0</formula>
    </cfRule>
  </conditionalFormatting>
  <conditionalFormatting sqref="M11:M31">
    <cfRule type="cellIs" dxfId="2" priority="3" operator="lessThan">
      <formula>0</formula>
    </cfRule>
  </conditionalFormatting>
  <conditionalFormatting sqref="O11:O31">
    <cfRule type="cellIs" dxfId="1" priority="2" operator="lessThan">
      <formula>0</formula>
    </cfRule>
  </conditionalFormatting>
  <conditionalFormatting sqref="Q11:Q31">
    <cfRule type="cellIs" dxfId="0" priority="1" operator="lessThan">
      <formula>0</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5"/>
  <sheetViews>
    <sheetView workbookViewId="0">
      <selection activeCell="D16" sqref="D16:D17"/>
    </sheetView>
  </sheetViews>
  <sheetFormatPr defaultRowHeight="15" x14ac:dyDescent="0.25"/>
  <cols>
    <col min="1" max="1" width="9.140625" style="5"/>
    <col min="2" max="2" width="2.85546875" style="5" customWidth="1"/>
    <col min="3" max="3" width="22.28515625" style="5" customWidth="1"/>
    <col min="4" max="4" width="12.140625" style="5" customWidth="1"/>
    <col min="5" max="5" width="37.5703125" style="5" customWidth="1"/>
    <col min="6" max="6" width="64" style="5" customWidth="1"/>
    <col min="7" max="16384" width="9.140625" style="5"/>
  </cols>
  <sheetData>
    <row r="2" spans="2:13" ht="29.25" customHeight="1" thickBot="1" x14ac:dyDescent="0.35">
      <c r="B2" s="41" t="s">
        <v>128</v>
      </c>
      <c r="C2" s="41"/>
      <c r="D2" s="41"/>
      <c r="E2" s="41"/>
      <c r="F2" s="41"/>
      <c r="G2" s="41"/>
      <c r="H2" s="41"/>
      <c r="I2" s="41"/>
      <c r="J2" s="41"/>
      <c r="K2" s="41"/>
      <c r="L2" s="41"/>
      <c r="M2" s="41"/>
    </row>
    <row r="3" spans="2:13" ht="15.75" thickTop="1" x14ac:dyDescent="0.25"/>
    <row r="4" spans="2:13" ht="30" customHeight="1" x14ac:dyDescent="0.25">
      <c r="B4" s="5" t="s">
        <v>140</v>
      </c>
      <c r="C4" s="11" t="s">
        <v>109</v>
      </c>
      <c r="D4" s="11" t="s">
        <v>110</v>
      </c>
      <c r="E4" s="11" t="s">
        <v>164</v>
      </c>
      <c r="F4" s="11" t="s">
        <v>122</v>
      </c>
    </row>
    <row r="5" spans="2:13" ht="30" customHeight="1" x14ac:dyDescent="0.25">
      <c r="B5" s="16">
        <v>0</v>
      </c>
      <c r="C5" s="11" t="s">
        <v>129</v>
      </c>
      <c r="D5" s="16">
        <v>0</v>
      </c>
      <c r="E5" s="11"/>
      <c r="F5" s="11"/>
    </row>
    <row r="6" spans="2:13" ht="30" customHeight="1" x14ac:dyDescent="0.25">
      <c r="B6" s="16">
        <v>1</v>
      </c>
      <c r="C6" s="11" t="s">
        <v>130</v>
      </c>
      <c r="D6" s="16">
        <v>100</v>
      </c>
      <c r="E6" s="11"/>
      <c r="F6" s="11"/>
    </row>
    <row r="7" spans="2:13" ht="30" customHeight="1" x14ac:dyDescent="0.25">
      <c r="B7" s="16">
        <v>2</v>
      </c>
      <c r="C7" s="11" t="s">
        <v>131</v>
      </c>
      <c r="D7" s="16">
        <v>200</v>
      </c>
      <c r="E7" s="11"/>
      <c r="F7" s="11"/>
    </row>
    <row r="8" spans="2:13" ht="30" customHeight="1" x14ac:dyDescent="0.25">
      <c r="B8" s="16">
        <v>3</v>
      </c>
      <c r="C8" s="11" t="s">
        <v>132</v>
      </c>
      <c r="D8" s="16">
        <v>300</v>
      </c>
      <c r="E8" s="11"/>
      <c r="F8" s="11"/>
    </row>
    <row r="9" spans="2:13" ht="30" customHeight="1" x14ac:dyDescent="0.25">
      <c r="B9" s="16">
        <v>4</v>
      </c>
      <c r="C9" s="11" t="s">
        <v>133</v>
      </c>
      <c r="D9" s="16">
        <v>400</v>
      </c>
      <c r="E9" s="11"/>
      <c r="F9" s="11"/>
    </row>
    <row r="10" spans="2:13" ht="30" customHeight="1" x14ac:dyDescent="0.25">
      <c r="B10" s="16">
        <v>5</v>
      </c>
      <c r="C10" s="11" t="s">
        <v>134</v>
      </c>
      <c r="D10" s="16">
        <v>500</v>
      </c>
      <c r="E10" s="11"/>
      <c r="F10" s="11"/>
    </row>
    <row r="11" spans="2:13" ht="30" customHeight="1" x14ac:dyDescent="0.25">
      <c r="B11" s="16">
        <v>6</v>
      </c>
      <c r="C11" s="11" t="s">
        <v>135</v>
      </c>
      <c r="D11" s="16">
        <v>600</v>
      </c>
      <c r="E11" s="11"/>
      <c r="F11" s="11"/>
    </row>
    <row r="12" spans="2:13" ht="30" customHeight="1" x14ac:dyDescent="0.25">
      <c r="B12" s="16">
        <v>7</v>
      </c>
      <c r="C12" s="11" t="s">
        <v>136</v>
      </c>
      <c r="D12" s="16">
        <v>700</v>
      </c>
      <c r="E12" s="11"/>
      <c r="F12" s="11"/>
    </row>
    <row r="13" spans="2:13" ht="30" customHeight="1" x14ac:dyDescent="0.25">
      <c r="B13" s="16">
        <v>8</v>
      </c>
      <c r="C13" s="11" t="s">
        <v>137</v>
      </c>
      <c r="D13" s="16">
        <v>800</v>
      </c>
      <c r="E13" s="11"/>
      <c r="F13" s="11"/>
    </row>
    <row r="14" spans="2:13" ht="30" customHeight="1" x14ac:dyDescent="0.25">
      <c r="B14" s="16">
        <v>9</v>
      </c>
      <c r="C14" s="11" t="s">
        <v>138</v>
      </c>
      <c r="D14" s="16">
        <v>900</v>
      </c>
      <c r="E14" s="11"/>
      <c r="F14" s="11"/>
    </row>
    <row r="15" spans="2:13" ht="30" customHeight="1" x14ac:dyDescent="0.25">
      <c r="B15" s="16">
        <v>10</v>
      </c>
      <c r="C15" s="11" t="s">
        <v>139</v>
      </c>
      <c r="D15" s="16">
        <v>1000</v>
      </c>
      <c r="E15" s="11"/>
      <c r="F15" s="11"/>
    </row>
  </sheetData>
  <mergeCells count="1">
    <mergeCell ref="B2:M2"/>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7"/>
  <sheetViews>
    <sheetView topLeftCell="A22" workbookViewId="0">
      <selection activeCell="F38" sqref="F38"/>
    </sheetView>
  </sheetViews>
  <sheetFormatPr defaultRowHeight="15" x14ac:dyDescent="0.25"/>
  <cols>
    <col min="1" max="1" width="9.140625" style="5"/>
    <col min="2" max="2" width="16.5703125" style="5" customWidth="1"/>
    <col min="3" max="3" width="12.140625" style="5" customWidth="1"/>
    <col min="4" max="5" width="10.7109375" style="5" customWidth="1"/>
    <col min="6" max="6" width="57.140625" style="5" customWidth="1"/>
    <col min="7" max="7" width="95.140625" style="5" customWidth="1"/>
    <col min="8" max="8" width="28.5703125" style="5" customWidth="1"/>
    <col min="9" max="16384" width="9.140625" style="5"/>
  </cols>
  <sheetData>
    <row r="2" spans="2:15" ht="29.25" customHeight="1" thickBot="1" x14ac:dyDescent="0.35">
      <c r="B2" s="41" t="s">
        <v>108</v>
      </c>
      <c r="C2" s="41"/>
      <c r="D2" s="41"/>
      <c r="E2" s="41"/>
      <c r="F2" s="41"/>
      <c r="G2" s="41"/>
      <c r="H2" s="41"/>
      <c r="I2" s="41"/>
      <c r="J2" s="41"/>
      <c r="K2" s="41"/>
      <c r="L2" s="41"/>
      <c r="M2" s="41"/>
      <c r="N2" s="41"/>
      <c r="O2" s="41"/>
    </row>
    <row r="3" spans="2:15" ht="15.75" thickTop="1" x14ac:dyDescent="0.25"/>
    <row r="4" spans="2:15" ht="36.75" customHeight="1" x14ac:dyDescent="0.25">
      <c r="B4" s="15" t="s">
        <v>109</v>
      </c>
      <c r="C4" s="15" t="s">
        <v>110</v>
      </c>
      <c r="D4" s="15" t="s">
        <v>242</v>
      </c>
      <c r="E4" s="15" t="s">
        <v>163</v>
      </c>
      <c r="F4" s="15" t="s">
        <v>164</v>
      </c>
      <c r="G4" s="15" t="s">
        <v>122</v>
      </c>
      <c r="H4" s="15" t="s">
        <v>285</v>
      </c>
    </row>
    <row r="5" spans="2:15" ht="45" customHeight="1" x14ac:dyDescent="0.25">
      <c r="B5" s="12" t="s">
        <v>111</v>
      </c>
      <c r="C5" s="14">
        <v>0</v>
      </c>
      <c r="D5" s="14">
        <v>0.1</v>
      </c>
      <c r="E5" s="14">
        <v>0</v>
      </c>
      <c r="F5" s="2" t="s">
        <v>284</v>
      </c>
      <c r="G5" s="2"/>
      <c r="H5" s="40">
        <v>-5</v>
      </c>
    </row>
    <row r="6" spans="2:15" ht="45" customHeight="1" x14ac:dyDescent="0.25">
      <c r="B6" s="12" t="s">
        <v>112</v>
      </c>
      <c r="C6" s="14">
        <v>100</v>
      </c>
      <c r="D6" s="14">
        <v>0.5</v>
      </c>
      <c r="E6" s="14">
        <v>0.5</v>
      </c>
      <c r="F6" s="2" t="s">
        <v>85</v>
      </c>
      <c r="G6" s="2"/>
      <c r="H6" s="40">
        <v>2</v>
      </c>
    </row>
    <row r="7" spans="2:15" ht="45" customHeight="1" x14ac:dyDescent="0.25">
      <c r="B7" s="12" t="s">
        <v>113</v>
      </c>
      <c r="C7" s="14">
        <v>200</v>
      </c>
      <c r="D7" s="14">
        <v>1</v>
      </c>
      <c r="E7" s="14">
        <v>1</v>
      </c>
      <c r="F7" s="2"/>
      <c r="G7" s="2" t="s">
        <v>171</v>
      </c>
      <c r="H7" s="40">
        <v>1.5</v>
      </c>
    </row>
    <row r="8" spans="2:15" ht="45" customHeight="1" x14ac:dyDescent="0.25">
      <c r="B8" s="12" t="s">
        <v>114</v>
      </c>
      <c r="C8" s="14">
        <v>300</v>
      </c>
      <c r="D8" s="14">
        <v>1</v>
      </c>
      <c r="E8" s="14">
        <v>1</v>
      </c>
      <c r="F8" s="2"/>
      <c r="G8" s="2" t="s">
        <v>172</v>
      </c>
      <c r="H8" s="40">
        <v>1</v>
      </c>
    </row>
    <row r="9" spans="2:15" ht="45" customHeight="1" x14ac:dyDescent="0.25">
      <c r="B9" s="12" t="s">
        <v>115</v>
      </c>
      <c r="C9" s="14">
        <v>400</v>
      </c>
      <c r="D9" s="14">
        <v>1.1000000000000001</v>
      </c>
      <c r="E9" s="14">
        <v>1</v>
      </c>
      <c r="F9" s="2"/>
      <c r="G9" s="2" t="s">
        <v>225</v>
      </c>
      <c r="H9" s="40">
        <v>0.75</v>
      </c>
    </row>
    <row r="10" spans="2:15" ht="45" customHeight="1" x14ac:dyDescent="0.25">
      <c r="B10" s="12" t="s">
        <v>116</v>
      </c>
      <c r="C10" s="14">
        <v>500</v>
      </c>
      <c r="D10" s="14">
        <v>1.2</v>
      </c>
      <c r="E10" s="14">
        <v>1</v>
      </c>
      <c r="F10" s="2"/>
      <c r="G10" s="2"/>
      <c r="H10" s="40">
        <v>0.5</v>
      </c>
    </row>
    <row r="11" spans="2:15" ht="45" customHeight="1" x14ac:dyDescent="0.25">
      <c r="B11" s="12" t="s">
        <v>117</v>
      </c>
      <c r="C11" s="14">
        <v>600</v>
      </c>
      <c r="D11" s="14">
        <v>1.3</v>
      </c>
      <c r="E11" s="14">
        <v>1</v>
      </c>
      <c r="F11" s="2"/>
      <c r="G11" s="2"/>
      <c r="H11" s="40">
        <v>0.25</v>
      </c>
    </row>
    <row r="12" spans="2:15" ht="45" customHeight="1" x14ac:dyDescent="0.25">
      <c r="B12" s="12" t="s">
        <v>118</v>
      </c>
      <c r="C12" s="14">
        <v>700</v>
      </c>
      <c r="D12" s="14">
        <v>1.4</v>
      </c>
      <c r="E12" s="14">
        <v>1.2</v>
      </c>
      <c r="F12" s="2"/>
      <c r="G12" s="2"/>
      <c r="H12" s="40">
        <v>0.05</v>
      </c>
    </row>
    <row r="13" spans="2:15" ht="45" customHeight="1" x14ac:dyDescent="0.25">
      <c r="B13" s="12" t="s">
        <v>119</v>
      </c>
      <c r="C13" s="14">
        <v>800</v>
      </c>
      <c r="D13" s="14">
        <v>1.5</v>
      </c>
      <c r="E13" s="14">
        <v>1.3</v>
      </c>
      <c r="F13" s="12"/>
      <c r="G13" s="2"/>
      <c r="H13" s="40">
        <v>-0.5</v>
      </c>
    </row>
    <row r="14" spans="2:15" ht="45" customHeight="1" x14ac:dyDescent="0.25">
      <c r="B14" s="12" t="s">
        <v>120</v>
      </c>
      <c r="C14" s="14">
        <v>900</v>
      </c>
      <c r="D14" s="14">
        <v>2</v>
      </c>
      <c r="E14" s="14">
        <v>1.5</v>
      </c>
      <c r="F14" s="12"/>
      <c r="G14" s="2"/>
      <c r="H14" s="40">
        <v>-1</v>
      </c>
    </row>
    <row r="15" spans="2:15" ht="45" customHeight="1" x14ac:dyDescent="0.25">
      <c r="B15" s="12" t="s">
        <v>121</v>
      </c>
      <c r="C15" s="14">
        <v>1000</v>
      </c>
      <c r="D15" s="14">
        <v>4</v>
      </c>
      <c r="E15" s="14">
        <v>2</v>
      </c>
      <c r="F15" s="12"/>
      <c r="G15" s="2"/>
      <c r="H15" s="40">
        <v>-2</v>
      </c>
    </row>
    <row r="18" spans="2:4" x14ac:dyDescent="0.25">
      <c r="B18" s="5" t="s">
        <v>109</v>
      </c>
      <c r="D18" s="5" t="s">
        <v>51</v>
      </c>
    </row>
    <row r="19" spans="2:4" x14ac:dyDescent="0.25">
      <c r="B19" s="5" t="s">
        <v>162</v>
      </c>
    </row>
    <row r="20" spans="2:4" x14ac:dyDescent="0.25">
      <c r="B20" s="5" t="s">
        <v>163</v>
      </c>
    </row>
    <row r="24" spans="2:4" x14ac:dyDescent="0.25">
      <c r="B24" s="5" t="s">
        <v>286</v>
      </c>
    </row>
    <row r="25" spans="2:4" x14ac:dyDescent="0.25">
      <c r="B25" s="5" t="s">
        <v>287</v>
      </c>
    </row>
    <row r="35" spans="2:6" x14ac:dyDescent="0.25">
      <c r="B35" s="5" t="s">
        <v>52</v>
      </c>
    </row>
    <row r="36" spans="2:6" x14ac:dyDescent="0.25">
      <c r="B36" s="5" t="s">
        <v>53</v>
      </c>
    </row>
    <row r="37" spans="2:6" x14ac:dyDescent="0.25">
      <c r="B37" s="5" t="s">
        <v>54</v>
      </c>
    </row>
    <row r="39" spans="2:6" x14ac:dyDescent="0.25">
      <c r="B39" s="5" t="s">
        <v>55</v>
      </c>
    </row>
    <row r="40" spans="2:6" x14ac:dyDescent="0.25">
      <c r="B40" s="5" t="s">
        <v>56</v>
      </c>
    </row>
    <row r="41" spans="2:6" x14ac:dyDescent="0.25">
      <c r="C41" s="5" t="s">
        <v>57</v>
      </c>
    </row>
    <row r="42" spans="2:6" x14ac:dyDescent="0.25">
      <c r="F42" s="5" t="s">
        <v>58</v>
      </c>
    </row>
    <row r="43" spans="2:6" x14ac:dyDescent="0.25">
      <c r="F43" s="5" t="s">
        <v>59</v>
      </c>
    </row>
    <row r="44" spans="2:6" x14ac:dyDescent="0.25">
      <c r="C44" s="5" t="s">
        <v>60</v>
      </c>
    </row>
    <row r="45" spans="2:6" x14ac:dyDescent="0.25">
      <c r="F45" s="5" t="s">
        <v>61</v>
      </c>
    </row>
    <row r="46" spans="2:6" x14ac:dyDescent="0.25">
      <c r="F46" s="5" t="s">
        <v>62</v>
      </c>
    </row>
    <row r="48" spans="2:6" x14ac:dyDescent="0.25">
      <c r="B48" s="5" t="s">
        <v>63</v>
      </c>
    </row>
    <row r="49" spans="2:8" x14ac:dyDescent="0.25">
      <c r="B49" s="5" t="s">
        <v>64</v>
      </c>
    </row>
    <row r="50" spans="2:8" x14ac:dyDescent="0.25">
      <c r="C50" s="5" t="s">
        <v>57</v>
      </c>
    </row>
    <row r="51" spans="2:8" x14ac:dyDescent="0.25">
      <c r="F51" s="5" t="s">
        <v>65</v>
      </c>
    </row>
    <row r="52" spans="2:8" x14ac:dyDescent="0.25">
      <c r="F52" s="5" t="s">
        <v>66</v>
      </c>
    </row>
    <row r="53" spans="2:8" x14ac:dyDescent="0.25">
      <c r="C53" s="5" t="s">
        <v>60</v>
      </c>
    </row>
    <row r="54" spans="2:8" x14ac:dyDescent="0.25">
      <c r="F54" s="5" t="s">
        <v>67</v>
      </c>
    </row>
    <row r="55" spans="2:8" x14ac:dyDescent="0.25">
      <c r="H55" s="5" t="s">
        <v>68</v>
      </c>
    </row>
    <row r="56" spans="2:8" x14ac:dyDescent="0.25">
      <c r="H56" s="5" t="s">
        <v>69</v>
      </c>
    </row>
    <row r="57" spans="2:8" x14ac:dyDescent="0.25">
      <c r="F57" s="5" t="s">
        <v>70</v>
      </c>
    </row>
    <row r="59" spans="2:8" x14ac:dyDescent="0.25">
      <c r="B59" s="5" t="s">
        <v>71</v>
      </c>
    </row>
    <row r="60" spans="2:8" x14ac:dyDescent="0.25">
      <c r="C60" s="5" t="s">
        <v>72</v>
      </c>
    </row>
    <row r="61" spans="2:8" x14ac:dyDescent="0.25">
      <c r="C61" s="5" t="s">
        <v>73</v>
      </c>
    </row>
    <row r="62" spans="2:8" x14ac:dyDescent="0.25">
      <c r="C62" s="5" t="s">
        <v>74</v>
      </c>
    </row>
    <row r="64" spans="2:8" x14ac:dyDescent="0.25">
      <c r="B64" s="5" t="s">
        <v>75</v>
      </c>
    </row>
    <row r="65" spans="3:3" x14ac:dyDescent="0.25">
      <c r="C65" s="5" t="s">
        <v>76</v>
      </c>
    </row>
    <row r="66" spans="3:3" x14ac:dyDescent="0.25">
      <c r="C66" s="5" t="s">
        <v>73</v>
      </c>
    </row>
    <row r="67" spans="3:3" x14ac:dyDescent="0.25">
      <c r="C67" s="5" t="s">
        <v>77</v>
      </c>
    </row>
  </sheetData>
  <mergeCells count="1">
    <mergeCell ref="B2:O2"/>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E4" sqref="E4"/>
    </sheetView>
  </sheetViews>
  <sheetFormatPr defaultRowHeight="15" x14ac:dyDescent="0.25"/>
  <cols>
    <col min="2" max="2" width="23.42578125" customWidth="1"/>
    <col min="3" max="3" width="20.28515625" customWidth="1"/>
    <col min="4" max="14" width="13.7109375" customWidth="1"/>
    <col min="15" max="15" width="57.7109375" customWidth="1"/>
    <col min="16" max="16" width="13.7109375" customWidth="1"/>
  </cols>
  <sheetData>
    <row r="1" spans="1:19" x14ac:dyDescent="0.25">
      <c r="A1" s="5"/>
      <c r="B1" s="5"/>
      <c r="C1" s="5"/>
      <c r="D1" s="5"/>
      <c r="E1" s="5"/>
      <c r="F1" s="5"/>
      <c r="G1" s="5"/>
      <c r="H1" s="5"/>
      <c r="I1" s="5"/>
      <c r="J1" s="5"/>
      <c r="K1" s="5"/>
      <c r="L1" s="5"/>
    </row>
    <row r="2" spans="1:19" ht="20.25" thickBot="1" x14ac:dyDescent="0.35">
      <c r="A2" s="5"/>
      <c r="B2" s="41" t="s">
        <v>173</v>
      </c>
      <c r="C2" s="41"/>
      <c r="D2" s="41"/>
      <c r="E2" s="41"/>
      <c r="F2" s="41"/>
      <c r="G2" s="41"/>
      <c r="H2" s="41"/>
      <c r="I2" s="41"/>
      <c r="J2" s="41"/>
      <c r="K2" s="41"/>
      <c r="L2" s="41"/>
    </row>
    <row r="3" spans="1:19" ht="15.75" thickTop="1" x14ac:dyDescent="0.25">
      <c r="A3" s="5"/>
      <c r="B3" s="5" t="s">
        <v>228</v>
      </c>
      <c r="C3" s="5"/>
      <c r="L3" t="s">
        <v>244</v>
      </c>
      <c r="N3">
        <v>5000</v>
      </c>
      <c r="O3" t="s">
        <v>245</v>
      </c>
    </row>
    <row r="4" spans="1:19" x14ac:dyDescent="0.25">
      <c r="A4" s="5"/>
      <c r="B4" s="5"/>
      <c r="C4" s="5"/>
      <c r="D4" s="5"/>
      <c r="E4" s="5"/>
      <c r="F4" s="5"/>
      <c r="G4" s="5"/>
      <c r="H4" s="5"/>
      <c r="I4" s="5"/>
      <c r="J4" s="5"/>
      <c r="K4" s="5"/>
      <c r="L4" s="5"/>
    </row>
    <row r="5" spans="1:19" x14ac:dyDescent="0.25">
      <c r="A5" s="5"/>
      <c r="B5" s="5"/>
      <c r="C5" s="5"/>
      <c r="D5" s="5"/>
      <c r="E5" s="5"/>
      <c r="F5" s="5"/>
      <c r="G5" s="5"/>
      <c r="H5" s="5"/>
      <c r="I5" s="5"/>
      <c r="J5" s="5"/>
      <c r="K5" s="5"/>
      <c r="L5" s="5"/>
    </row>
    <row r="6" spans="1:19" ht="30" customHeight="1" x14ac:dyDescent="0.25">
      <c r="A6" s="5"/>
      <c r="B6" s="19" t="s">
        <v>127</v>
      </c>
      <c r="C6" s="19" t="s">
        <v>229</v>
      </c>
      <c r="D6" s="19" t="s">
        <v>111</v>
      </c>
      <c r="E6" s="19" t="s">
        <v>112</v>
      </c>
      <c r="F6" s="19" t="s">
        <v>113</v>
      </c>
      <c r="G6" s="19" t="s">
        <v>114</v>
      </c>
      <c r="H6" s="19" t="s">
        <v>115</v>
      </c>
      <c r="I6" s="19" t="s">
        <v>116</v>
      </c>
      <c r="J6" s="19" t="s">
        <v>117</v>
      </c>
      <c r="K6" s="19" t="s">
        <v>118</v>
      </c>
      <c r="L6" s="19" t="s">
        <v>119</v>
      </c>
      <c r="M6" s="19" t="s">
        <v>120</v>
      </c>
      <c r="N6" s="19" t="s">
        <v>121</v>
      </c>
      <c r="O6" s="19" t="s">
        <v>161</v>
      </c>
      <c r="Q6" t="s">
        <v>248</v>
      </c>
      <c r="R6" t="s">
        <v>249</v>
      </c>
      <c r="S6" t="s">
        <v>247</v>
      </c>
    </row>
    <row r="7" spans="1:19" ht="30" customHeight="1" x14ac:dyDescent="0.25">
      <c r="A7" s="20"/>
      <c r="B7" s="16" t="str">
        <f>'Trade goods'!B11</f>
        <v>Sustenance</v>
      </c>
      <c r="C7" s="18">
        <v>18</v>
      </c>
      <c r="D7" s="16">
        <v>0</v>
      </c>
      <c r="E7" s="16">
        <v>0.8</v>
      </c>
      <c r="F7" s="16">
        <v>1</v>
      </c>
      <c r="G7" s="16">
        <v>1</v>
      </c>
      <c r="H7" s="16">
        <v>1.5</v>
      </c>
      <c r="I7" s="16">
        <v>1.75</v>
      </c>
      <c r="J7" s="16">
        <v>2.5</v>
      </c>
      <c r="K7" s="16">
        <v>2.5</v>
      </c>
      <c r="L7" s="16">
        <v>3</v>
      </c>
      <c r="M7" s="16">
        <v>3.5</v>
      </c>
      <c r="N7" s="16">
        <v>4</v>
      </c>
      <c r="O7" s="15" t="s">
        <v>246</v>
      </c>
      <c r="Q7">
        <f>Table38[[#This Row],[Base Consumption per PiM per Cycle]] * 12 * $N$3 / 1000000 * 1000</f>
        <v>1080</v>
      </c>
      <c r="R7">
        <f t="shared" ref="R7:R14" si="0">Q7 / 12</f>
        <v>90</v>
      </c>
      <c r="S7">
        <f>Q7*Table38[[#This Row],[Depraved]]</f>
        <v>4320</v>
      </c>
    </row>
    <row r="8" spans="1:19" ht="30" customHeight="1" x14ac:dyDescent="0.25">
      <c r="A8" s="20"/>
      <c r="B8" s="16" t="str">
        <f>'Trade goods'!B17</f>
        <v>Consumer Goods</v>
      </c>
      <c r="C8" s="18">
        <v>4</v>
      </c>
      <c r="D8" s="16">
        <v>0</v>
      </c>
      <c r="E8" s="16">
        <v>0.25</v>
      </c>
      <c r="F8" s="16">
        <v>1</v>
      </c>
      <c r="G8" s="16">
        <v>1</v>
      </c>
      <c r="H8" s="16">
        <v>1.25</v>
      </c>
      <c r="I8" s="16">
        <v>1.5</v>
      </c>
      <c r="J8" s="16">
        <v>2.5</v>
      </c>
      <c r="K8" s="16">
        <v>3</v>
      </c>
      <c r="L8" s="16">
        <v>5</v>
      </c>
      <c r="M8" s="16">
        <v>7</v>
      </c>
      <c r="N8" s="16">
        <v>10</v>
      </c>
      <c r="O8" s="15" t="s">
        <v>230</v>
      </c>
      <c r="Q8">
        <f>Table38[[#This Row],[Base Consumption per PiM per Cycle]] * 12 * $N$3 / 1000000 * 1000</f>
        <v>240</v>
      </c>
      <c r="R8">
        <f t="shared" si="0"/>
        <v>20</v>
      </c>
      <c r="S8">
        <f>Q8*Table38[[#This Row],[Depraved]]</f>
        <v>2400</v>
      </c>
    </row>
    <row r="9" spans="1:19" ht="30" customHeight="1" x14ac:dyDescent="0.25">
      <c r="A9" s="20"/>
      <c r="B9" s="16" t="str">
        <f>'Trade goods'!B19</f>
        <v>Luxuries</v>
      </c>
      <c r="C9" s="18">
        <v>2</v>
      </c>
      <c r="D9" s="16">
        <v>0</v>
      </c>
      <c r="E9" s="16">
        <v>0</v>
      </c>
      <c r="F9" s="16">
        <v>0.2</v>
      </c>
      <c r="G9" s="16">
        <v>1</v>
      </c>
      <c r="H9" s="16">
        <v>1</v>
      </c>
      <c r="I9" s="16">
        <v>1.1499999999999999</v>
      </c>
      <c r="J9" s="16">
        <v>1.5</v>
      </c>
      <c r="K9" s="16">
        <v>3</v>
      </c>
      <c r="L9" s="16">
        <v>5</v>
      </c>
      <c r="M9" s="16">
        <v>7</v>
      </c>
      <c r="N9" s="16">
        <v>10</v>
      </c>
      <c r="O9" s="15" t="s">
        <v>231</v>
      </c>
      <c r="Q9">
        <f>Table38[[#This Row],[Base Consumption per PiM per Cycle]] * 12 * $N$3 / 1000000 * 1000</f>
        <v>120</v>
      </c>
      <c r="R9">
        <f t="shared" si="0"/>
        <v>10</v>
      </c>
      <c r="S9">
        <f>Q9*Table38[[#This Row],[Depraved]]</f>
        <v>1200</v>
      </c>
    </row>
    <row r="10" spans="1:19" ht="30" customHeight="1" x14ac:dyDescent="0.25">
      <c r="A10" s="20"/>
      <c r="B10" s="16" t="str">
        <f>'Trade goods'!B18</f>
        <v>Art and Artifacts</v>
      </c>
      <c r="C10" s="18">
        <v>1</v>
      </c>
      <c r="D10" s="16">
        <v>0</v>
      </c>
      <c r="E10" s="16">
        <v>0</v>
      </c>
      <c r="F10" s="16">
        <v>0.05</v>
      </c>
      <c r="G10" s="16">
        <v>0.2</v>
      </c>
      <c r="H10" s="16">
        <v>0.5</v>
      </c>
      <c r="I10" s="16">
        <v>1</v>
      </c>
      <c r="J10" s="16">
        <v>1.5</v>
      </c>
      <c r="K10" s="16">
        <v>2</v>
      </c>
      <c r="L10" s="16">
        <v>3</v>
      </c>
      <c r="M10" s="16">
        <v>5</v>
      </c>
      <c r="N10" s="16">
        <v>7</v>
      </c>
      <c r="O10" s="15"/>
      <c r="Q10">
        <f>Table38[[#This Row],[Base Consumption per PiM per Cycle]] * 12 * $N$3 / 1000000 * 1000</f>
        <v>60</v>
      </c>
      <c r="R10">
        <f t="shared" si="0"/>
        <v>5</v>
      </c>
      <c r="S10">
        <f>Q10*Table38[[#This Row],[Depraved]]</f>
        <v>420</v>
      </c>
    </row>
    <row r="11" spans="1:19" ht="30" customHeight="1" x14ac:dyDescent="0.25">
      <c r="A11" s="20"/>
      <c r="B11" s="16" t="str">
        <f>'Trade goods'!B16</f>
        <v>Technology</v>
      </c>
      <c r="C11" s="18">
        <v>0.01</v>
      </c>
      <c r="D11" s="16">
        <v>0</v>
      </c>
      <c r="E11" s="16">
        <v>0.1</v>
      </c>
      <c r="F11" s="16">
        <v>0.5</v>
      </c>
      <c r="G11" s="16">
        <v>1</v>
      </c>
      <c r="H11" s="16">
        <v>1</v>
      </c>
      <c r="I11" s="16">
        <v>1</v>
      </c>
      <c r="J11" s="16">
        <v>1</v>
      </c>
      <c r="K11" s="16">
        <v>1</v>
      </c>
      <c r="L11" s="16">
        <v>1</v>
      </c>
      <c r="M11" s="16">
        <v>1</v>
      </c>
      <c r="N11" s="16">
        <v>1</v>
      </c>
      <c r="O11" s="15"/>
      <c r="Q11">
        <f>Table38[[#This Row],[Base Consumption per PiM per Cycle]] * 12 * $N$3 / 1000000 * 1000</f>
        <v>0.6</v>
      </c>
      <c r="R11">
        <f t="shared" si="0"/>
        <v>4.9999999999999996E-2</v>
      </c>
      <c r="S11">
        <f>Q11*Table38[[#This Row],[Depraved]]</f>
        <v>0.6</v>
      </c>
    </row>
    <row r="12" spans="1:19" ht="30" customHeight="1" x14ac:dyDescent="0.25">
      <c r="A12" s="20"/>
      <c r="B12" s="16" t="str">
        <f>'Trade goods'!B20</f>
        <v>High Tech</v>
      </c>
      <c r="C12" s="18">
        <v>0.01</v>
      </c>
      <c r="D12" s="16">
        <v>0</v>
      </c>
      <c r="E12" s="16">
        <v>0</v>
      </c>
      <c r="F12" s="16">
        <v>0</v>
      </c>
      <c r="G12" s="16">
        <v>0</v>
      </c>
      <c r="H12" s="16">
        <v>0</v>
      </c>
      <c r="I12" s="16">
        <v>1</v>
      </c>
      <c r="J12" s="16">
        <v>1</v>
      </c>
      <c r="K12" s="16">
        <v>1</v>
      </c>
      <c r="L12" s="16">
        <v>1</v>
      </c>
      <c r="M12" s="16">
        <v>1</v>
      </c>
      <c r="N12" s="16">
        <v>1</v>
      </c>
      <c r="O12" s="15"/>
      <c r="Q12">
        <f>Table38[[#This Row],[Base Consumption per PiM per Cycle]] * 12 * $N$3 / 1000000 * 1000</f>
        <v>0.6</v>
      </c>
      <c r="R12">
        <f t="shared" si="0"/>
        <v>4.9999999999999996E-2</v>
      </c>
      <c r="S12">
        <f>Q12*Table38[[#This Row],[Depraved]]</f>
        <v>0.6</v>
      </c>
    </row>
    <row r="13" spans="1:19" ht="30" customHeight="1" x14ac:dyDescent="0.25">
      <c r="A13" s="20"/>
      <c r="B13" s="16" t="str">
        <f>'Trade goods'!B21</f>
        <v>Forge Tech</v>
      </c>
      <c r="C13" s="18">
        <v>0.01</v>
      </c>
      <c r="D13" s="16">
        <v>0</v>
      </c>
      <c r="E13" s="16">
        <v>0</v>
      </c>
      <c r="F13" s="16">
        <v>0</v>
      </c>
      <c r="G13" s="16">
        <v>0</v>
      </c>
      <c r="H13" s="16">
        <v>0</v>
      </c>
      <c r="I13" s="16">
        <v>0</v>
      </c>
      <c r="J13" s="16">
        <v>0</v>
      </c>
      <c r="K13" s="16">
        <v>1</v>
      </c>
      <c r="L13" s="16">
        <v>1</v>
      </c>
      <c r="M13" s="16">
        <v>1</v>
      </c>
      <c r="N13" s="16">
        <v>1</v>
      </c>
      <c r="O13" s="15"/>
      <c r="Q13">
        <f>Table38[[#This Row],[Base Consumption per PiM per Cycle]] * 12 * $N$3 / 1000000 * 1000</f>
        <v>0.6</v>
      </c>
      <c r="R13">
        <f t="shared" si="0"/>
        <v>4.9999999999999996E-2</v>
      </c>
      <c r="S13">
        <f>Q13*Table38[[#This Row],[Depraved]]</f>
        <v>0.6</v>
      </c>
    </row>
    <row r="14" spans="1:19" ht="30" customHeight="1" x14ac:dyDescent="0.25">
      <c r="A14" s="20"/>
      <c r="B14" s="16" t="str">
        <f>'Trade goods'!B22</f>
        <v>Omega Tech</v>
      </c>
      <c r="C14" s="18">
        <v>0.01</v>
      </c>
      <c r="D14" s="16">
        <v>0</v>
      </c>
      <c r="E14" s="16">
        <v>0</v>
      </c>
      <c r="F14" s="16">
        <v>0</v>
      </c>
      <c r="G14" s="16">
        <v>0</v>
      </c>
      <c r="H14" s="16">
        <v>0</v>
      </c>
      <c r="I14" s="16">
        <v>0</v>
      </c>
      <c r="J14" s="16">
        <v>0</v>
      </c>
      <c r="K14" s="16">
        <v>0</v>
      </c>
      <c r="L14" s="16">
        <v>0</v>
      </c>
      <c r="M14" s="16">
        <v>1</v>
      </c>
      <c r="N14" s="16">
        <v>1</v>
      </c>
      <c r="O14" s="15"/>
      <c r="Q14">
        <f>Table38[[#This Row],[Base Consumption per PiM per Cycle]] * 12 * $N$3 / 1000000 * 1000</f>
        <v>0.6</v>
      </c>
      <c r="R14">
        <f t="shared" si="0"/>
        <v>4.9999999999999996E-2</v>
      </c>
      <c r="S14">
        <f>Q14*Table38[[#This Row],[Depraved]]</f>
        <v>0.6</v>
      </c>
    </row>
    <row r="15" spans="1:19" ht="30" customHeight="1" x14ac:dyDescent="0.25">
      <c r="A15" s="5"/>
      <c r="B15" s="16" t="str">
        <f>Industry!B22</f>
        <v>Civilian Infrastructure</v>
      </c>
      <c r="C15" s="18">
        <v>1</v>
      </c>
      <c r="D15" s="16">
        <v>1</v>
      </c>
      <c r="E15" s="16">
        <v>1</v>
      </c>
      <c r="F15" s="16">
        <v>1</v>
      </c>
      <c r="G15" s="16">
        <v>1</v>
      </c>
      <c r="H15" s="16">
        <v>1</v>
      </c>
      <c r="I15" s="16">
        <v>1</v>
      </c>
      <c r="J15" s="16">
        <v>1</v>
      </c>
      <c r="K15" s="16">
        <v>1</v>
      </c>
      <c r="L15" s="16">
        <v>1</v>
      </c>
      <c r="M15" s="16">
        <v>1</v>
      </c>
      <c r="N15" s="16">
        <v>1</v>
      </c>
      <c r="O15" s="15" t="s">
        <v>170</v>
      </c>
    </row>
    <row r="16" spans="1:19" ht="30" customHeight="1" x14ac:dyDescent="0.25">
      <c r="A16" s="5"/>
      <c r="B16" s="16" t="str">
        <f>Industry!B23</f>
        <v>Information Services</v>
      </c>
      <c r="C16" s="18">
        <v>1</v>
      </c>
      <c r="D16" s="16">
        <v>0</v>
      </c>
      <c r="E16" s="16">
        <v>0.1</v>
      </c>
      <c r="F16" s="16">
        <v>0.7</v>
      </c>
      <c r="G16" s="16">
        <v>1</v>
      </c>
      <c r="H16" s="16">
        <v>1</v>
      </c>
      <c r="I16" s="16">
        <v>1</v>
      </c>
      <c r="J16" s="16">
        <v>1</v>
      </c>
      <c r="K16" s="16">
        <v>1</v>
      </c>
      <c r="L16" s="16">
        <v>1</v>
      </c>
      <c r="M16" s="16">
        <v>1</v>
      </c>
      <c r="N16" s="16">
        <v>1</v>
      </c>
      <c r="O16" s="15"/>
    </row>
    <row r="17" spans="1:15" ht="30" customHeight="1" x14ac:dyDescent="0.25">
      <c r="A17" s="5"/>
      <c r="B17" s="16" t="str">
        <f>Industry!B25</f>
        <v>Civilian Quality of Life</v>
      </c>
      <c r="C17" s="18">
        <v>1</v>
      </c>
      <c r="D17" s="16">
        <v>0</v>
      </c>
      <c r="E17" s="16">
        <v>0</v>
      </c>
      <c r="F17" s="16">
        <v>0.5</v>
      </c>
      <c r="G17" s="16">
        <v>1</v>
      </c>
      <c r="H17" s="16">
        <v>1.25</v>
      </c>
      <c r="I17" s="16">
        <v>1.5</v>
      </c>
      <c r="J17" s="16">
        <v>2.5</v>
      </c>
      <c r="K17" s="16">
        <v>3</v>
      </c>
      <c r="L17" s="16">
        <v>5</v>
      </c>
      <c r="M17" s="16">
        <v>7</v>
      </c>
      <c r="N17" s="16">
        <v>10</v>
      </c>
      <c r="O17" s="15"/>
    </row>
    <row r="18" spans="1:15" ht="30" customHeight="1" x14ac:dyDescent="0.25">
      <c r="A18" s="5"/>
      <c r="B18" s="16" t="str">
        <f>Industry!B26</f>
        <v>Financial and Trading</v>
      </c>
      <c r="C18" s="18">
        <v>1</v>
      </c>
      <c r="D18" s="16">
        <v>0</v>
      </c>
      <c r="E18" s="16">
        <v>0.1</v>
      </c>
      <c r="F18" s="16">
        <v>0.8</v>
      </c>
      <c r="G18" s="16">
        <v>1</v>
      </c>
      <c r="H18" s="16">
        <v>1.25</v>
      </c>
      <c r="I18" s="16">
        <v>1.5</v>
      </c>
      <c r="J18" s="16">
        <v>2.5</v>
      </c>
      <c r="K18" s="16">
        <v>3</v>
      </c>
      <c r="L18" s="16">
        <v>5</v>
      </c>
      <c r="M18" s="16">
        <v>7</v>
      </c>
      <c r="N18" s="16">
        <v>10</v>
      </c>
      <c r="O18" s="15"/>
    </row>
    <row r="19" spans="1:15" ht="30" customHeight="1" x14ac:dyDescent="0.25">
      <c r="A19" s="5"/>
      <c r="B19" s="16" t="str">
        <f>Industry!B27</f>
        <v>Energy Sector</v>
      </c>
      <c r="C19" s="18">
        <v>1</v>
      </c>
      <c r="D19" s="16">
        <v>0</v>
      </c>
      <c r="E19" s="16">
        <v>0.3</v>
      </c>
      <c r="F19" s="16">
        <v>0.8</v>
      </c>
      <c r="G19" s="16">
        <v>1</v>
      </c>
      <c r="H19" s="16">
        <v>1.2</v>
      </c>
      <c r="I19" s="16">
        <v>1.4</v>
      </c>
      <c r="J19" s="16">
        <v>2</v>
      </c>
      <c r="K19" s="16">
        <v>2.25</v>
      </c>
      <c r="L19" s="16">
        <v>2.5</v>
      </c>
      <c r="M19" s="16">
        <v>3</v>
      </c>
      <c r="N19" s="16">
        <v>4</v>
      </c>
      <c r="O19" s="15" t="s">
        <v>241</v>
      </c>
    </row>
    <row r="20" spans="1:15" ht="30" customHeight="1" x14ac:dyDescent="0.25">
      <c r="A20" s="5"/>
      <c r="B20" s="16" t="str">
        <f>Industry!B28</f>
        <v>Transportation</v>
      </c>
      <c r="C20" s="18">
        <v>1</v>
      </c>
      <c r="D20" s="16">
        <v>0</v>
      </c>
      <c r="E20" s="16">
        <v>0.3</v>
      </c>
      <c r="F20" s="16">
        <v>0.8</v>
      </c>
      <c r="G20" s="16">
        <v>1</v>
      </c>
      <c r="H20" s="16">
        <v>1</v>
      </c>
      <c r="I20" s="16">
        <v>1</v>
      </c>
      <c r="J20" s="16">
        <v>1</v>
      </c>
      <c r="K20" s="16">
        <v>1</v>
      </c>
      <c r="L20" s="16">
        <v>1</v>
      </c>
      <c r="M20" s="16">
        <v>1</v>
      </c>
      <c r="N20" s="16">
        <v>1</v>
      </c>
      <c r="O20" s="15" t="s">
        <v>241</v>
      </c>
    </row>
    <row r="21" spans="1:15" ht="30" customHeight="1" x14ac:dyDescent="0.25">
      <c r="A21" s="5"/>
      <c r="B21" s="16"/>
      <c r="C21" s="15"/>
      <c r="D21" s="17"/>
      <c r="E21" s="17"/>
      <c r="F21" s="17"/>
      <c r="G21" s="17"/>
      <c r="H21" s="17"/>
      <c r="I21" s="17"/>
      <c r="J21" s="17"/>
      <c r="K21" s="17"/>
      <c r="L21" s="17"/>
      <c r="M21" s="17"/>
      <c r="N21" s="17"/>
      <c r="O21" s="15"/>
    </row>
    <row r="22" spans="1:15" ht="30" customHeight="1" x14ac:dyDescent="0.25">
      <c r="A22" s="5"/>
      <c r="B22" s="7"/>
      <c r="C22" s="9"/>
      <c r="D22" s="13"/>
      <c r="E22" s="13"/>
      <c r="F22" s="13"/>
      <c r="G22" s="13"/>
      <c r="H22" s="13"/>
      <c r="I22" s="13"/>
      <c r="J22" s="13"/>
      <c r="K22" s="13"/>
      <c r="L22" s="13"/>
      <c r="M22" s="13"/>
      <c r="N22" s="13"/>
      <c r="O22" s="9"/>
    </row>
    <row r="23" spans="1:15" ht="30" customHeight="1" x14ac:dyDescent="0.25">
      <c r="A23" s="5"/>
      <c r="B23" s="7"/>
      <c r="C23" s="9"/>
      <c r="D23" s="13"/>
      <c r="E23" s="13"/>
      <c r="F23" s="13"/>
      <c r="G23" s="13"/>
      <c r="H23" s="13"/>
      <c r="I23" s="13"/>
      <c r="J23" s="13"/>
      <c r="K23" s="13"/>
      <c r="L23" s="13"/>
      <c r="M23" s="13"/>
      <c r="N23" s="13"/>
      <c r="O23" s="9"/>
    </row>
    <row r="24" spans="1:15" ht="30" customHeight="1" x14ac:dyDescent="0.25">
      <c r="A24" s="5"/>
      <c r="B24" s="7"/>
      <c r="C24" s="9"/>
      <c r="D24" s="13"/>
      <c r="E24" s="13"/>
      <c r="F24" s="13"/>
      <c r="G24" s="13"/>
      <c r="H24" s="13"/>
      <c r="I24" s="13"/>
      <c r="J24" s="13"/>
      <c r="K24" s="13"/>
      <c r="L24" s="13"/>
      <c r="M24" s="13"/>
      <c r="N24" s="13"/>
      <c r="O24" s="9"/>
    </row>
    <row r="25" spans="1:15" ht="30" customHeight="1" x14ac:dyDescent="0.25">
      <c r="A25" s="5"/>
      <c r="B25" s="7"/>
      <c r="C25" s="9"/>
      <c r="D25" s="13"/>
      <c r="E25" s="13"/>
      <c r="F25" s="13"/>
      <c r="G25" s="13"/>
      <c r="H25" s="13"/>
      <c r="I25" s="13"/>
      <c r="J25" s="13"/>
      <c r="K25" s="13"/>
      <c r="L25" s="13"/>
      <c r="M25" s="13"/>
      <c r="N25" s="13"/>
      <c r="O25" s="9"/>
    </row>
    <row r="26" spans="1:15" ht="30" customHeight="1" x14ac:dyDescent="0.25">
      <c r="A26" s="5"/>
      <c r="B26" s="7"/>
      <c r="C26" s="9"/>
      <c r="D26" s="13"/>
      <c r="E26" s="13"/>
      <c r="F26" s="13"/>
      <c r="G26" s="13"/>
      <c r="H26" s="13"/>
      <c r="I26" s="13"/>
      <c r="J26" s="13"/>
      <c r="K26" s="13"/>
      <c r="L26" s="13"/>
      <c r="M26" s="13"/>
      <c r="N26" s="13"/>
      <c r="O26" s="9"/>
    </row>
    <row r="27" spans="1:15" ht="30" customHeight="1" x14ac:dyDescent="0.25">
      <c r="A27" s="5"/>
      <c r="B27" s="7"/>
      <c r="C27" s="9"/>
      <c r="D27" s="13"/>
      <c r="E27" s="13"/>
      <c r="F27" s="13"/>
      <c r="G27" s="13"/>
      <c r="H27" s="13"/>
      <c r="I27" s="13"/>
      <c r="J27" s="13"/>
      <c r="K27" s="13"/>
      <c r="L27" s="13"/>
      <c r="M27" s="13"/>
      <c r="N27" s="13"/>
      <c r="O27" s="9"/>
    </row>
    <row r="28" spans="1:15" ht="30" customHeight="1" x14ac:dyDescent="0.25">
      <c r="A28" s="5"/>
      <c r="B28" s="7"/>
      <c r="C28" s="9"/>
      <c r="D28" s="13"/>
      <c r="E28" s="13"/>
      <c r="F28" s="13"/>
      <c r="G28" s="13"/>
      <c r="H28" s="13"/>
      <c r="I28" s="13"/>
      <c r="J28" s="13"/>
      <c r="K28" s="13"/>
      <c r="L28" s="13"/>
      <c r="M28" s="13"/>
      <c r="N28" s="13"/>
      <c r="O28" s="9"/>
    </row>
    <row r="29" spans="1:15" ht="30" customHeight="1" x14ac:dyDescent="0.25">
      <c r="A29" s="5"/>
      <c r="B29" s="7"/>
      <c r="C29" s="9"/>
      <c r="D29" s="13"/>
      <c r="E29" s="13"/>
      <c r="F29" s="13"/>
      <c r="G29" s="13"/>
      <c r="H29" s="13"/>
      <c r="I29" s="13"/>
      <c r="J29" s="13"/>
      <c r="K29" s="13"/>
      <c r="L29" s="13"/>
      <c r="M29" s="13"/>
      <c r="N29" s="13"/>
      <c r="O29" s="9"/>
    </row>
    <row r="30" spans="1:15" ht="30" customHeight="1" x14ac:dyDescent="0.25">
      <c r="A30" s="5"/>
      <c r="B30" s="7"/>
      <c r="C30" s="9"/>
      <c r="D30" s="13"/>
      <c r="E30" s="13"/>
      <c r="F30" s="13"/>
      <c r="G30" s="13"/>
      <c r="H30" s="13"/>
      <c r="I30" s="13"/>
      <c r="J30" s="13"/>
      <c r="K30" s="13"/>
      <c r="L30" s="13"/>
      <c r="M30" s="13"/>
      <c r="N30" s="13"/>
      <c r="O30" s="9"/>
    </row>
    <row r="31" spans="1:15" ht="30" customHeight="1" x14ac:dyDescent="0.25">
      <c r="A31" s="5"/>
      <c r="B31" s="7"/>
      <c r="C31" s="9"/>
      <c r="D31" s="13"/>
      <c r="E31" s="13"/>
      <c r="F31" s="13"/>
      <c r="G31" s="13"/>
      <c r="H31" s="13"/>
      <c r="I31" s="13"/>
      <c r="J31" s="13"/>
      <c r="K31" s="13"/>
      <c r="L31" s="13"/>
      <c r="M31" s="13"/>
      <c r="N31" s="13"/>
      <c r="O31" s="9"/>
    </row>
    <row r="34" spans="2:4" x14ac:dyDescent="0.25">
      <c r="B34" s="5" t="s">
        <v>50</v>
      </c>
      <c r="C34" s="5"/>
      <c r="D34" s="5"/>
    </row>
    <row r="35" spans="2:4" x14ac:dyDescent="0.25">
      <c r="B35" s="5" t="s">
        <v>78</v>
      </c>
      <c r="C35" s="5"/>
      <c r="D35" s="5"/>
    </row>
    <row r="36" spans="2:4" x14ac:dyDescent="0.25">
      <c r="B36" s="5" t="s">
        <v>50</v>
      </c>
      <c r="C36" s="5"/>
      <c r="D36" s="5"/>
    </row>
    <row r="37" spans="2:4" x14ac:dyDescent="0.25">
      <c r="B37" s="5" t="s">
        <v>79</v>
      </c>
      <c r="C37" s="5"/>
      <c r="D37" s="5"/>
    </row>
    <row r="38" spans="2:4" x14ac:dyDescent="0.25">
      <c r="B38" s="5"/>
      <c r="C38" s="5" t="s">
        <v>80</v>
      </c>
      <c r="D38" s="5"/>
    </row>
    <row r="39" spans="2:4" x14ac:dyDescent="0.25">
      <c r="B39" s="5"/>
      <c r="C39" s="5"/>
      <c r="D39" s="5" t="s">
        <v>81</v>
      </c>
    </row>
    <row r="40" spans="2:4" x14ac:dyDescent="0.25">
      <c r="B40" s="5"/>
      <c r="C40" s="5"/>
      <c r="D40" s="5" t="s">
        <v>82</v>
      </c>
    </row>
    <row r="41" spans="2:4" x14ac:dyDescent="0.25">
      <c r="B41" s="5"/>
      <c r="C41" s="5"/>
      <c r="D41" s="5" t="s">
        <v>83</v>
      </c>
    </row>
    <row r="42" spans="2:4" x14ac:dyDescent="0.25">
      <c r="B42" s="5"/>
      <c r="C42" s="5"/>
      <c r="D42" s="5" t="s">
        <v>84</v>
      </c>
    </row>
    <row r="43" spans="2:4" x14ac:dyDescent="0.25">
      <c r="B43" s="5"/>
      <c r="C43" s="5"/>
      <c r="D43" s="5"/>
    </row>
    <row r="44" spans="2:4" x14ac:dyDescent="0.25">
      <c r="B44" s="5"/>
      <c r="C44" s="5"/>
      <c r="D44" s="5"/>
    </row>
    <row r="45" spans="2:4" x14ac:dyDescent="0.25">
      <c r="B45" s="5"/>
      <c r="C45" s="5"/>
      <c r="D45" s="5"/>
    </row>
    <row r="46" spans="2:4" x14ac:dyDescent="0.25">
      <c r="B46" s="5"/>
      <c r="C46" s="5"/>
      <c r="D46" s="5"/>
    </row>
    <row r="47" spans="2:4" x14ac:dyDescent="0.25">
      <c r="B47" s="5"/>
      <c r="C47" s="5"/>
      <c r="D47" s="5"/>
    </row>
    <row r="48" spans="2:4" x14ac:dyDescent="0.25">
      <c r="B48" s="5"/>
      <c r="C48" s="5"/>
      <c r="D48" s="5"/>
    </row>
    <row r="49" spans="2:4" x14ac:dyDescent="0.25">
      <c r="B49" s="5"/>
      <c r="C49" s="5"/>
      <c r="D49" s="5"/>
    </row>
    <row r="50" spans="2:4" x14ac:dyDescent="0.25">
      <c r="B50" s="5"/>
      <c r="C50" s="5"/>
      <c r="D50" s="5"/>
    </row>
  </sheetData>
  <mergeCells count="1">
    <mergeCell ref="B2:L2"/>
  </mergeCell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57"/>
  <sheetViews>
    <sheetView topLeftCell="D1" workbookViewId="0">
      <selection activeCell="J7" sqref="J7"/>
    </sheetView>
  </sheetViews>
  <sheetFormatPr defaultRowHeight="15" x14ac:dyDescent="0.25"/>
  <cols>
    <col min="1" max="1" width="2.28515625" style="5" customWidth="1"/>
    <col min="2" max="2" width="15.7109375" style="5" customWidth="1"/>
    <col min="3" max="3" width="101.7109375" style="5" customWidth="1"/>
    <col min="4" max="4" width="5.140625" style="5" customWidth="1"/>
    <col min="5" max="5" width="24.42578125" style="5" customWidth="1"/>
    <col min="6" max="9" width="14.7109375" style="5" customWidth="1"/>
    <col min="10" max="10" width="38.7109375" style="5" customWidth="1"/>
    <col min="11" max="11" width="90.7109375" style="5" customWidth="1"/>
    <col min="12" max="16384" width="9.140625" style="5"/>
  </cols>
  <sheetData>
    <row r="3" spans="2:13" ht="20.25" thickBot="1" x14ac:dyDescent="0.35">
      <c r="B3" s="41" t="s">
        <v>152</v>
      </c>
      <c r="C3" s="41"/>
      <c r="D3" s="41"/>
      <c r="E3" s="41"/>
      <c r="F3" s="41"/>
      <c r="G3" s="41"/>
      <c r="H3" s="41"/>
      <c r="I3" s="41"/>
      <c r="J3" s="41"/>
      <c r="K3" s="41"/>
      <c r="L3" s="41"/>
      <c r="M3" s="41"/>
    </row>
    <row r="4" spans="2:13" ht="15.75" thickTop="1" x14ac:dyDescent="0.25"/>
    <row r="5" spans="2:13" ht="45.75" thickBot="1" x14ac:dyDescent="0.3">
      <c r="B5" s="26" t="s">
        <v>264</v>
      </c>
      <c r="C5" s="38" t="s">
        <v>276</v>
      </c>
      <c r="D5" s="28" t="s">
        <v>274</v>
      </c>
      <c r="E5" s="29" t="s">
        <v>45</v>
      </c>
      <c r="F5" s="30" t="s">
        <v>279</v>
      </c>
      <c r="G5" s="27" t="s">
        <v>250</v>
      </c>
      <c r="H5" s="27" t="s">
        <v>251</v>
      </c>
      <c r="I5" s="31" t="s">
        <v>265</v>
      </c>
      <c r="J5" s="36" t="s">
        <v>267</v>
      </c>
      <c r="K5" s="36" t="s">
        <v>275</v>
      </c>
    </row>
    <row r="6" spans="2:13" ht="60" customHeight="1" x14ac:dyDescent="0.25">
      <c r="B6" s="39" t="s">
        <v>266</v>
      </c>
      <c r="C6" s="37" t="s">
        <v>277</v>
      </c>
      <c r="D6" s="32">
        <v>4</v>
      </c>
      <c r="E6" s="32" t="str">
        <f>VLOOKUP(D6,Table39[],2,FALSE)</f>
        <v>High technology</v>
      </c>
      <c r="F6" s="34">
        <v>0.05</v>
      </c>
      <c r="G6" s="32">
        <v>1000</v>
      </c>
      <c r="H6" s="32">
        <v>10</v>
      </c>
      <c r="I6" s="33" t="s">
        <v>278</v>
      </c>
      <c r="J6" s="35" t="s">
        <v>283</v>
      </c>
      <c r="K6" s="35" t="s">
        <v>282</v>
      </c>
    </row>
    <row r="7" spans="2:13" ht="60" customHeight="1" x14ac:dyDescent="0.25">
      <c r="B7" s="39" t="s">
        <v>272</v>
      </c>
      <c r="C7" s="37" t="s">
        <v>280</v>
      </c>
      <c r="D7" s="32">
        <v>7</v>
      </c>
      <c r="E7" s="32" t="s">
        <v>273</v>
      </c>
      <c r="F7" s="34"/>
      <c r="G7" s="32"/>
      <c r="H7" s="32"/>
      <c r="I7" s="33"/>
      <c r="J7" s="35"/>
      <c r="K7" s="35"/>
    </row>
    <row r="8" spans="2:13" ht="60" customHeight="1" x14ac:dyDescent="0.25">
      <c r="B8" s="39" t="s">
        <v>281</v>
      </c>
      <c r="C8" s="37"/>
      <c r="D8" s="32">
        <v>10</v>
      </c>
      <c r="E8" s="32"/>
      <c r="F8" s="34"/>
      <c r="G8" s="32"/>
      <c r="H8" s="32"/>
      <c r="I8" s="33"/>
      <c r="J8" s="35"/>
      <c r="K8" s="35"/>
    </row>
    <row r="9" spans="2:13" x14ac:dyDescent="0.25">
      <c r="B9" s="22"/>
      <c r="C9" s="23"/>
      <c r="D9" s="23"/>
      <c r="E9" s="23"/>
      <c r="F9" s="23"/>
      <c r="G9" s="21"/>
    </row>
    <row r="13" spans="2:13" x14ac:dyDescent="0.25">
      <c r="B13" s="5" t="s">
        <v>153</v>
      </c>
    </row>
    <row r="14" spans="2:13" x14ac:dyDescent="0.25">
      <c r="B14" s="5" t="s">
        <v>50</v>
      </c>
    </row>
    <row r="15" spans="2:13" x14ac:dyDescent="0.25">
      <c r="B15" s="5" t="s">
        <v>86</v>
      </c>
    </row>
    <row r="17" spans="2:2" x14ac:dyDescent="0.25">
      <c r="B17" s="5" t="s">
        <v>87</v>
      </c>
    </row>
    <row r="18" spans="2:2" x14ac:dyDescent="0.25">
      <c r="B18" s="5" t="s">
        <v>90</v>
      </c>
    </row>
    <row r="19" spans="2:2" x14ac:dyDescent="0.25">
      <c r="B19" s="5" t="s">
        <v>268</v>
      </c>
    </row>
    <row r="20" spans="2:2" x14ac:dyDescent="0.25">
      <c r="B20" s="5" t="s">
        <v>92</v>
      </c>
    </row>
    <row r="21" spans="2:2" x14ac:dyDescent="0.25">
      <c r="B21" s="5" t="s">
        <v>269</v>
      </c>
    </row>
    <row r="22" spans="2:2" x14ac:dyDescent="0.25">
      <c r="B22" s="5" t="s">
        <v>270</v>
      </c>
    </row>
    <row r="24" spans="2:2" x14ac:dyDescent="0.25">
      <c r="B24" s="5" t="s">
        <v>271</v>
      </c>
    </row>
    <row r="30" spans="2:2" x14ac:dyDescent="0.25">
      <c r="B30" s="5" t="s">
        <v>154</v>
      </c>
    </row>
    <row r="31" spans="2:2" x14ac:dyDescent="0.25">
      <c r="B31" s="5" t="s">
        <v>50</v>
      </c>
    </row>
    <row r="32" spans="2:2" x14ac:dyDescent="0.25">
      <c r="B32" s="5" t="s">
        <v>88</v>
      </c>
    </row>
    <row r="34" spans="2:3" x14ac:dyDescent="0.25">
      <c r="B34" s="5" t="s">
        <v>87</v>
      </c>
    </row>
    <row r="35" spans="2:3" x14ac:dyDescent="0.25">
      <c r="B35" s="5" t="s">
        <v>89</v>
      </c>
    </row>
    <row r="36" spans="2:3" x14ac:dyDescent="0.25">
      <c r="B36" s="5" t="s">
        <v>90</v>
      </c>
    </row>
    <row r="37" spans="2:3" x14ac:dyDescent="0.25">
      <c r="B37" s="5" t="s">
        <v>91</v>
      </c>
    </row>
    <row r="38" spans="2:3" x14ac:dyDescent="0.25">
      <c r="B38" s="5" t="s">
        <v>92</v>
      </c>
    </row>
    <row r="39" spans="2:3" x14ac:dyDescent="0.25">
      <c r="B39" s="5" t="s">
        <v>93</v>
      </c>
    </row>
    <row r="40" spans="2:3" x14ac:dyDescent="0.25">
      <c r="B40" s="5" t="s">
        <v>94</v>
      </c>
    </row>
    <row r="43" spans="2:3" x14ac:dyDescent="0.25">
      <c r="B43" s="5" t="s">
        <v>95</v>
      </c>
    </row>
    <row r="44" spans="2:3" x14ac:dyDescent="0.25">
      <c r="B44" s="5" t="s">
        <v>96</v>
      </c>
    </row>
    <row r="45" spans="2:3" x14ac:dyDescent="0.25">
      <c r="C45" s="5" t="s">
        <v>97</v>
      </c>
    </row>
    <row r="46" spans="2:3" x14ac:dyDescent="0.25">
      <c r="C46" s="5" t="s">
        <v>98</v>
      </c>
    </row>
    <row r="47" spans="2:3" x14ac:dyDescent="0.25">
      <c r="C47" s="5" t="s">
        <v>99</v>
      </c>
    </row>
    <row r="48" spans="2:3" x14ac:dyDescent="0.25">
      <c r="B48" s="5" t="s">
        <v>100</v>
      </c>
    </row>
    <row r="49" spans="2:3" x14ac:dyDescent="0.25">
      <c r="B49" s="5" t="s">
        <v>101</v>
      </c>
    </row>
    <row r="50" spans="2:3" x14ac:dyDescent="0.25">
      <c r="C50" s="5" t="s">
        <v>102</v>
      </c>
    </row>
    <row r="51" spans="2:3" x14ac:dyDescent="0.25">
      <c r="C51" s="5" t="s">
        <v>103</v>
      </c>
    </row>
    <row r="52" spans="2:3" x14ac:dyDescent="0.25">
      <c r="C52" s="5" t="s">
        <v>104</v>
      </c>
    </row>
    <row r="53" spans="2:3" x14ac:dyDescent="0.25">
      <c r="C53" s="5" t="s">
        <v>105</v>
      </c>
    </row>
    <row r="56" spans="2:3" x14ac:dyDescent="0.25">
      <c r="B56" s="5" t="s">
        <v>106</v>
      </c>
    </row>
    <row r="57" spans="2:3" x14ac:dyDescent="0.25">
      <c r="B57" s="5" t="s">
        <v>107</v>
      </c>
    </row>
  </sheetData>
  <mergeCells count="1">
    <mergeCell ref="B3:M3"/>
  </mergeCell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I36" sqref="I36"/>
    </sheetView>
  </sheetViews>
  <sheetFormatPr defaultRowHeight="15" x14ac:dyDescent="0.25"/>
  <sheetData>
    <row r="1" spans="1:13" x14ac:dyDescent="0.25">
      <c r="A1" s="5"/>
      <c r="B1" s="5"/>
      <c r="C1" s="5"/>
      <c r="D1" s="5"/>
      <c r="E1" s="5"/>
      <c r="F1" s="5"/>
      <c r="G1" s="5"/>
      <c r="H1" s="5"/>
      <c r="I1" s="5"/>
      <c r="J1" s="5"/>
      <c r="K1" s="5"/>
      <c r="L1" s="5"/>
      <c r="M1" s="5"/>
    </row>
    <row r="2" spans="1:13" ht="20.25" thickBot="1" x14ac:dyDescent="0.35">
      <c r="A2" s="5"/>
      <c r="B2" s="41" t="s">
        <v>174</v>
      </c>
      <c r="C2" s="41"/>
      <c r="D2" s="41"/>
      <c r="E2" s="41"/>
      <c r="F2" s="41"/>
      <c r="G2" s="41"/>
      <c r="H2" s="41"/>
      <c r="I2" s="41"/>
      <c r="J2" s="41"/>
      <c r="K2" s="41"/>
      <c r="L2" s="41"/>
      <c r="M2" s="41"/>
    </row>
    <row r="3" spans="1:13" ht="15.75" thickTop="1" x14ac:dyDescent="0.25">
      <c r="A3" s="5"/>
      <c r="B3" s="5"/>
      <c r="C3" s="5"/>
      <c r="D3" s="5"/>
      <c r="E3" s="5"/>
      <c r="F3" s="5"/>
      <c r="G3" s="5"/>
      <c r="H3" s="5"/>
      <c r="I3" s="5"/>
      <c r="J3" s="5"/>
      <c r="K3" s="5"/>
      <c r="L3" s="5"/>
      <c r="M3" s="5"/>
    </row>
  </sheetData>
  <mergeCells count="1">
    <mergeCell ref="B2:M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0"/>
  <sheetViews>
    <sheetView workbookViewId="0">
      <selection activeCell="E32" sqref="E32"/>
    </sheetView>
  </sheetViews>
  <sheetFormatPr defaultRowHeight="15" x14ac:dyDescent="0.25"/>
  <cols>
    <col min="2" max="2" width="22.85546875" bestFit="1" customWidth="1"/>
    <col min="3" max="3" width="11.140625" bestFit="1" customWidth="1"/>
    <col min="4" max="4" width="7.5703125" bestFit="1" customWidth="1"/>
    <col min="5" max="5" width="14.28515625" bestFit="1" customWidth="1"/>
  </cols>
  <sheetData>
    <row r="2" spans="2:5" x14ac:dyDescent="0.25">
      <c r="B2" t="s">
        <v>23</v>
      </c>
    </row>
    <row r="3" spans="2:5" ht="45" x14ac:dyDescent="0.25">
      <c r="B3" t="s">
        <v>0</v>
      </c>
      <c r="C3" t="s">
        <v>22</v>
      </c>
      <c r="D3" t="s">
        <v>1</v>
      </c>
      <c r="E3" s="3" t="s">
        <v>25</v>
      </c>
    </row>
    <row r="4" spans="2:5" x14ac:dyDescent="0.25">
      <c r="B4" t="s">
        <v>2</v>
      </c>
      <c r="D4" t="s">
        <v>3</v>
      </c>
      <c r="E4">
        <v>0.01</v>
      </c>
    </row>
    <row r="5" spans="2:5" x14ac:dyDescent="0.25">
      <c r="B5" t="s">
        <v>6</v>
      </c>
      <c r="D5" t="s">
        <v>3</v>
      </c>
      <c r="E5">
        <v>3</v>
      </c>
    </row>
    <row r="6" spans="2:5" x14ac:dyDescent="0.25">
      <c r="B6" t="s">
        <v>8</v>
      </c>
      <c r="D6" t="s">
        <v>3</v>
      </c>
      <c r="E6">
        <v>3</v>
      </c>
    </row>
    <row r="7" spans="2:5" x14ac:dyDescent="0.25">
      <c r="B7" t="s">
        <v>11</v>
      </c>
      <c r="D7" t="s">
        <v>3</v>
      </c>
      <c r="E7">
        <v>3</v>
      </c>
    </row>
    <row r="8" spans="2:5" x14ac:dyDescent="0.25">
      <c r="B8" t="s">
        <v>5</v>
      </c>
      <c r="D8" t="s">
        <v>3</v>
      </c>
      <c r="E8">
        <v>5</v>
      </c>
    </row>
    <row r="9" spans="2:5" x14ac:dyDescent="0.25">
      <c r="B9" t="s">
        <v>7</v>
      </c>
      <c r="D9" t="s">
        <v>3</v>
      </c>
      <c r="E9">
        <v>5</v>
      </c>
    </row>
    <row r="10" spans="2:5" x14ac:dyDescent="0.25">
      <c r="B10" t="s">
        <v>9</v>
      </c>
      <c r="D10" t="s">
        <v>3</v>
      </c>
      <c r="E10">
        <v>5</v>
      </c>
    </row>
    <row r="11" spans="2:5" x14ac:dyDescent="0.25">
      <c r="B11" t="s">
        <v>10</v>
      </c>
      <c r="D11" t="s">
        <v>3</v>
      </c>
      <c r="E11">
        <v>5</v>
      </c>
    </row>
    <row r="12" spans="2:5" x14ac:dyDescent="0.25">
      <c r="B12" t="s">
        <v>4</v>
      </c>
      <c r="D12" t="s">
        <v>3</v>
      </c>
      <c r="E12">
        <v>10</v>
      </c>
    </row>
    <row r="13" spans="2:5" x14ac:dyDescent="0.25">
      <c r="B13" t="s">
        <v>12</v>
      </c>
      <c r="D13" t="s">
        <v>13</v>
      </c>
      <c r="E13">
        <v>10</v>
      </c>
    </row>
    <row r="14" spans="2:5" x14ac:dyDescent="0.25">
      <c r="B14" t="s">
        <v>19</v>
      </c>
      <c r="D14" t="s">
        <v>13</v>
      </c>
      <c r="E14">
        <v>10</v>
      </c>
    </row>
    <row r="15" spans="2:5" x14ac:dyDescent="0.25">
      <c r="B15" t="s">
        <v>20</v>
      </c>
      <c r="D15" t="s">
        <v>21</v>
      </c>
      <c r="E15">
        <v>10</v>
      </c>
    </row>
    <row r="16" spans="2:5" x14ac:dyDescent="0.25">
      <c r="B16" t="s">
        <v>14</v>
      </c>
      <c r="D16" t="s">
        <v>13</v>
      </c>
      <c r="E16">
        <v>20</v>
      </c>
    </row>
    <row r="17" spans="2:5" x14ac:dyDescent="0.25">
      <c r="B17" t="s">
        <v>15</v>
      </c>
      <c r="D17" t="s">
        <v>13</v>
      </c>
      <c r="E17">
        <v>20</v>
      </c>
    </row>
    <row r="18" spans="2:5" x14ac:dyDescent="0.25">
      <c r="B18" t="s">
        <v>16</v>
      </c>
      <c r="D18" t="s">
        <v>13</v>
      </c>
      <c r="E18">
        <v>20</v>
      </c>
    </row>
    <row r="19" spans="2:5" x14ac:dyDescent="0.25">
      <c r="B19" t="s">
        <v>17</v>
      </c>
      <c r="D19" t="s">
        <v>13</v>
      </c>
      <c r="E19">
        <v>20</v>
      </c>
    </row>
    <row r="20" spans="2:5" x14ac:dyDescent="0.25">
      <c r="B20" t="s">
        <v>18</v>
      </c>
      <c r="D20" t="s">
        <v>13</v>
      </c>
      <c r="E20">
        <v>20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Trade goods</vt:lpstr>
      <vt:lpstr>Industry</vt:lpstr>
      <vt:lpstr>IndL</vt:lpstr>
      <vt:lpstr>ACL</vt:lpstr>
      <vt:lpstr>Consumption</vt:lpstr>
      <vt:lpstr>Megaprojects</vt:lpstr>
      <vt:lpstr>Shipping Line -&gt; Corporations</vt:lpstr>
      <vt:lpstr>Old trade goods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2019-01-21T09:06:52Z</dcterms:modified>
</cp:coreProperties>
</file>