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NOWLEDGE_TRAINING_COMPETENCY_CENTRE\DATA SCIENCE_10Alytics\PROJECTS\"/>
    </mc:Choice>
  </mc:AlternateContent>
  <xr:revisionPtr revIDLastSave="0" documentId="13_ncr:1_{B76EDB60-D189-4AFA-8871-56DC30DEC414}" xr6:coauthVersionLast="47" xr6:coauthVersionMax="47" xr10:uidLastSave="{00000000-0000-0000-0000-000000000000}"/>
  <bookViews>
    <workbookView xWindow="-120" yWindow="-120" windowWidth="20730" windowHeight="11310" tabRatio="802" xr2:uid="{9CAEBF60-0DA9-486D-A599-1FF1F0411F96}"/>
  </bookViews>
  <sheets>
    <sheet name="Forecast_Summary" sheetId="9" r:id="rId1"/>
    <sheet name="Naive Forecast" sheetId="1" r:id="rId2"/>
    <sheet name="3yr_MA" sheetId="3" r:id="rId3"/>
    <sheet name="Exponent_Smooth" sheetId="4" r:id="rId4"/>
    <sheet name="SimpleLinearRegressn" sheetId="5" r:id="rId5"/>
    <sheet name="Sheet2" sheetId="11" r:id="rId6"/>
    <sheet name="Forecast_sheet_Outcome" sheetId="8" r:id="rId7"/>
    <sheet name="Forecast_Shee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6" i="5"/>
  <c r="P7" i="5"/>
  <c r="R7" i="5" s="1"/>
  <c r="E7" i="5" s="1"/>
  <c r="P8" i="5"/>
  <c r="P9" i="5"/>
  <c r="P10" i="5"/>
  <c r="R10" i="5" s="1"/>
  <c r="E10" i="5" s="1"/>
  <c r="P11" i="5"/>
  <c r="R11" i="5" s="1"/>
  <c r="E11" i="5" s="1"/>
  <c r="P12" i="5"/>
  <c r="P13" i="5"/>
  <c r="P14" i="5"/>
  <c r="R14" i="5" s="1"/>
  <c r="E14" i="5" s="1"/>
  <c r="P15" i="5"/>
  <c r="R15" i="5" s="1"/>
  <c r="E15" i="5" s="1"/>
  <c r="P16" i="5"/>
  <c r="P17" i="5"/>
  <c r="P18" i="5"/>
  <c r="R18" i="5" s="1"/>
  <c r="E18" i="5" s="1"/>
  <c r="P19" i="5"/>
  <c r="R19" i="5" s="1"/>
  <c r="E19" i="5" s="1"/>
  <c r="P20" i="5"/>
  <c r="P21" i="5"/>
  <c r="P22" i="5"/>
  <c r="R22" i="5" s="1"/>
  <c r="E22" i="5" s="1"/>
  <c r="P23" i="5"/>
  <c r="R23" i="5" s="1"/>
  <c r="E23" i="5" s="1"/>
  <c r="P24" i="5"/>
  <c r="P25" i="5"/>
  <c r="P26" i="5"/>
  <c r="R26" i="5" s="1"/>
  <c r="E26" i="5" s="1"/>
  <c r="P27" i="5"/>
  <c r="R27" i="5" s="1"/>
  <c r="E27" i="5" s="1"/>
  <c r="P6" i="5"/>
  <c r="K2" i="5"/>
  <c r="H2" i="5"/>
  <c r="D10" i="5" s="1"/>
  <c r="F10" i="5" s="1"/>
  <c r="G10" i="5" s="1"/>
  <c r="H10" i="5" s="1"/>
  <c r="E6" i="4"/>
  <c r="F6" i="4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E26" i="4" s="1"/>
  <c r="F26" i="4" s="1"/>
  <c r="D6" i="4"/>
  <c r="C28" i="8"/>
  <c r="H4" i="8"/>
  <c r="H3" i="8"/>
  <c r="C31" i="8"/>
  <c r="C27" i="8"/>
  <c r="H7" i="8"/>
  <c r="H5" i="8"/>
  <c r="C26" i="8"/>
  <c r="H8" i="8"/>
  <c r="H2" i="8"/>
  <c r="H6" i="8"/>
  <c r="C25" i="8"/>
  <c r="C30" i="8"/>
  <c r="C24" i="8"/>
  <c r="C29" i="8"/>
  <c r="G6" i="4" l="1"/>
  <c r="H6" i="4"/>
  <c r="H26" i="4"/>
  <c r="G26" i="4"/>
  <c r="E20" i="4"/>
  <c r="F20" i="4" s="1"/>
  <c r="E12" i="4"/>
  <c r="F12" i="4" s="1"/>
  <c r="E16" i="4"/>
  <c r="F16" i="4" s="1"/>
  <c r="E8" i="4"/>
  <c r="F8" i="4" s="1"/>
  <c r="E23" i="4"/>
  <c r="F23" i="4" s="1"/>
  <c r="E19" i="4"/>
  <c r="F19" i="4" s="1"/>
  <c r="E15" i="4"/>
  <c r="F15" i="4" s="1"/>
  <c r="E7" i="4"/>
  <c r="F7" i="4" s="1"/>
  <c r="L5" i="4" s="1"/>
  <c r="E18" i="4"/>
  <c r="F18" i="4" s="1"/>
  <c r="E24" i="4"/>
  <c r="F24" i="4" s="1"/>
  <c r="E11" i="4"/>
  <c r="F11" i="4" s="1"/>
  <c r="E22" i="4"/>
  <c r="F22" i="4" s="1"/>
  <c r="E14" i="4"/>
  <c r="F14" i="4" s="1"/>
  <c r="E10" i="4"/>
  <c r="F10" i="4" s="1"/>
  <c r="E25" i="4"/>
  <c r="F25" i="4" s="1"/>
  <c r="E21" i="4"/>
  <c r="F21" i="4" s="1"/>
  <c r="E17" i="4"/>
  <c r="F17" i="4" s="1"/>
  <c r="E13" i="4"/>
  <c r="F13" i="4" s="1"/>
  <c r="E9" i="4"/>
  <c r="F9" i="4" s="1"/>
  <c r="R21" i="5"/>
  <c r="E21" i="5" s="1"/>
  <c r="R17" i="5"/>
  <c r="E17" i="5" s="1"/>
  <c r="R13" i="5"/>
  <c r="E13" i="5" s="1"/>
  <c r="R9" i="5"/>
  <c r="E9" i="5" s="1"/>
  <c r="R25" i="5"/>
  <c r="E25" i="5" s="1"/>
  <c r="R6" i="5"/>
  <c r="E6" i="5" s="1"/>
  <c r="R24" i="5"/>
  <c r="E24" i="5" s="1"/>
  <c r="R20" i="5"/>
  <c r="E20" i="5" s="1"/>
  <c r="R16" i="5"/>
  <c r="E16" i="5" s="1"/>
  <c r="R12" i="5"/>
  <c r="E12" i="5" s="1"/>
  <c r="R8" i="5"/>
  <c r="E8" i="5" s="1"/>
  <c r="J10" i="8"/>
  <c r="B7" i="9" s="1"/>
  <c r="I10" i="5"/>
  <c r="J10" i="5"/>
  <c r="D25" i="5"/>
  <c r="F25" i="5" s="1"/>
  <c r="G25" i="5" s="1"/>
  <c r="H25" i="5" s="1"/>
  <c r="D21" i="5"/>
  <c r="F21" i="5" s="1"/>
  <c r="G21" i="5" s="1"/>
  <c r="H21" i="5" s="1"/>
  <c r="D17" i="5"/>
  <c r="D13" i="5"/>
  <c r="D9" i="5"/>
  <c r="D24" i="5"/>
  <c r="F24" i="5" s="1"/>
  <c r="G24" i="5" s="1"/>
  <c r="H24" i="5" s="1"/>
  <c r="D16" i="5"/>
  <c r="F16" i="5" s="1"/>
  <c r="G16" i="5" s="1"/>
  <c r="H16" i="5" s="1"/>
  <c r="D8" i="5"/>
  <c r="D6" i="5"/>
  <c r="D20" i="5"/>
  <c r="F20" i="5" s="1"/>
  <c r="G20" i="5" s="1"/>
  <c r="H20" i="5" s="1"/>
  <c r="D12" i="5"/>
  <c r="D27" i="5"/>
  <c r="F27" i="5" s="1"/>
  <c r="G27" i="5" s="1"/>
  <c r="H27" i="5" s="1"/>
  <c r="D23" i="5"/>
  <c r="F23" i="5" s="1"/>
  <c r="G23" i="5" s="1"/>
  <c r="H23" i="5" s="1"/>
  <c r="D19" i="5"/>
  <c r="F19" i="5" s="1"/>
  <c r="G19" i="5" s="1"/>
  <c r="H19" i="5" s="1"/>
  <c r="D15" i="5"/>
  <c r="F15" i="5" s="1"/>
  <c r="G15" i="5" s="1"/>
  <c r="H15" i="5" s="1"/>
  <c r="D11" i="5"/>
  <c r="F11" i="5" s="1"/>
  <c r="G11" i="5" s="1"/>
  <c r="H11" i="5" s="1"/>
  <c r="D7" i="5"/>
  <c r="F7" i="5" s="1"/>
  <c r="D26" i="5"/>
  <c r="F26" i="5" s="1"/>
  <c r="G26" i="5" s="1"/>
  <c r="H26" i="5" s="1"/>
  <c r="D22" i="5"/>
  <c r="F22" i="5" s="1"/>
  <c r="G22" i="5" s="1"/>
  <c r="H22" i="5" s="1"/>
  <c r="D18" i="5"/>
  <c r="F18" i="5" s="1"/>
  <c r="G18" i="5" s="1"/>
  <c r="H18" i="5" s="1"/>
  <c r="D14" i="5"/>
  <c r="F14" i="5" s="1"/>
  <c r="G14" i="5" s="1"/>
  <c r="H14" i="5" s="1"/>
  <c r="D31" i="8"/>
  <c r="E27" i="8"/>
  <c r="E31" i="8"/>
  <c r="D25" i="8"/>
  <c r="D30" i="8"/>
  <c r="E30" i="8"/>
  <c r="D29" i="8"/>
  <c r="E28" i="8"/>
  <c r="E29" i="8"/>
  <c r="D26" i="8"/>
  <c r="D27" i="8"/>
  <c r="E25" i="8"/>
  <c r="E26" i="8"/>
  <c r="D24" i="8"/>
  <c r="D28" i="8"/>
  <c r="E24" i="8"/>
  <c r="H25" i="4" l="1"/>
  <c r="G25" i="4"/>
  <c r="G15" i="4"/>
  <c r="H15" i="4"/>
  <c r="H13" i="4"/>
  <c r="G13" i="4"/>
  <c r="H10" i="4"/>
  <c r="G10" i="4"/>
  <c r="H24" i="4"/>
  <c r="G24" i="4"/>
  <c r="G19" i="4"/>
  <c r="H19" i="4"/>
  <c r="H12" i="4"/>
  <c r="G12" i="4"/>
  <c r="G11" i="4"/>
  <c r="H11" i="4"/>
  <c r="H16" i="4"/>
  <c r="G16" i="4"/>
  <c r="H14" i="4"/>
  <c r="G14" i="4"/>
  <c r="H18" i="4"/>
  <c r="G18" i="4"/>
  <c r="G23" i="4"/>
  <c r="H23" i="4"/>
  <c r="H20" i="4"/>
  <c r="G20" i="4"/>
  <c r="H9" i="4"/>
  <c r="G9" i="4"/>
  <c r="H17" i="4"/>
  <c r="G17" i="4"/>
  <c r="H21" i="4"/>
  <c r="G21" i="4"/>
  <c r="H22" i="4"/>
  <c r="G22" i="4"/>
  <c r="G7" i="4"/>
  <c r="H7" i="4"/>
  <c r="L7" i="4" s="1"/>
  <c r="L11" i="4" s="1"/>
  <c r="B5" i="9" s="1"/>
  <c r="H8" i="4"/>
  <c r="G8" i="4"/>
  <c r="L6" i="4"/>
  <c r="F17" i="5"/>
  <c r="G17" i="5" s="1"/>
  <c r="H17" i="5" s="1"/>
  <c r="F13" i="5"/>
  <c r="G13" i="5" s="1"/>
  <c r="H13" i="5" s="1"/>
  <c r="F9" i="5"/>
  <c r="G9" i="5" s="1"/>
  <c r="H9" i="5" s="1"/>
  <c r="J9" i="5" s="1"/>
  <c r="F12" i="5"/>
  <c r="G12" i="5" s="1"/>
  <c r="H12" i="5" s="1"/>
  <c r="J12" i="5" s="1"/>
  <c r="F6" i="5"/>
  <c r="G6" i="5" s="1"/>
  <c r="H6" i="5" s="1"/>
  <c r="I6" i="5" s="1"/>
  <c r="F8" i="5"/>
  <c r="G8" i="5" s="1"/>
  <c r="H8" i="5" s="1"/>
  <c r="I8" i="5" s="1"/>
  <c r="I19" i="5"/>
  <c r="J19" i="5"/>
  <c r="J24" i="5"/>
  <c r="I24" i="5"/>
  <c r="I14" i="5"/>
  <c r="J14" i="5"/>
  <c r="J6" i="5"/>
  <c r="J25" i="5"/>
  <c r="I25" i="5"/>
  <c r="I11" i="5"/>
  <c r="J11" i="5"/>
  <c r="J13" i="5"/>
  <c r="I13" i="5"/>
  <c r="I26" i="5"/>
  <c r="J26" i="5"/>
  <c r="J20" i="5"/>
  <c r="I20" i="5"/>
  <c r="J21" i="5"/>
  <c r="I21" i="5"/>
  <c r="G7" i="5"/>
  <c r="I23" i="5"/>
  <c r="J23" i="5"/>
  <c r="I18" i="5"/>
  <c r="J18" i="5"/>
  <c r="I27" i="5"/>
  <c r="J27" i="5"/>
  <c r="I22" i="5"/>
  <c r="J22" i="5"/>
  <c r="I15" i="5"/>
  <c r="J15" i="5"/>
  <c r="I12" i="5"/>
  <c r="J16" i="5"/>
  <c r="I16" i="5"/>
  <c r="J17" i="5"/>
  <c r="I17" i="5"/>
  <c r="I9" i="5" l="1"/>
  <c r="J8" i="5"/>
  <c r="H7" i="5"/>
  <c r="M6" i="5" s="1"/>
  <c r="D8" i="3"/>
  <c r="E8" i="3" s="1"/>
  <c r="F8" i="3" s="1"/>
  <c r="G8" i="3" s="1"/>
  <c r="D9" i="3"/>
  <c r="E9" i="3" s="1"/>
  <c r="F9" i="3" s="1"/>
  <c r="D10" i="3"/>
  <c r="E10" i="3" s="1"/>
  <c r="F10" i="3" s="1"/>
  <c r="D11" i="3"/>
  <c r="E11" i="3" s="1"/>
  <c r="F11" i="3" s="1"/>
  <c r="D12" i="3"/>
  <c r="E12" i="3" s="1"/>
  <c r="F12" i="3" s="1"/>
  <c r="G12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G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G20" i="3" s="1"/>
  <c r="D21" i="3"/>
  <c r="E21" i="3" s="1"/>
  <c r="F21" i="3" s="1"/>
  <c r="D22" i="3"/>
  <c r="E22" i="3" s="1"/>
  <c r="F22" i="3" s="1"/>
  <c r="D23" i="3"/>
  <c r="E23" i="3" s="1"/>
  <c r="F23" i="3" s="1"/>
  <c r="D24" i="3"/>
  <c r="E24" i="3" s="1"/>
  <c r="F24" i="3" s="1"/>
  <c r="G24" i="3" s="1"/>
  <c r="D25" i="3"/>
  <c r="E25" i="3" s="1"/>
  <c r="F25" i="3" s="1"/>
  <c r="D7" i="3"/>
  <c r="E7" i="3" s="1"/>
  <c r="F7" i="3" s="1"/>
  <c r="E18" i="1"/>
  <c r="F18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5" i="1"/>
  <c r="E5" i="1" s="1"/>
  <c r="F5" i="1" s="1"/>
  <c r="H15" i="1" l="1"/>
  <c r="G15" i="1"/>
  <c r="H7" i="1"/>
  <c r="G7" i="1"/>
  <c r="G25" i="1"/>
  <c r="H25" i="1"/>
  <c r="G17" i="1"/>
  <c r="H17" i="1"/>
  <c r="G9" i="1"/>
  <c r="H9" i="1"/>
  <c r="H5" i="1"/>
  <c r="G5" i="1"/>
  <c r="L4" i="1"/>
  <c r="H10" i="1"/>
  <c r="G10" i="1"/>
  <c r="H23" i="1"/>
  <c r="G23" i="1"/>
  <c r="H19" i="1"/>
  <c r="G19" i="1"/>
  <c r="H11" i="1"/>
  <c r="G11" i="1"/>
  <c r="H18" i="1"/>
  <c r="G18" i="1"/>
  <c r="H14" i="1"/>
  <c r="G14" i="1"/>
  <c r="G21" i="1"/>
  <c r="H21" i="1"/>
  <c r="G13" i="1"/>
  <c r="H13" i="1"/>
  <c r="H24" i="1"/>
  <c r="G24" i="1"/>
  <c r="H20" i="1"/>
  <c r="G20" i="1"/>
  <c r="H16" i="1"/>
  <c r="G16" i="1"/>
  <c r="H12" i="1"/>
  <c r="G12" i="1"/>
  <c r="H8" i="1"/>
  <c r="G8" i="1"/>
  <c r="H22" i="1"/>
  <c r="G22" i="1"/>
  <c r="H6" i="1"/>
  <c r="G6" i="1"/>
  <c r="I7" i="5"/>
  <c r="M7" i="5" s="1"/>
  <c r="J7" i="5"/>
  <c r="M8" i="5" s="1"/>
  <c r="H23" i="3"/>
  <c r="G23" i="3"/>
  <c r="H15" i="3"/>
  <c r="G15" i="3"/>
  <c r="H19" i="3"/>
  <c r="G19" i="3"/>
  <c r="H11" i="3"/>
  <c r="G11" i="3"/>
  <c r="G9" i="3"/>
  <c r="H9" i="3"/>
  <c r="G7" i="3"/>
  <c r="L4" i="3"/>
  <c r="H7" i="3"/>
  <c r="G18" i="3"/>
  <c r="H18" i="3"/>
  <c r="G14" i="3"/>
  <c r="H14" i="3"/>
  <c r="G10" i="3"/>
  <c r="H10" i="3"/>
  <c r="G13" i="3"/>
  <c r="H13" i="3"/>
  <c r="G17" i="3"/>
  <c r="H17" i="3"/>
  <c r="G25" i="3"/>
  <c r="H25" i="3"/>
  <c r="G22" i="3"/>
  <c r="H22" i="3"/>
  <c r="G21" i="3"/>
  <c r="H21" i="3"/>
  <c r="H24" i="3"/>
  <c r="H20" i="3"/>
  <c r="H16" i="3"/>
  <c r="H12" i="3"/>
  <c r="H8" i="3"/>
  <c r="M12" i="5" l="1"/>
  <c r="B6" i="9" s="1"/>
  <c r="L6" i="1"/>
  <c r="L9" i="1" s="1"/>
  <c r="B3" i="9" s="1"/>
  <c r="L5" i="1"/>
  <c r="L5" i="3"/>
  <c r="L6" i="3"/>
  <c r="L9" i="3" s="1"/>
  <c r="B4" i="9" s="1"/>
</calcChain>
</file>

<file path=xl/sharedStrings.xml><?xml version="1.0" encoding="utf-8"?>
<sst xmlns="http://schemas.openxmlformats.org/spreadsheetml/2006/main" count="103" uniqueCount="58">
  <si>
    <t>Year</t>
  </si>
  <si>
    <t>Unemployment</t>
  </si>
  <si>
    <t>Using Naïve Approach to Forecasting</t>
  </si>
  <si>
    <t>Period</t>
  </si>
  <si>
    <t>Forecasted Sales</t>
  </si>
  <si>
    <t>Error</t>
  </si>
  <si>
    <t>Absolute Error</t>
  </si>
  <si>
    <t>Squared Error</t>
  </si>
  <si>
    <t>Absolute % Error</t>
  </si>
  <si>
    <t>Forecasted Unemployment</t>
  </si>
  <si>
    <t>Using Moving Average Approach to Forecasting</t>
  </si>
  <si>
    <t>Naïve forecast Accuracy</t>
  </si>
  <si>
    <t>Using Exponential Smoothing Approach to Forecasting</t>
  </si>
  <si>
    <t>Using Simple Linear Regression Approach to Forecasting</t>
  </si>
  <si>
    <t>Seasonality</t>
  </si>
  <si>
    <t>LT + Seasonality</t>
  </si>
  <si>
    <t>Intercept</t>
  </si>
  <si>
    <t>Slope</t>
  </si>
  <si>
    <t>Unemployment(Year Average)</t>
  </si>
  <si>
    <t>Seasonality Index</t>
  </si>
  <si>
    <t>Overall Yearly Average</t>
  </si>
  <si>
    <t>Forecast(Unemployment)</t>
  </si>
  <si>
    <t>Lower Confidence Bound(Unemployment)</t>
  </si>
  <si>
    <t>Upper Confidence Bound(Unemployment)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</si>
  <si>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</si>
  <si>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</si>
  <si>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</si>
  <si>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</si>
  <si>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</si>
  <si>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</si>
  <si>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</si>
  <si>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</si>
  <si>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</si>
  <si>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Actual Unemployment</t>
  </si>
  <si>
    <t>3 Yr Moving Average Accuracy level</t>
  </si>
  <si>
    <t>Exponential Smooting Accuracy level</t>
  </si>
  <si>
    <t>Simple Linear Regression Accuracy level</t>
  </si>
  <si>
    <t>Data Table adjusted for seasonality Index</t>
  </si>
  <si>
    <t>Forecast sheet accuracy level</t>
  </si>
  <si>
    <t xml:space="preserve">Moving Average Approach </t>
  </si>
  <si>
    <t>Naïve Approach to Forecasting</t>
  </si>
  <si>
    <t>Accuracy Level</t>
  </si>
  <si>
    <t>Ranking</t>
  </si>
  <si>
    <t>Exponential Smoothing Approach</t>
  </si>
  <si>
    <t>Simple Linear Regression Approach</t>
  </si>
  <si>
    <t>Forecast sheet accuracy</t>
  </si>
  <si>
    <t>1ST</t>
  </si>
  <si>
    <t>2ND</t>
  </si>
  <si>
    <t>3RD</t>
  </si>
  <si>
    <t>4TH</t>
  </si>
  <si>
    <t>5TH</t>
  </si>
  <si>
    <t>Forecast Technique</t>
  </si>
  <si>
    <t>Mean Absolute Deviation Error</t>
  </si>
  <si>
    <t>MAD(Mean Absolute Deviation Error)</t>
  </si>
  <si>
    <t>Mean Squared Error</t>
  </si>
  <si>
    <t>MSE(Mean Squared Error)</t>
  </si>
  <si>
    <t>Mean Absolute % Error</t>
  </si>
  <si>
    <t>MAPE(Mean Absolute %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</si>
</sst>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_-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Font="1" applyBorder="1"/>
    <xf numFmtId="0" fontId="3" fillId="2" borderId="0" xfId="0" applyFont="1" applyFill="1"/>
    <xf numFmtId="2" fontId="0" fillId="0" borderId="0" xfId="0" applyNumberFormat="1"/>
    <xf numFmtId="0" fontId="4" fillId="0" borderId="0" xfId="0" applyFont="1"/>
    <xf numFmtId="0" fontId="3" fillId="2" borderId="0" xfId="0" applyFont="1" applyFill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2" fontId="0" fillId="0" borderId="1" xfId="0" applyNumberFormat="1" applyBorder="1"/>
    <xf numFmtId="10" fontId="0" fillId="0" borderId="1" xfId="2" applyNumberFormat="1" applyFont="1" applyBorder="1"/>
    <xf numFmtId="0" fontId="2" fillId="3" borderId="1" xfId="0" applyFont="1" applyFill="1" applyBorder="1" applyAlignment="1">
      <alignment wrapText="1"/>
    </xf>
    <xf numFmtId="164" fontId="2" fillId="3" borderId="1" xfId="1" applyNumberFormat="1" applyFont="1" applyFill="1" applyBorder="1" applyAlignment="1">
      <alignment wrapText="1"/>
    </xf>
    <xf numFmtId="0" fontId="4" fillId="0" borderId="1" xfId="0" applyFont="1" applyBorder="1"/>
    <xf numFmtId="165" fontId="0" fillId="0" borderId="1" xfId="2" applyNumberFormat="1" applyFont="1" applyBorder="1"/>
    <xf numFmtId="10" fontId="0" fillId="0" borderId="1" xfId="0" applyNumberFormat="1" applyBorder="1"/>
    <xf numFmtId="43" fontId="0" fillId="0" borderId="0" xfId="1" applyFont="1"/>
    <xf numFmtId="43" fontId="0" fillId="0" borderId="0" xfId="0" applyNumberFormat="1"/>
    <xf numFmtId="43" fontId="0" fillId="0" borderId="1" xfId="1" applyFont="1" applyBorder="1"/>
    <xf numFmtId="43" fontId="0" fillId="0" borderId="1" xfId="0" applyNumberFormat="1" applyBorder="1"/>
    <xf numFmtId="43" fontId="3" fillId="2" borderId="0" xfId="1" applyFont="1" applyFill="1"/>
    <xf numFmtId="43" fontId="2" fillId="3" borderId="1" xfId="1" applyFont="1" applyFill="1" applyBorder="1" applyAlignment="1">
      <alignment wrapText="1"/>
    </xf>
    <xf numFmtId="9" fontId="0" fillId="3" borderId="0" xfId="2" applyFont="1" applyFill="1"/>
    <xf numFmtId="0" fontId="5" fillId="2" borderId="0" xfId="0" applyFont="1" applyFill="1"/>
    <xf numFmtId="0" fontId="2" fillId="4" borderId="1" xfId="0" applyFont="1" applyFill="1" applyBorder="1" applyAlignment="1">
      <alignment wrapText="1"/>
    </xf>
    <xf numFmtId="43" fontId="2" fillId="4" borderId="1" xfId="1" applyFont="1" applyFill="1" applyBorder="1"/>
    <xf numFmtId="0" fontId="2" fillId="4" borderId="1" xfId="0" applyFont="1" applyFill="1" applyBorder="1"/>
    <xf numFmtId="0" fontId="0" fillId="0" borderId="2" xfId="0" applyBorder="1"/>
    <xf numFmtId="0" fontId="0" fillId="0" borderId="2" xfId="0" applyFont="1" applyBorder="1"/>
    <xf numFmtId="0" fontId="0" fillId="4" borderId="1" xfId="0" applyFill="1" applyBorder="1"/>
    <xf numFmtId="164" fontId="0" fillId="4" borderId="1" xfId="1" applyNumberFormat="1" applyFont="1" applyFill="1" applyBorder="1"/>
    <xf numFmtId="9" fontId="0" fillId="4" borderId="1" xfId="2" applyFont="1" applyFill="1" applyBorder="1"/>
    <xf numFmtId="164" fontId="4" fillId="4" borderId="1" xfId="1" applyNumberFormat="1" applyFont="1" applyFill="1" applyBorder="1"/>
    <xf numFmtId="9" fontId="0" fillId="0" borderId="1" xfId="2" applyFont="1" applyBorder="1"/>
    <xf numFmtId="0" fontId="4" fillId="4" borderId="1" xfId="0" applyFont="1" applyFill="1" applyBorder="1"/>
    <xf numFmtId="4" fontId="0" fillId="0" borderId="0" xfId="0" applyNumberFormat="1"/>
    <xf numFmtId="0" fontId="0" fillId="0" borderId="3" xfId="0" applyBorder="1"/>
    <xf numFmtId="0" fontId="0" fillId="0" borderId="4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Font="1" applyBorder="1"/>
    <xf numFmtId="165" fontId="0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wrapText="1"/>
    </xf>
    <xf numFmtId="9" fontId="0" fillId="3" borderId="12" xfId="2" applyFont="1" applyFill="1" applyBorder="1"/>
    <xf numFmtId="0" fontId="0" fillId="0" borderId="13" xfId="0" applyBorder="1"/>
    <xf numFmtId="0" fontId="2" fillId="5" borderId="0" xfId="0" applyFont="1" applyFill="1"/>
    <xf numFmtId="43" fontId="2" fillId="5" borderId="0" xfId="1" applyFont="1" applyFill="1"/>
    <xf numFmtId="0" fontId="0" fillId="4" borderId="0" xfId="0" applyFill="1"/>
    <xf numFmtId="9" fontId="0" fillId="4" borderId="0" xfId="2" applyFont="1" applyFill="1"/>
    <xf numFmtId="9" fontId="0" fillId="0" borderId="1" xfId="0" applyNumberForma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9" fillId="0" borderId="0" xfId="0" applyFont="1" applyFill="1" applyBorder="1"/>
    <xf numFmtId="9" fontId="0" fillId="8" borderId="0" xfId="2" applyNumberFormat="1" applyFont="1" applyFill="1" applyBorder="1"/>
    <xf numFmtId="9" fontId="0" fillId="8" borderId="0" xfId="2" applyNumberFormat="1" applyFont="1" applyFill="1"/>
    <xf numFmtId="0" fontId="9" fillId="0" borderId="1" xfId="0" applyFont="1" applyBorder="1"/>
    <xf numFmtId="165" fontId="1" fillId="0" borderId="7" xfId="2" applyNumberFormat="1" applyFont="1" applyBorder="1"/>
    <xf numFmtId="0" fontId="0" fillId="0" borderId="8" xfId="0" applyFont="1" applyBorder="1"/>
    <xf numFmtId="165" fontId="1" fillId="0" borderId="1" xfId="2" applyNumberFormat="1" applyFont="1" applyBorder="1"/>
    <xf numFmtId="0" fontId="0" fillId="0" borderId="9" xfId="0" applyFont="1" applyBorder="1"/>
    <xf numFmtId="0" fontId="0" fillId="0" borderId="10" xfId="0" applyFont="1" applyBorder="1"/>
    <xf numFmtId="0" fontId="9" fillId="0" borderId="11" xfId="0" applyFont="1" applyBorder="1" applyAlignment="1">
      <alignment wrapText="1"/>
    </xf>
    <xf numFmtId="9" fontId="1" fillId="3" borderId="12" xfId="2" applyFont="1" applyFill="1" applyBorder="1"/>
    <xf numFmtId="0" fontId="0" fillId="0" borderId="13" xfId="0" applyFont="1" applyBorder="1"/>
    <xf numFmtId="9" fontId="0" fillId="3" borderId="1" xfId="2" applyFont="1" applyFill="1" applyBorder="1"/>
    <xf numFmtId="0" fontId="0" fillId="0" borderId="0" xfId="0"/>
    <xf numFmtId="0" fontId="0" fillId="0" borderId="0" xfId="0" applyAlignment="1">
      <alignment horizontal="center"/>
    </xf>
    <xf numFmtId="0" fontId="9" fillId="7" borderId="14" xfId="0" applyFont="1" applyFill="1" applyBorder="1"/>
    <xf numFmtId="0" fontId="9" fillId="7" borderId="7" xfId="0" applyFont="1" applyFill="1" applyBorder="1"/>
    <xf numFmtId="164" fontId="1" fillId="3" borderId="7" xfId="1" applyNumberFormat="1" applyFont="1" applyFill="1" applyBorder="1" applyAlignment="1">
      <alignment wrapText="1"/>
    </xf>
    <xf numFmtId="0" fontId="0" fillId="3" borderId="15" xfId="0" applyFont="1" applyFill="1" applyBorder="1" applyAlignment="1">
      <alignment wrapText="1"/>
    </xf>
    <xf numFmtId="0" fontId="10" fillId="6" borderId="16" xfId="0" applyFont="1" applyFill="1" applyBorder="1"/>
    <xf numFmtId="9" fontId="0" fillId="0" borderId="17" xfId="2" applyFont="1" applyBorder="1"/>
    <xf numFmtId="0" fontId="10" fillId="6" borderId="18" xfId="0" applyFont="1" applyFill="1" applyBorder="1"/>
    <xf numFmtId="9" fontId="0" fillId="0" borderId="19" xfId="0" applyNumberFormat="1" applyBorder="1"/>
    <xf numFmtId="0" fontId="0" fillId="0" borderId="19" xfId="0" applyBorder="1"/>
    <xf numFmtId="9" fontId="0" fillId="0" borderId="20" xfId="2" applyFont="1" applyBorder="1"/>
  </cellXfs>
  <cellStyles count="3">
    <cellStyle name="Comma" xfId="1" builtinId="3"/>
    <cellStyle name="Normal" xfId="0" builtinId="0"/>
    <cellStyle name="Percent" xfId="2" builtinId="5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870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Nigeria's</a:t>
            </a:r>
            <a:r>
              <a:rPr lang="en-US" baseline="0">
                <a:solidFill>
                  <a:srgbClr val="FF0000"/>
                </a:solidFill>
              </a:rPr>
              <a:t> Unemployment Rate- Naive Forecast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Forecast'!$C$3</c:f>
              <c:strCache>
                <c:ptCount val="1"/>
                <c:pt idx="0">
                  <c:v>Actual 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'Naive Forecast'!$B$4:$B$25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'Naive Forecast'!$C$4:$C$25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6-4243-AC58-48D8E36E587C}"/>
            </c:ext>
          </c:extLst>
        </c:ser>
        <c:ser>
          <c:idx val="2"/>
          <c:order val="1"/>
          <c:tx>
            <c:strRef>
              <c:f>'Naive Forecast'!$D$3</c:f>
              <c:strCache>
                <c:ptCount val="1"/>
                <c:pt idx="0">
                  <c:v>Forecasted Unemployment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'Naive Forecast'!$B$4:$B$25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'Naive Forecast'!$D$4:$D$25</c:f>
              <c:numCache>
                <c:formatCode>0.00</c:formatCode>
                <c:ptCount val="22"/>
                <c:pt idx="1">
                  <c:v>3.79</c:v>
                </c:pt>
                <c:pt idx="2">
                  <c:v>3.78</c:v>
                </c:pt>
                <c:pt idx="3">
                  <c:v>3.78</c:v>
                </c:pt>
                <c:pt idx="4">
                  <c:v>3.82</c:v>
                </c:pt>
                <c:pt idx="5">
                  <c:v>3.82</c:v>
                </c:pt>
                <c:pt idx="6">
                  <c:v>3.79</c:v>
                </c:pt>
                <c:pt idx="7">
                  <c:v>3.74</c:v>
                </c:pt>
                <c:pt idx="8">
                  <c:v>3.65</c:v>
                </c:pt>
                <c:pt idx="9">
                  <c:v>3.57</c:v>
                </c:pt>
                <c:pt idx="10">
                  <c:v>3.54</c:v>
                </c:pt>
                <c:pt idx="11">
                  <c:v>3.72</c:v>
                </c:pt>
                <c:pt idx="12">
                  <c:v>3.77</c:v>
                </c:pt>
                <c:pt idx="13">
                  <c:v>3.77</c:v>
                </c:pt>
                <c:pt idx="14">
                  <c:v>3.74</c:v>
                </c:pt>
                <c:pt idx="15">
                  <c:v>3.7</c:v>
                </c:pt>
                <c:pt idx="16">
                  <c:v>4.5599999999999996</c:v>
                </c:pt>
                <c:pt idx="17">
                  <c:v>4.3099999999999996</c:v>
                </c:pt>
                <c:pt idx="18">
                  <c:v>7.06</c:v>
                </c:pt>
                <c:pt idx="19">
                  <c:v>8.39</c:v>
                </c:pt>
                <c:pt idx="20">
                  <c:v>8.4499999999999993</c:v>
                </c:pt>
                <c:pt idx="21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6-4243-AC58-48D8E36E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21488"/>
        <c:axId val="600716240"/>
      </c:lineChart>
      <c:catAx>
        <c:axId val="600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6240"/>
        <c:crosses val="autoZero"/>
        <c:auto val="1"/>
        <c:lblAlgn val="ctr"/>
        <c:lblOffset val="100"/>
        <c:noMultiLvlLbl val="0"/>
      </c:catAx>
      <c:valAx>
        <c:axId val="6007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148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87094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870942"/>
                </a:solidFill>
                <a:latin typeface="+mn-lt"/>
              </a:rPr>
              <a:t>NIgeria's</a:t>
            </a:r>
            <a:r>
              <a:rPr lang="en-US" sz="1200" b="1" baseline="0">
                <a:solidFill>
                  <a:srgbClr val="870942"/>
                </a:solidFill>
                <a:latin typeface="+mn-lt"/>
              </a:rPr>
              <a:t> Unemployment Rate Forecast Linear Projection to Year 2030</a:t>
            </a:r>
            <a:endParaRPr lang="en-US" sz="1200" b="1">
              <a:solidFill>
                <a:srgbClr val="870942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87094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3569064736481E-2"/>
          <c:y val="0.11468623240276782"/>
          <c:w val="0.92760013693940435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Forecast_sheet_Outcome!$B$1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Forecast_sheet_Outcome!$B$2:$B$31</c:f>
              <c:numCache>
                <c:formatCode>General</c:formatCode>
                <c:ptCount val="30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5-4D75-A40A-D562006D1FC7}"/>
            </c:ext>
          </c:extLst>
        </c:ser>
        <c:ser>
          <c:idx val="1"/>
          <c:order val="1"/>
          <c:tx>
            <c:strRef>
              <c:f>Forecast_sheet_Outcome!$C$1</c:f>
              <c:strCache>
                <c:ptCount val="1"/>
                <c:pt idx="0">
                  <c:v>Forecast(Unemployment)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Forecast_sheet_Outcome!$C$2:$C$31</c:f>
              <c:numCache>
                <c:formatCode>General</c:formatCode>
                <c:ptCount val="30"/>
                <c:pt idx="21">
                  <c:v>9.01</c:v>
                </c:pt>
                <c:pt idx="22" formatCode="_(* #,##0.00_);_(* \(#,##0.00\);_(* &quot;-&quot;??_);_(@_)">
                  <c:v>7.7399849796509139</c:v>
                </c:pt>
                <c:pt idx="23" formatCode="_(* #,##0.00_);_(* \(#,##0.00\);_(* &quot;-&quot;??_);_(@_)">
                  <c:v>7.9614852143574959</c:v>
                </c:pt>
                <c:pt idx="24" formatCode="_(* #,##0.00_);_(* \(#,##0.00\);_(* &quot;-&quot;??_);_(@_)">
                  <c:v>8.182985449064077</c:v>
                </c:pt>
                <c:pt idx="25" formatCode="_(* #,##0.00_);_(* \(#,##0.00\);_(* &quot;-&quot;??_);_(@_)">
                  <c:v>8.404485683770659</c:v>
                </c:pt>
                <c:pt idx="26" formatCode="_(* #,##0.00_);_(* \(#,##0.00\);_(* &quot;-&quot;??_);_(@_)">
                  <c:v>8.6259859184772409</c:v>
                </c:pt>
                <c:pt idx="27" formatCode="_(* #,##0.00_);_(* \(#,##0.00\);_(* &quot;-&quot;??_);_(@_)">
                  <c:v>8.8474861531838211</c:v>
                </c:pt>
                <c:pt idx="28" formatCode="_(* #,##0.00_);_(* \(#,##0.00\);_(* &quot;-&quot;??_);_(@_)">
                  <c:v>9.0689863878904031</c:v>
                </c:pt>
                <c:pt idx="29" formatCode="_(* #,##0.00_);_(* \(#,##0.00\);_(* &quot;-&quot;??_);_(@_)">
                  <c:v>9.2904866225969851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5-4D75-A40A-D562006D1FC7}"/>
            </c:ext>
          </c:extLst>
        </c:ser>
        <c:ser>
          <c:idx val="2"/>
          <c:order val="2"/>
          <c:tx>
            <c:strRef>
              <c:f>Forecast_sheet_Outcome!$D$1</c:f>
              <c:strCache>
                <c:ptCount val="1"/>
                <c:pt idx="0">
                  <c:v>Lower Confidence Bound(Unemployment)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Forecast_sheet_Outcome!$D$2:$D$31</c:f>
              <c:numCache>
                <c:formatCode>General</c:formatCode>
                <c:ptCount val="30"/>
                <c:pt idx="21" formatCode="0.00">
                  <c:v>9.01</c:v>
                </c:pt>
                <c:pt idx="22" formatCode="0.00">
                  <c:v>5.1377053376085398</c:v>
                </c:pt>
                <c:pt idx="23" formatCode="0.00">
                  <c:v>5.3383034336551631</c:v>
                </c:pt>
                <c:pt idx="24" formatCode="0.00">
                  <c:v>5.5387402263285486</c:v>
                </c:pt>
                <c:pt idx="25" formatCode="0.00">
                  <c:v>5.7390169990624971</c:v>
                </c:pt>
                <c:pt idx="26" formatCode="0.00">
                  <c:v>5.9391350234836384</c:v>
                </c:pt>
                <c:pt idx="27" formatCode="0.00">
                  <c:v>6.139095559125697</c:v>
                </c:pt>
                <c:pt idx="28" formatCode="0.00">
                  <c:v>6.3388998531735421</c:v>
                </c:pt>
                <c:pt idx="29" formatCode="0.00">
                  <c:v>6.5385491402355118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5-4D75-A40A-D562006D1FC7}"/>
            </c:ext>
          </c:extLst>
        </c:ser>
        <c:ser>
          <c:idx val="3"/>
          <c:order val="3"/>
          <c:tx>
            <c:strRef>
              <c:f>Forecast_sheet_Outcome!$E$1</c:f>
              <c:strCache>
                <c:ptCount val="1"/>
                <c:pt idx="0">
                  <c:v>Upper Confidence Bound(Unemployment)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Forecast_sheet_Outcome!$E$2:$E$31</c:f>
              <c:numCache>
                <c:formatCode>General</c:formatCode>
                <c:ptCount val="30"/>
                <c:pt idx="21" formatCode="0.00">
                  <c:v>9.01</c:v>
                </c:pt>
                <c:pt idx="22" formatCode="0.00">
                  <c:v>10.342264621693289</c:v>
                </c:pt>
                <c:pt idx="23" formatCode="0.00">
                  <c:v>10.584666995059829</c:v>
                </c:pt>
                <c:pt idx="24" formatCode="0.00">
                  <c:v>10.827230671799605</c:v>
                </c:pt>
                <c:pt idx="25" formatCode="0.00">
                  <c:v>11.069954368478822</c:v>
                </c:pt>
                <c:pt idx="26" formatCode="0.00">
                  <c:v>11.312836813470843</c:v>
                </c:pt>
                <c:pt idx="27" formatCode="0.00">
                  <c:v>11.555876747241946</c:v>
                </c:pt>
                <c:pt idx="28" formatCode="0.00">
                  <c:v>11.799072922607264</c:v>
                </c:pt>
                <c:pt idx="29" formatCode="0.00">
                  <c:v>12.042424104958458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5-4D75-A40A-D562006D1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19288"/>
        <c:axId val="589219944"/>
      </c:lineChart>
      <c:catAx>
        <c:axId val="58921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9944"/>
        <c:crosses val="autoZero"/>
        <c:auto val="1"/>
        <c:lblAlgn val="ctr"/>
        <c:lblOffset val="100"/>
        <c:noMultiLvlLbl val="0"/>
      </c:catAx>
      <c:valAx>
        <c:axId val="58921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9288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Nigeria's Unemployment Rate</a:t>
            </a:r>
            <a:r>
              <a:rPr lang="en-US" sz="1100" baseline="0"/>
              <a:t> </a:t>
            </a:r>
            <a:r>
              <a:rPr lang="en-US" sz="1100"/>
              <a:t>3 Yr Moving Average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'3yr_MA'!$C$3</c:f>
              <c:strCache>
                <c:ptCount val="1"/>
                <c:pt idx="0">
                  <c:v>Unemployment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'3yr_MA'!$B$4:$B$25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'3yr_MA'!$C$4:$C$25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9-4F0D-8310-540F0FA83D39}"/>
            </c:ext>
          </c:extLst>
        </c:ser>
        <c:ser>
          <c:idx val="1"/>
          <c:order val="1"/>
          <c:tx>
            <c:strRef>
              <c:f>'3yr_MA'!$D$3</c:f>
              <c:strCache>
                <c:ptCount val="1"/>
                <c:pt idx="0">
                  <c:v>Forecasted Unemployment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'3yr_MA'!$B$4:$B$25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'3yr_MA'!$D$4:$D$25</c:f>
              <c:numCache>
                <c:formatCode>General</c:formatCode>
                <c:ptCount val="22"/>
                <c:pt idx="3" formatCode="_(* #,##0.00_);_(* \(#,##0.00\);_(* &quot;-&quot;??_);_(@_)">
                  <c:v>3.7833333333333332</c:v>
                </c:pt>
                <c:pt idx="4" formatCode="_(* #,##0.00_);_(* \(#,##0.00\);_(* &quot;-&quot;??_);_(@_)">
                  <c:v>3.793333333333333</c:v>
                </c:pt>
                <c:pt idx="5" formatCode="_(* #,##0.00_);_(* \(#,##0.00\);_(* &quot;-&quot;??_);_(@_)">
                  <c:v>3.8066666666666666</c:v>
                </c:pt>
                <c:pt idx="6" formatCode="_(* #,##0.00_);_(* \(#,##0.00\);_(* &quot;-&quot;??_);_(@_)">
                  <c:v>3.81</c:v>
                </c:pt>
                <c:pt idx="7" formatCode="_(* #,##0.00_);_(* \(#,##0.00\);_(* &quot;-&quot;??_);_(@_)">
                  <c:v>3.7833333333333332</c:v>
                </c:pt>
                <c:pt idx="8" formatCode="_(* #,##0.00_);_(* \(#,##0.00\);_(* &quot;-&quot;??_);_(@_)">
                  <c:v>3.7266666666666666</c:v>
                </c:pt>
                <c:pt idx="9" formatCode="_(* #,##0.00_);_(* \(#,##0.00\);_(* &quot;-&quot;??_);_(@_)">
                  <c:v>3.6533333333333338</c:v>
                </c:pt>
                <c:pt idx="10" formatCode="_(* #,##0.00_);_(* \(#,##0.00\);_(* &quot;-&quot;??_);_(@_)">
                  <c:v>3.5866666666666664</c:v>
                </c:pt>
                <c:pt idx="11" formatCode="_(* #,##0.00_);_(* \(#,##0.00\);_(* &quot;-&quot;??_);_(@_)">
                  <c:v>3.61</c:v>
                </c:pt>
                <c:pt idx="12" formatCode="_(* #,##0.00_);_(* \(#,##0.00\);_(* &quot;-&quot;??_);_(@_)">
                  <c:v>3.6766666666666663</c:v>
                </c:pt>
                <c:pt idx="13" formatCode="_(* #,##0.00_);_(* \(#,##0.00\);_(* &quot;-&quot;??_);_(@_)">
                  <c:v>3.7533333333333334</c:v>
                </c:pt>
                <c:pt idx="14" formatCode="_(* #,##0.00_);_(* \(#,##0.00\);_(* &quot;-&quot;??_);_(@_)">
                  <c:v>3.7600000000000002</c:v>
                </c:pt>
                <c:pt idx="15" formatCode="_(* #,##0.00_);_(* \(#,##0.00\);_(* &quot;-&quot;??_);_(@_)">
                  <c:v>3.7366666666666668</c:v>
                </c:pt>
                <c:pt idx="16" formatCode="_(* #,##0.00_);_(* \(#,##0.00\);_(* &quot;-&quot;??_);_(@_)">
                  <c:v>4</c:v>
                </c:pt>
                <c:pt idx="17" formatCode="_(* #,##0.00_);_(* \(#,##0.00\);_(* &quot;-&quot;??_);_(@_)">
                  <c:v>4.1900000000000004</c:v>
                </c:pt>
                <c:pt idx="18" formatCode="_(* #,##0.00_);_(* \(#,##0.00\);_(* &quot;-&quot;??_);_(@_)">
                  <c:v>5.31</c:v>
                </c:pt>
                <c:pt idx="19" formatCode="_(* #,##0.00_);_(* \(#,##0.00\);_(* &quot;-&quot;??_);_(@_)">
                  <c:v>6.586666666666666</c:v>
                </c:pt>
                <c:pt idx="20" formatCode="_(* #,##0.00_);_(* \(#,##0.00\);_(* &quot;-&quot;??_);_(@_)">
                  <c:v>7.9666666666666659</c:v>
                </c:pt>
                <c:pt idx="21" formatCode="_(* #,##0.00_);_(* \(#,##0.00\);_(* &quot;-&quot;??_);_(@_)">
                  <c:v>8.4566666666666652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9-4F0D-8310-540F0FA8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9608"/>
        <c:axId val="567835512"/>
      </c:lineChart>
      <c:catAx>
        <c:axId val="56782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5512"/>
        <c:crosses val="autoZero"/>
        <c:auto val="1"/>
        <c:lblAlgn val="ctr"/>
        <c:lblOffset val="100"/>
        <c:noMultiLvlLbl val="0"/>
      </c:catAx>
      <c:valAx>
        <c:axId val="567835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82960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Nigeria's Unemployment Rate Exponential Smoothing Forecast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Exponent_Smooth!$C$4</c:f>
              <c:strCache>
                <c:ptCount val="1"/>
                <c:pt idx="0">
                  <c:v>Unemployment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Exponent_Smooth!$B$5:$B$26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Exponent_Smooth!$C$5:$C$26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8-405D-8322-AFA7EA87987E}"/>
            </c:ext>
          </c:extLst>
        </c:ser>
        <c:ser>
          <c:idx val="2"/>
          <c:order val="1"/>
          <c:tx>
            <c:strRef>
              <c:f>Exponent_Smooth!$D$4</c:f>
              <c:strCache>
                <c:ptCount val="1"/>
                <c:pt idx="0">
                  <c:v> Forecasted Unemployment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Exponent_Smooth!$B$5:$B$26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Exponent_Smooth!$D$5:$D$26</c:f>
              <c:numCache>
                <c:formatCode>_(* #,##0.00_);_(* \(#,##0.00\);_(* "-"??_);_(@_)</c:formatCode>
                <c:ptCount val="22"/>
                <c:pt idx="0">
                  <c:v>#N/A</c:v>
                </c:pt>
                <c:pt idx="1">
                  <c:v>3.79</c:v>
                </c:pt>
                <c:pt idx="2">
                  <c:v>3.7829999999999999</c:v>
                </c:pt>
                <c:pt idx="3">
                  <c:v>3.7808999999999999</c:v>
                </c:pt>
                <c:pt idx="4">
                  <c:v>3.8082699999999998</c:v>
                </c:pt>
                <c:pt idx="5">
                  <c:v>3.8164809999999996</c:v>
                </c:pt>
                <c:pt idx="6">
                  <c:v>3.7979443000000002</c:v>
                </c:pt>
                <c:pt idx="7">
                  <c:v>3.7573832899999999</c:v>
                </c:pt>
                <c:pt idx="8">
                  <c:v>3.6822149869999996</c:v>
                </c:pt>
                <c:pt idx="9">
                  <c:v>3.6036644960999995</c:v>
                </c:pt>
                <c:pt idx="10">
                  <c:v>3.5590993488299993</c:v>
                </c:pt>
                <c:pt idx="11">
                  <c:v>3.6717298046489999</c:v>
                </c:pt>
                <c:pt idx="12">
                  <c:v>3.7405189413946998</c:v>
                </c:pt>
                <c:pt idx="13">
                  <c:v>3.7611556824184094</c:v>
                </c:pt>
                <c:pt idx="14">
                  <c:v>3.7463467047255223</c:v>
                </c:pt>
                <c:pt idx="15">
                  <c:v>3.7139040114176565</c:v>
                </c:pt>
                <c:pt idx="16">
                  <c:v>4.306171203425297</c:v>
                </c:pt>
                <c:pt idx="17">
                  <c:v>4.3088513610275889</c:v>
                </c:pt>
                <c:pt idx="18">
                  <c:v>6.2346554083082761</c:v>
                </c:pt>
                <c:pt idx="19">
                  <c:v>7.7433966224924831</c:v>
                </c:pt>
                <c:pt idx="20">
                  <c:v>8.2380189867477434</c:v>
                </c:pt>
                <c:pt idx="21">
                  <c:v>8.4424056960243217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8-405D-8322-AFA7EA87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97768"/>
        <c:axId val="554099736"/>
      </c:lineChart>
      <c:catAx>
        <c:axId val="5540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9736"/>
        <c:crosses val="autoZero"/>
        <c:auto val="1"/>
        <c:lblAlgn val="ctr"/>
        <c:lblOffset val="100"/>
        <c:noMultiLvlLbl val="0"/>
      </c:catAx>
      <c:valAx>
        <c:axId val="55409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Nigeria's Unemployment Rate Simple Linear Regression Forecast</a:t>
            </a:r>
            <a:endParaRPr lang="en-US" sz="1200" b="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SimpleLinearRegressn!$C$5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SimpleLinearRegressn!$B$6:$B$27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SimpleLinearRegressn!$C$6:$C$27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E-43ED-B26C-8137E35BFB2F}"/>
            </c:ext>
          </c:extLst>
        </c:ser>
        <c:ser>
          <c:idx val="2"/>
          <c:order val="1"/>
          <c:tx>
            <c:strRef>
              <c:f>SimpleLinearRegressn!$F$5</c:f>
              <c:strCache>
                <c:ptCount val="1"/>
                <c:pt idx="0">
                  <c:v> LT + Seasonality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SimpleLinearRegressn!$B$6:$B$27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SimpleLinearRegressn!$F$6:$F$27</c:f>
              <c:numCache>
                <c:formatCode>_(* #,##0.00_);_(* \(#,##0.00\);_(* "-"??_);_(@_)</c:formatCode>
                <c:ptCount val="22"/>
                <c:pt idx="0">
                  <c:v>1.9065110628428379</c:v>
                </c:pt>
                <c:pt idx="1">
                  <c:v>2.0592512947074133</c:v>
                </c:pt>
                <c:pt idx="2">
                  <c:v>2.2113999910314468</c:v>
                </c:pt>
                <c:pt idx="3">
                  <c:v>2.3824021792955028</c:v>
                </c:pt>
                <c:pt idx="4">
                  <c:v>2.524187304088056</c:v>
                </c:pt>
                <c:pt idx="5">
                  <c:v>2.6374917407409564</c:v>
                </c:pt>
                <c:pt idx="6">
                  <c:v>2.7246226471929194</c:v>
                </c:pt>
                <c:pt idx="7">
                  <c:v>2.7666887905495101</c:v>
                </c:pt>
                <c:pt idx="8">
                  <c:v>2.7968938580439873</c:v>
                </c:pt>
                <c:pt idx="9">
                  <c:v>2.8470633022028466</c:v>
                </c:pt>
                <c:pt idx="10">
                  <c:v>3.0512710610521259</c:v>
                </c:pt>
                <c:pt idx="11">
                  <c:v>3.1413396989446989</c:v>
                </c:pt>
                <c:pt idx="12">
                  <c:v>3.1708964835130948</c:v>
                </c:pt>
                <c:pt idx="13">
                  <c:v>3.1491959022344127</c:v>
                </c:pt>
                <c:pt idx="14">
                  <c:v>3.0864341473874335</c:v>
                </c:pt>
                <c:pt idx="15">
                  <c:v>3.7182054346058391</c:v>
                </c:pt>
                <c:pt idx="16">
                  <c:v>3.4418017643083934</c:v>
                </c:pt>
                <c:pt idx="17">
                  <c:v>5.3816331027122963</c:v>
                </c:pt>
                <c:pt idx="18">
                  <c:v>6.3902313302449905</c:v>
                </c:pt>
                <c:pt idx="19">
                  <c:v>6.6082024011754523</c:v>
                </c:pt>
                <c:pt idx="20">
                  <c:v>6.8120406112156644</c:v>
                </c:pt>
                <c:pt idx="21">
                  <c:v>7.2323715415019763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E-43ED-B26C-8137E35BF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96960"/>
        <c:axId val="587499584"/>
      </c:lineChart>
      <c:catAx>
        <c:axId val="5874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9584"/>
        <c:crosses val="autoZero"/>
        <c:auto val="1"/>
        <c:lblAlgn val="ctr"/>
        <c:lblOffset val="100"/>
        <c:noMultiLvlLbl val="0"/>
      </c:catAx>
      <c:valAx>
        <c:axId val="58749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Nigeria's</a:t>
            </a:r>
            <a:r>
              <a:rPr lang="en-US" baseline="0">
                <a:solidFill>
                  <a:srgbClr val="FF0000"/>
                </a:solidFill>
              </a:rPr>
              <a:t> Unemployment Rate- Naive Forecast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'Naive Forecast'!$C$3</c:f>
              <c:strCache>
                <c:ptCount val="1"/>
                <c:pt idx="0">
                  <c:v>Actual 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'Naive Forecast'!$B$4:$B$25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'Naive Forecast'!$C$4:$C$25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0F8-B3FF-922751733635}"/>
            </c:ext>
          </c:extLst>
        </c:ser>
        <c:ser>
          <c:idx val="2"/>
          <c:order val="1"/>
          <c:tx>
            <c:strRef>
              <c:f>'Naive Forecast'!$D$3</c:f>
              <c:strCache>
                <c:ptCount val="1"/>
                <c:pt idx="0">
                  <c:v>Forecasted Unemployment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'Naive Forecast'!$B$4:$B$25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'Naive Forecast'!$D$4:$D$25</c:f>
              <c:numCache>
                <c:formatCode>0.00</c:formatCode>
                <c:ptCount val="22"/>
                <c:pt idx="1">
                  <c:v>3.79</c:v>
                </c:pt>
                <c:pt idx="2">
                  <c:v>3.78</c:v>
                </c:pt>
                <c:pt idx="3">
                  <c:v>3.78</c:v>
                </c:pt>
                <c:pt idx="4">
                  <c:v>3.82</c:v>
                </c:pt>
                <c:pt idx="5">
                  <c:v>3.82</c:v>
                </c:pt>
                <c:pt idx="6">
                  <c:v>3.79</c:v>
                </c:pt>
                <c:pt idx="7">
                  <c:v>3.74</c:v>
                </c:pt>
                <c:pt idx="8">
                  <c:v>3.65</c:v>
                </c:pt>
                <c:pt idx="9">
                  <c:v>3.57</c:v>
                </c:pt>
                <c:pt idx="10">
                  <c:v>3.54</c:v>
                </c:pt>
                <c:pt idx="11">
                  <c:v>3.72</c:v>
                </c:pt>
                <c:pt idx="12">
                  <c:v>3.77</c:v>
                </c:pt>
                <c:pt idx="13">
                  <c:v>3.77</c:v>
                </c:pt>
                <c:pt idx="14">
                  <c:v>3.74</c:v>
                </c:pt>
                <c:pt idx="15">
                  <c:v>3.7</c:v>
                </c:pt>
                <c:pt idx="16">
                  <c:v>4.5599999999999996</c:v>
                </c:pt>
                <c:pt idx="17">
                  <c:v>4.3099999999999996</c:v>
                </c:pt>
                <c:pt idx="18">
                  <c:v>7.06</c:v>
                </c:pt>
                <c:pt idx="19">
                  <c:v>8.39</c:v>
                </c:pt>
                <c:pt idx="20">
                  <c:v>8.4499999999999993</c:v>
                </c:pt>
                <c:pt idx="21">
                  <c:v>8.5299999999999994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0F8-B3FF-92275173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21488"/>
        <c:axId val="600716240"/>
      </c:lineChart>
      <c:catAx>
        <c:axId val="6007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6240"/>
        <c:crosses val="autoZero"/>
        <c:auto val="1"/>
        <c:lblAlgn val="ctr"/>
        <c:lblOffset val="100"/>
        <c:noMultiLvlLbl val="0"/>
      </c:catAx>
      <c:valAx>
        <c:axId val="6007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21488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Nigeria's Unemployment Rate</a:t>
            </a:r>
            <a:r>
              <a:rPr lang="en-US" sz="1100" baseline="0"/>
              <a:t> </a:t>
            </a:r>
            <a:r>
              <a:rPr lang="en-US" sz="1100"/>
              <a:t>3 Yr Moving Average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'3yr_MA'!$C$3</c:f>
              <c:strCache>
                <c:ptCount val="1"/>
                <c:pt idx="0">
                  <c:v>Unemployment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'3yr_MA'!$B$4:$B$25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'3yr_MA'!$C$4:$C$25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BF-B6D2-1077504F4FE0}"/>
            </c:ext>
          </c:extLst>
        </c:ser>
        <c:ser>
          <c:idx val="1"/>
          <c:order val="1"/>
          <c:tx>
            <c:strRef>
              <c:f>'3yr_MA'!$D$3</c:f>
              <c:strCache>
                <c:ptCount val="1"/>
                <c:pt idx="0">
                  <c:v>Forecasted Unemployment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'3yr_MA'!$B$4:$B$25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'3yr_MA'!$D$4:$D$25</c:f>
              <c:numCache>
                <c:formatCode>General</c:formatCode>
                <c:ptCount val="22"/>
                <c:pt idx="3" formatCode="_(* #,##0.00_);_(* \(#,##0.00\);_(* &quot;-&quot;??_);_(@_)">
                  <c:v>3.7833333333333332</c:v>
                </c:pt>
                <c:pt idx="4" formatCode="_(* #,##0.00_);_(* \(#,##0.00\);_(* &quot;-&quot;??_);_(@_)">
                  <c:v>3.793333333333333</c:v>
                </c:pt>
                <c:pt idx="5" formatCode="_(* #,##0.00_);_(* \(#,##0.00\);_(* &quot;-&quot;??_);_(@_)">
                  <c:v>3.8066666666666666</c:v>
                </c:pt>
                <c:pt idx="6" formatCode="_(* #,##0.00_);_(* \(#,##0.00\);_(* &quot;-&quot;??_);_(@_)">
                  <c:v>3.81</c:v>
                </c:pt>
                <c:pt idx="7" formatCode="_(* #,##0.00_);_(* \(#,##0.00\);_(* &quot;-&quot;??_);_(@_)">
                  <c:v>3.7833333333333332</c:v>
                </c:pt>
                <c:pt idx="8" formatCode="_(* #,##0.00_);_(* \(#,##0.00\);_(* &quot;-&quot;??_);_(@_)">
                  <c:v>3.7266666666666666</c:v>
                </c:pt>
                <c:pt idx="9" formatCode="_(* #,##0.00_);_(* \(#,##0.00\);_(* &quot;-&quot;??_);_(@_)">
                  <c:v>3.6533333333333338</c:v>
                </c:pt>
                <c:pt idx="10" formatCode="_(* #,##0.00_);_(* \(#,##0.00\);_(* &quot;-&quot;??_);_(@_)">
                  <c:v>3.5866666666666664</c:v>
                </c:pt>
                <c:pt idx="11" formatCode="_(* #,##0.00_);_(* \(#,##0.00\);_(* &quot;-&quot;??_);_(@_)">
                  <c:v>3.61</c:v>
                </c:pt>
                <c:pt idx="12" formatCode="_(* #,##0.00_);_(* \(#,##0.00\);_(* &quot;-&quot;??_);_(@_)">
                  <c:v>3.6766666666666663</c:v>
                </c:pt>
                <c:pt idx="13" formatCode="_(* #,##0.00_);_(* \(#,##0.00\);_(* &quot;-&quot;??_);_(@_)">
                  <c:v>3.7533333333333334</c:v>
                </c:pt>
                <c:pt idx="14" formatCode="_(* #,##0.00_);_(* \(#,##0.00\);_(* &quot;-&quot;??_);_(@_)">
                  <c:v>3.7600000000000002</c:v>
                </c:pt>
                <c:pt idx="15" formatCode="_(* #,##0.00_);_(* \(#,##0.00\);_(* &quot;-&quot;??_);_(@_)">
                  <c:v>3.7366666666666668</c:v>
                </c:pt>
                <c:pt idx="16" formatCode="_(* #,##0.00_);_(* \(#,##0.00\);_(* &quot;-&quot;??_);_(@_)">
                  <c:v>4</c:v>
                </c:pt>
                <c:pt idx="17" formatCode="_(* #,##0.00_);_(* \(#,##0.00\);_(* &quot;-&quot;??_);_(@_)">
                  <c:v>4.1900000000000004</c:v>
                </c:pt>
                <c:pt idx="18" formatCode="_(* #,##0.00_);_(* \(#,##0.00\);_(* &quot;-&quot;??_);_(@_)">
                  <c:v>5.31</c:v>
                </c:pt>
                <c:pt idx="19" formatCode="_(* #,##0.00_);_(* \(#,##0.00\);_(* &quot;-&quot;??_);_(@_)">
                  <c:v>6.586666666666666</c:v>
                </c:pt>
                <c:pt idx="20" formatCode="_(* #,##0.00_);_(* \(#,##0.00\);_(* &quot;-&quot;??_);_(@_)">
                  <c:v>7.9666666666666659</c:v>
                </c:pt>
                <c:pt idx="21" formatCode="_(* #,##0.00_);_(* \(#,##0.00\);_(* &quot;-&quot;??_);_(@_)">
                  <c:v>8.4566666666666652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E-4DBF-B6D2-1077504F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829608"/>
        <c:axId val="567835512"/>
      </c:lineChart>
      <c:catAx>
        <c:axId val="56782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5512"/>
        <c:crosses val="autoZero"/>
        <c:auto val="1"/>
        <c:lblAlgn val="ctr"/>
        <c:lblOffset val="100"/>
        <c:noMultiLvlLbl val="0"/>
      </c:catAx>
      <c:valAx>
        <c:axId val="567835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829608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Nigeria's Unemployment Rate Exponential Smoothing Forecast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Exponent_Smooth!$C$4</c:f>
              <c:strCache>
                <c:ptCount val="1"/>
                <c:pt idx="0">
                  <c:v>Unemployment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Exponent_Smooth!$B$5:$B$26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Exponent_Smooth!$C$5:$C$26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5-43B3-959C-111EF757BC8E}"/>
            </c:ext>
          </c:extLst>
        </c:ser>
        <c:ser>
          <c:idx val="2"/>
          <c:order val="1"/>
          <c:tx>
            <c:strRef>
              <c:f>Exponent_Smooth!$D$4</c:f>
              <c:strCache>
                <c:ptCount val="1"/>
                <c:pt idx="0">
                  <c:v> Forecasted Unemployment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Exponent_Smooth!$B$5:$B$26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Exponent_Smooth!$D$5:$D$26</c:f>
              <c:numCache>
                <c:formatCode>_(* #,##0.00_);_(* \(#,##0.00\);_(* "-"??_);_(@_)</c:formatCode>
                <c:ptCount val="22"/>
                <c:pt idx="0">
                  <c:v>#N/A</c:v>
                </c:pt>
                <c:pt idx="1">
                  <c:v>3.79</c:v>
                </c:pt>
                <c:pt idx="2">
                  <c:v>3.7829999999999999</c:v>
                </c:pt>
                <c:pt idx="3">
                  <c:v>3.7808999999999999</c:v>
                </c:pt>
                <c:pt idx="4">
                  <c:v>3.8082699999999998</c:v>
                </c:pt>
                <c:pt idx="5">
                  <c:v>3.8164809999999996</c:v>
                </c:pt>
                <c:pt idx="6">
                  <c:v>3.7979443000000002</c:v>
                </c:pt>
                <c:pt idx="7">
                  <c:v>3.7573832899999999</c:v>
                </c:pt>
                <c:pt idx="8">
                  <c:v>3.6822149869999996</c:v>
                </c:pt>
                <c:pt idx="9">
                  <c:v>3.6036644960999995</c:v>
                </c:pt>
                <c:pt idx="10">
                  <c:v>3.5590993488299993</c:v>
                </c:pt>
                <c:pt idx="11">
                  <c:v>3.6717298046489999</c:v>
                </c:pt>
                <c:pt idx="12">
                  <c:v>3.7405189413946998</c:v>
                </c:pt>
                <c:pt idx="13">
                  <c:v>3.7611556824184094</c:v>
                </c:pt>
                <c:pt idx="14">
                  <c:v>3.7463467047255223</c:v>
                </c:pt>
                <c:pt idx="15">
                  <c:v>3.7139040114176565</c:v>
                </c:pt>
                <c:pt idx="16">
                  <c:v>4.306171203425297</c:v>
                </c:pt>
                <c:pt idx="17">
                  <c:v>4.3088513610275889</c:v>
                </c:pt>
                <c:pt idx="18">
                  <c:v>6.2346554083082761</c:v>
                </c:pt>
                <c:pt idx="19">
                  <c:v>7.7433966224924831</c:v>
                </c:pt>
                <c:pt idx="20">
                  <c:v>8.2380189867477434</c:v>
                </c:pt>
                <c:pt idx="21">
                  <c:v>8.4424056960243217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5-43B3-959C-111EF757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97768"/>
        <c:axId val="554099736"/>
      </c:lineChart>
      <c:catAx>
        <c:axId val="55409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9736"/>
        <c:crosses val="autoZero"/>
        <c:auto val="1"/>
        <c:lblAlgn val="ctr"/>
        <c:lblOffset val="100"/>
        <c:noMultiLvlLbl val="0"/>
      </c:catAx>
      <c:valAx>
        <c:axId val="554099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FF00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rgbClr val="7030A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Nigeria's Unemployment Rate Simple Linear Regression Forecast</a:t>
            </a:r>
            <a:endParaRPr lang="en-US" sz="1200" b="0">
              <a:solidFill>
                <a:srgbClr val="7030A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SimpleLinearRegressn!$C$5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SimpleLinearRegressn!$B$6:$B$27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SimpleLinearRegressn!$C$6:$C$27</c:f>
              <c:numCache>
                <c:formatCode>General</c:formatCode>
                <c:ptCount val="22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1-4384-8092-4EF212DCDBAD}"/>
            </c:ext>
          </c:extLst>
        </c:ser>
        <c:ser>
          <c:idx val="2"/>
          <c:order val="1"/>
          <c:tx>
            <c:strRef>
              <c:f>SimpleLinearRegressn!$F$5</c:f>
              <c:strCache>
                <c:ptCount val="1"/>
                <c:pt idx="0">
                  <c:v> LT + Seasonality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SimpleLinearRegressn!$B$6:$B$27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SimpleLinearRegressn!$F$6:$F$27</c:f>
              <c:numCache>
                <c:formatCode>_(* #,##0.00_);_(* \(#,##0.00\);_(* "-"??_);_(@_)</c:formatCode>
                <c:ptCount val="22"/>
                <c:pt idx="0">
                  <c:v>1.9065110628428379</c:v>
                </c:pt>
                <c:pt idx="1">
                  <c:v>2.0592512947074133</c:v>
                </c:pt>
                <c:pt idx="2">
                  <c:v>2.2113999910314468</c:v>
                </c:pt>
                <c:pt idx="3">
                  <c:v>2.3824021792955028</c:v>
                </c:pt>
                <c:pt idx="4">
                  <c:v>2.524187304088056</c:v>
                </c:pt>
                <c:pt idx="5">
                  <c:v>2.6374917407409564</c:v>
                </c:pt>
                <c:pt idx="6">
                  <c:v>2.7246226471929194</c:v>
                </c:pt>
                <c:pt idx="7">
                  <c:v>2.7666887905495101</c:v>
                </c:pt>
                <c:pt idx="8">
                  <c:v>2.7968938580439873</c:v>
                </c:pt>
                <c:pt idx="9">
                  <c:v>2.8470633022028466</c:v>
                </c:pt>
                <c:pt idx="10">
                  <c:v>3.0512710610521259</c:v>
                </c:pt>
                <c:pt idx="11">
                  <c:v>3.1413396989446989</c:v>
                </c:pt>
                <c:pt idx="12">
                  <c:v>3.1708964835130948</c:v>
                </c:pt>
                <c:pt idx="13">
                  <c:v>3.1491959022344127</c:v>
                </c:pt>
                <c:pt idx="14">
                  <c:v>3.0864341473874335</c:v>
                </c:pt>
                <c:pt idx="15">
                  <c:v>3.7182054346058391</c:v>
                </c:pt>
                <c:pt idx="16">
                  <c:v>3.4418017643083934</c:v>
                </c:pt>
                <c:pt idx="17">
                  <c:v>5.3816331027122963</c:v>
                </c:pt>
                <c:pt idx="18">
                  <c:v>6.3902313302449905</c:v>
                </c:pt>
                <c:pt idx="19">
                  <c:v>6.6082024011754523</c:v>
                </c:pt>
                <c:pt idx="20">
                  <c:v>6.8120406112156644</c:v>
                </c:pt>
                <c:pt idx="21">
                  <c:v>7.2323715415019763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1-4384-8092-4EF212DC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96960"/>
        <c:axId val="587499584"/>
      </c:lineChart>
      <c:catAx>
        <c:axId val="5874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9584"/>
        <c:crosses val="autoZero"/>
        <c:auto val="1"/>
        <c:lblAlgn val="ctr"/>
        <c:lblOffset val="100"/>
        <c:noMultiLvlLbl val="0"/>
      </c:catAx>
      <c:valAx>
        <c:axId val="58749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87094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870942"/>
                </a:solidFill>
                <a:latin typeface="+mn-lt"/>
              </a:rPr>
              <a:t>NIgeria's</a:t>
            </a:r>
            <a:r>
              <a:rPr lang="en-US" sz="1200" b="1" baseline="0">
                <a:solidFill>
                  <a:srgbClr val="870942"/>
                </a:solidFill>
                <a:latin typeface="+mn-lt"/>
              </a:rPr>
              <a:t> Unemployment Rate Forecast Linear Projection to Year 2030</a:t>
            </a:r>
            <a:endParaRPr lang="en-US" sz="1200" b="1">
              <a:solidFill>
                <a:srgbClr val="870942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87094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3569064736481E-2"/>
          <c:y val="0.11468623240276782"/>
          <c:w val="0.92760013693940435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Forecast_sheet_Outcome!$B$1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Forecast_sheet_Outcome!$B$2:$B$31</c:f>
              <c:numCache>
                <c:formatCode>General</c:formatCode>
                <c:ptCount val="30"/>
                <c:pt idx="0">
                  <c:v>3.79</c:v>
                </c:pt>
                <c:pt idx="1">
                  <c:v>3.78</c:v>
                </c:pt>
                <c:pt idx="2">
                  <c:v>3.78</c:v>
                </c:pt>
                <c:pt idx="3">
                  <c:v>3.82</c:v>
                </c:pt>
                <c:pt idx="4">
                  <c:v>3.82</c:v>
                </c:pt>
                <c:pt idx="5">
                  <c:v>3.79</c:v>
                </c:pt>
                <c:pt idx="6">
                  <c:v>3.74</c:v>
                </c:pt>
                <c:pt idx="7">
                  <c:v>3.65</c:v>
                </c:pt>
                <c:pt idx="8">
                  <c:v>3.57</c:v>
                </c:pt>
                <c:pt idx="9">
                  <c:v>3.54</c:v>
                </c:pt>
                <c:pt idx="10">
                  <c:v>3.72</c:v>
                </c:pt>
                <c:pt idx="11">
                  <c:v>3.77</c:v>
                </c:pt>
                <c:pt idx="12">
                  <c:v>3.77</c:v>
                </c:pt>
                <c:pt idx="13">
                  <c:v>3.74</c:v>
                </c:pt>
                <c:pt idx="14">
                  <c:v>3.7</c:v>
                </c:pt>
                <c:pt idx="15">
                  <c:v>4.5599999999999996</c:v>
                </c:pt>
                <c:pt idx="16">
                  <c:v>4.3099999999999996</c:v>
                </c:pt>
                <c:pt idx="17">
                  <c:v>7.06</c:v>
                </c:pt>
                <c:pt idx="18">
                  <c:v>8.39</c:v>
                </c:pt>
                <c:pt idx="19">
                  <c:v>8.4499999999999993</c:v>
                </c:pt>
                <c:pt idx="20">
                  <c:v>8.5299999999999994</c:v>
                </c:pt>
                <c:pt idx="21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3-4458-AF11-D59759498AC7}"/>
            </c:ext>
          </c:extLst>
        </c:ser>
        <c:ser>
          <c:idx val="1"/>
          <c:order val="1"/>
          <c:tx>
            <c:strRef>
              <c:f>Forecast_sheet_Outcome!$C$1</c:f>
              <c:strCache>
                <c:ptCount val="1"/>
                <c:pt idx="0">
                  <c:v>Forecast(Unemployment)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Forecast_sheet_Outcome!$C$2:$C$31</c:f>
              <c:numCache>
                <c:formatCode>General</c:formatCode>
                <c:ptCount val="30"/>
                <c:pt idx="21">
                  <c:v>9.01</c:v>
                </c:pt>
                <c:pt idx="22" formatCode="_(* #,##0.00_);_(* \(#,##0.00\);_(* &quot;-&quot;??_);_(@_)">
                  <c:v>7.7399849796509139</c:v>
                </c:pt>
                <c:pt idx="23" formatCode="_(* #,##0.00_);_(* \(#,##0.00\);_(* &quot;-&quot;??_);_(@_)">
                  <c:v>7.9614852143574959</c:v>
                </c:pt>
                <c:pt idx="24" formatCode="_(* #,##0.00_);_(* \(#,##0.00\);_(* &quot;-&quot;??_);_(@_)">
                  <c:v>8.182985449064077</c:v>
                </c:pt>
                <c:pt idx="25" formatCode="_(* #,##0.00_);_(* \(#,##0.00\);_(* &quot;-&quot;??_);_(@_)">
                  <c:v>8.404485683770659</c:v>
                </c:pt>
                <c:pt idx="26" formatCode="_(* #,##0.00_);_(* \(#,##0.00\);_(* &quot;-&quot;??_);_(@_)">
                  <c:v>8.6259859184772409</c:v>
                </c:pt>
                <c:pt idx="27" formatCode="_(* #,##0.00_);_(* \(#,##0.00\);_(* &quot;-&quot;??_);_(@_)">
                  <c:v>8.8474861531838211</c:v>
                </c:pt>
                <c:pt idx="28" formatCode="_(* #,##0.00_);_(* \(#,##0.00\);_(* &quot;-&quot;??_);_(@_)">
                  <c:v>9.0689863878904031</c:v>
                </c:pt>
                <c:pt idx="29" formatCode="_(* #,##0.00_);_(* \(#,##0.00\);_(* &quot;-&quot;??_);_(@_)">
                  <c:v>9.2904866225969851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3-4458-AF11-D59759498AC7}"/>
            </c:ext>
          </c:extLst>
        </c:ser>
        <c:ser>
          <c:idx val="2"/>
          <c:order val="2"/>
          <c:tx>
            <c:strRef>
              <c:f>Forecast_sheet_Outcome!$D$1</c:f>
              <c:strCache>
                <c:ptCount val="1"/>
                <c:pt idx="0">
                  <c:v>Lower Confidence Bound(Unemployment)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Forecast_sheet_Outcome!$D$2:$D$31</c:f>
              <c:numCache>
                <c:formatCode>General</c:formatCode>
                <c:ptCount val="30"/>
                <c:pt idx="21" formatCode="0.00">
                  <c:v>9.01</c:v>
                </c:pt>
                <c:pt idx="22" formatCode="0.00">
                  <c:v>5.1377053376085398</c:v>
                </c:pt>
                <c:pt idx="23" formatCode="0.00">
                  <c:v>5.3383034336551631</c:v>
                </c:pt>
                <c:pt idx="24" formatCode="0.00">
                  <c:v>5.5387402263285486</c:v>
                </c:pt>
                <c:pt idx="25" formatCode="0.00">
                  <c:v>5.7390169990624971</c:v>
                </c:pt>
                <c:pt idx="26" formatCode="0.00">
                  <c:v>5.9391350234836384</c:v>
                </c:pt>
                <c:pt idx="27" formatCode="0.00">
                  <c:v>6.139095559125697</c:v>
                </c:pt>
                <c:pt idx="28" formatCode="0.00">
                  <c:v>6.3388998531735421</c:v>
                </c:pt>
                <c:pt idx="29" formatCode="0.00">
                  <c:v>6.5385491402355118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3-4458-AF11-D59759498AC7}"/>
            </c:ext>
          </c:extLst>
        </c:ser>
        <c:ser>
          <c:idx val="3"/>
          <c:order val="3"/>
          <c:tx>
            <c:strRef>
              <c:f>Forecast_sheet_Outcome!$E$1</c:f>
              <c:strCache>
                <c:ptCount val="1"/>
                <c:pt idx="0">
                  <c:v>Upper Confidence Bound(Unemployment)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Forecast_sheet_Outcome!$A$2:$A$31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Forecast_sheet_Outcome!$E$2:$E$31</c:f>
              <c:numCache>
                <c:formatCode>General</c:formatCode>
                <c:ptCount val="30"/>
                <c:pt idx="21" formatCode="0.00">
                  <c:v>9.01</c:v>
                </c:pt>
                <c:pt idx="22" formatCode="0.00">
                  <c:v>10.342264621693289</c:v>
                </c:pt>
                <c:pt idx="23" formatCode="0.00">
                  <c:v>10.584666995059829</c:v>
                </c:pt>
                <c:pt idx="24" formatCode="0.00">
                  <c:v>10.827230671799605</c:v>
                </c:pt>
                <c:pt idx="25" formatCode="0.00">
                  <c:v>11.069954368478822</c:v>
                </c:pt>
                <c:pt idx="26" formatCode="0.00">
                  <c:v>11.312836813470843</c:v>
                </c:pt>
                <c:pt idx="27" formatCode="0.00">
                  <c:v>11.555876747241946</c:v>
                </c:pt>
                <c:pt idx="28" formatCode="0.00">
                  <c:v>11.799072922607264</c:v>
                </c:pt>
                <c:pt idx="29" formatCode="0.00">
                  <c:v>12.042424104958458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3-4458-AF11-D5975949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19288"/>
        <c:axId val="589219944"/>
      </c:lineChart>
      <c:catAx>
        <c:axId val="589219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9944"/>
        <c:crosses val="autoZero"/>
        <c:auto val="1"/>
        <c:lblAlgn val="ctr"/>
        <c:lblOffset val="100"/>
        <c:noMultiLvlLbl val="0"/>
      </c:catAx>
      <c:valAx>
        <c:axId val="58921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19288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38100</xdr:rowOff>
    </xdr:from>
    <xdr:to>
      <xdr:col>13</xdr:col>
      <xdr:colOff>442912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5024E9-1651-4BD6-9DF3-F4E966785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9525</xdr:rowOff>
    </xdr:from>
    <xdr:to>
      <xdr:col>13</xdr:col>
      <xdr:colOff>400049</xdr:colOff>
      <xdr:row>24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B2F3D-E395-46A5-AE25-35724235A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11</xdr:row>
      <xdr:rowOff>28575</xdr:rowOff>
    </xdr:from>
    <xdr:to>
      <xdr:col>13</xdr:col>
      <xdr:colOff>571499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92CEB-E324-40D4-9DD4-7F2697A26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604836</xdr:colOff>
      <xdr:row>4</xdr:row>
      <xdr:rowOff>352425</xdr:rowOff>
    </xdr:from>
    <xdr:to>
      <xdr:col>28</xdr:col>
      <xdr:colOff>95249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E2E14-64F2-46DD-A821-C9510408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576745</xdr:colOff>
      <xdr:row>3</xdr:row>
      <xdr:rowOff>64741</xdr:rowOff>
    </xdr:from>
    <xdr:to>
      <xdr:col>9</xdr:col>
      <xdr:colOff>110434</xdr:colOff>
      <xdr:row>17</xdr:row>
      <xdr:rowOff>140942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2C458-E418-4F48-BA3C-E29256AB4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289891</xdr:colOff>
      <xdr:row>3</xdr:row>
      <xdr:rowOff>96630</xdr:rowOff>
    </xdr:from>
    <xdr:to>
      <xdr:col>17</xdr:col>
      <xdr:colOff>356566</xdr:colOff>
      <xdr:row>17</xdr:row>
      <xdr:rowOff>163306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7C632-EA96-4E87-98B6-11D2CB170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593586</xdr:colOff>
      <xdr:row>18</xdr:row>
      <xdr:rowOff>165651</xdr:rowOff>
    </xdr:from>
    <xdr:to>
      <xdr:col>9</xdr:col>
      <xdr:colOff>89589</xdr:colOff>
      <xdr:row>33</xdr:row>
      <xdr:rowOff>162338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95E87D-3B1D-486E-B498-80D626877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276087</xdr:colOff>
      <xdr:row>19</xdr:row>
      <xdr:rowOff>27607</xdr:rowOff>
    </xdr:from>
    <xdr:to>
      <xdr:col>17</xdr:col>
      <xdr:colOff>393770</xdr:colOff>
      <xdr:row>33</xdr:row>
      <xdr:rowOff>179456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F4F299-82B3-436A-B296-28119699A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496955</xdr:colOff>
      <xdr:row>3</xdr:row>
      <xdr:rowOff>82825</xdr:rowOff>
    </xdr:from>
    <xdr:to>
      <xdr:col>29</xdr:col>
      <xdr:colOff>55216</xdr:colOff>
      <xdr:row>23</xdr:row>
      <xdr:rowOff>41413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6BE8E9-82A9-457C-AAC4-9155FE02C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0</xdr:row>
      <xdr:rowOff>38099</xdr:rowOff>
    </xdr:from>
    <xdr:to>
      <xdr:col>20</xdr:col>
      <xdr:colOff>257175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00F2F6-82AF-484D-9755-8A462969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9259F-9378-4790-9A6C-18968B324D77}" name="Table1" displayName="Table1" ref="A1:E31" totalsRowShown="0">
  <autoFilter ref="A1:E31" xr:uid="{89E9259F-9378-4790-9A6C-18968B324D77}"/>
  <tableColumns count="5">
    <tableColumn id="1" xr3:uid="{B8DC5DD0-1089-49AF-815A-378FBA4D7A19}" name="Period"/>
    <tableColumn id="2" xr3:uid="{8AB54318-3DB8-4C7F-9D1B-E56C52F4EE75}" name="Unemployment"/>
    <tableColumn id="3" xr3:uid="{E14B99B8-331A-4735-BE56-80D2B0546CFB}" name="Forecast(Unemployment)">
      <calculatedColumnFormula>_xlfn.FORECAST.ETS(A2,$B$2:$B$23,$A$2:$A$23,1,1)</calculatedColumnFormula>
    </tableColumn>
    <tableColumn id="4" xr3:uid="{CCF1E41B-BCAC-4495-AC3E-116E918093B2}" name="Lower Confidence Bound(Unemployment)" dataDxfId="2">
      <calculatedColumnFormula>C2-_xlfn.FORECAST.ETS.CONFINT(A2,$B$2:$B$23,$A$2:$A$23,0.95,1,1)</calculatedColumnFormula>
    </tableColumn>
    <tableColumn id="5" xr3:uid="{5D655394-91ED-405D-9303-A0AC9DB70446}" name="Upper Confidence Bound(Unemployment)" dataDxfId="1">
      <calculatedColumnFormula>C2+_xlfn.FORECAST.ETS.CONFINT(A2,$B$2:$B$23,$A$2:$A$23,0.95,1,1)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9E4227-925A-4336-AFCB-75F01A5C9013}" name="Table2" displayName="Table2" ref="G1:H8" totalsRowShown="0">
  <autoFilter ref="G1:H8" xr:uid="{959E4227-925A-4336-AFCB-75F01A5C9013}"/>
  <tableColumns count="2">
    <tableColumn id="1" xr3:uid="{E5151332-C586-4FD8-8E45-F9336EA92560}" name="Statistic"/>
    <tableColumn id="2" xr3:uid="{550DB321-C2A1-4230-A136-3C67A15863BF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BF63-D1E9-4CA2-A686-CE50AEC7C5D8}">
  <sheetPr>
    <tabColor theme="7"/>
  </sheetPr>
  <dimension ref="A1:F7"/>
  <sheetViews>
    <sheetView showGridLines="0" showRowColHeaders="0" tabSelected="1" workbookViewId="0">
      <selection activeCell="A2" sqref="A2:F7"/>
    </sheetView>
  </sheetViews>
  <sheetFormatPr defaultRowHeight="15" x14ac:dyDescent="0.25"/>
  <cols>
    <col min="1" max="1" width="36.140625" bestFit="1" customWidth="1"/>
    <col min="2" max="2" width="14" bestFit="1" customWidth="1"/>
  </cols>
  <sheetData>
    <row r="1" spans="1:6" ht="15.75" thickBot="1" x14ac:dyDescent="0.3"/>
    <row r="2" spans="1:6" ht="60" x14ac:dyDescent="0.25">
      <c r="A2" s="74" t="s">
        <v>51</v>
      </c>
      <c r="B2" s="75" t="s">
        <v>41</v>
      </c>
      <c r="C2" s="75" t="s">
        <v>42</v>
      </c>
      <c r="D2" s="76" t="s">
        <v>52</v>
      </c>
      <c r="E2" s="76" t="s">
        <v>54</v>
      </c>
      <c r="F2" s="77" t="s">
        <v>56</v>
      </c>
    </row>
    <row r="3" spans="1:6" ht="15.75" x14ac:dyDescent="0.25">
      <c r="A3" s="78" t="s">
        <v>40</v>
      </c>
      <c r="B3" s="54">
        <f>'Naive Forecast'!L9</f>
        <v>0.9507228942874657</v>
      </c>
      <c r="C3" s="55" t="s">
        <v>46</v>
      </c>
      <c r="D3" s="16">
        <v>0.30666666666666664</v>
      </c>
      <c r="E3" s="16">
        <v>0.49675238095238106</v>
      </c>
      <c r="F3" s="79">
        <v>4.9277105712534311E-2</v>
      </c>
    </row>
    <row r="4" spans="1:6" ht="15.75" x14ac:dyDescent="0.25">
      <c r="A4" s="78" t="s">
        <v>39</v>
      </c>
      <c r="B4" s="54">
        <f>'3yr_MA'!L9</f>
        <v>0.91320993136550987</v>
      </c>
      <c r="C4" s="57" t="s">
        <v>48</v>
      </c>
      <c r="D4" s="16">
        <v>0.58298245614035094</v>
      </c>
      <c r="E4" s="16">
        <v>1.1953198830409359</v>
      </c>
      <c r="F4" s="79">
        <v>8.6790068634490083E-2</v>
      </c>
    </row>
    <row r="5" spans="1:6" ht="15.75" x14ac:dyDescent="0.25">
      <c r="A5" s="78" t="s">
        <v>43</v>
      </c>
      <c r="B5" s="54">
        <f>Exponent_Smooth!L11</f>
        <v>0.94155982802351323</v>
      </c>
      <c r="C5" s="56" t="s">
        <v>47</v>
      </c>
      <c r="D5" s="16">
        <v>0.38620328932985054</v>
      </c>
      <c r="E5" s="16">
        <v>0.66237848844973202</v>
      </c>
      <c r="F5" s="79">
        <v>5.8440171976486772E-2</v>
      </c>
    </row>
    <row r="6" spans="1:6" ht="15.75" x14ac:dyDescent="0.25">
      <c r="A6" s="78" t="s">
        <v>44</v>
      </c>
      <c r="B6" s="54">
        <f>SimpleLinearRegressn!M12</f>
        <v>0.74451750169702358</v>
      </c>
      <c r="C6" s="1" t="s">
        <v>50</v>
      </c>
      <c r="D6" s="16">
        <v>1.19317565229128</v>
      </c>
      <c r="E6" s="16">
        <v>1.6654991906454861</v>
      </c>
      <c r="F6" s="79">
        <v>0.25548249830297637</v>
      </c>
    </row>
    <row r="7" spans="1:6" ht="16.5" thickBot="1" x14ac:dyDescent="0.3">
      <c r="A7" s="80" t="s">
        <v>45</v>
      </c>
      <c r="B7" s="81">
        <f>Forecast_sheet_Outcome!J10</f>
        <v>0.74858775464964822</v>
      </c>
      <c r="C7" s="82" t="s">
        <v>49</v>
      </c>
      <c r="D7" s="82">
        <v>1.601446506819171</v>
      </c>
      <c r="E7" s="82">
        <v>35.286109472286832</v>
      </c>
      <c r="F7" s="83">
        <v>0.25141224535035173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D1E-BA05-4833-A864-5235A59A19DB}">
  <dimension ref="A1:L25"/>
  <sheetViews>
    <sheetView showGridLines="0" workbookViewId="0">
      <selection activeCell="L6" sqref="L6"/>
    </sheetView>
  </sheetViews>
  <sheetFormatPr defaultRowHeight="15" x14ac:dyDescent="0.25"/>
  <cols>
    <col min="1" max="1" width="9.140625" style="7"/>
    <col min="2" max="2" width="9.140625" style="10"/>
    <col min="3" max="3" width="15" style="7" bestFit="1" customWidth="1"/>
    <col min="4" max="4" width="15.28515625" style="7" customWidth="1"/>
    <col min="5" max="10" width="9.140625" style="7"/>
    <col min="11" max="11" width="35" style="7" bestFit="1" customWidth="1"/>
    <col min="12" max="12" width="20.42578125" style="7" bestFit="1" customWidth="1"/>
    <col min="13" max="16384" width="9.140625" style="7"/>
  </cols>
  <sheetData>
    <row r="1" spans="1:12" ht="15.75" x14ac:dyDescent="0.25">
      <c r="A1" s="6"/>
      <c r="B1" s="6" t="s">
        <v>2</v>
      </c>
      <c r="C1" s="6"/>
      <c r="D1" s="6"/>
    </row>
    <row r="3" spans="1:12" s="9" customFormat="1" ht="60" x14ac:dyDescent="0.25">
      <c r="A3" s="13" t="s">
        <v>3</v>
      </c>
      <c r="B3" s="13" t="s">
        <v>0</v>
      </c>
      <c r="C3" s="13" t="s">
        <v>33</v>
      </c>
      <c r="D3" s="13" t="s">
        <v>9</v>
      </c>
      <c r="E3" s="13" t="s">
        <v>5</v>
      </c>
      <c r="F3" s="14" t="s">
        <v>52</v>
      </c>
      <c r="G3" s="14" t="s">
        <v>54</v>
      </c>
      <c r="H3" s="13" t="s">
        <v>56</v>
      </c>
      <c r="I3" s="8"/>
    </row>
    <row r="4" spans="1:12" x14ac:dyDescent="0.25">
      <c r="A4" s="1">
        <v>1</v>
      </c>
      <c r="B4" s="2">
        <v>1999</v>
      </c>
      <c r="C4" s="1">
        <v>3.79</v>
      </c>
      <c r="D4" s="1"/>
      <c r="E4" s="1"/>
      <c r="F4" s="1"/>
      <c r="G4" s="1"/>
      <c r="H4" s="1"/>
      <c r="K4" s="15" t="s">
        <v>53</v>
      </c>
      <c r="L4" s="16">
        <f>AVERAGE(F5:F25)</f>
        <v>0.30666666666666664</v>
      </c>
    </row>
    <row r="5" spans="1:12" x14ac:dyDescent="0.25">
      <c r="A5" s="1">
        <v>2</v>
      </c>
      <c r="B5" s="2">
        <v>2000</v>
      </c>
      <c r="C5" s="1">
        <v>3.78</v>
      </c>
      <c r="D5" s="11">
        <f>C4</f>
        <v>3.79</v>
      </c>
      <c r="E5" s="11">
        <f>C5-D5</f>
        <v>-1.0000000000000231E-2</v>
      </c>
      <c r="F5" s="1">
        <f>ABS(E5)</f>
        <v>1.0000000000000231E-2</v>
      </c>
      <c r="G5" s="1">
        <f>F5^2</f>
        <v>1.0000000000000461E-4</v>
      </c>
      <c r="H5" s="12">
        <f>F5/C5</f>
        <v>2.6455026455027069E-3</v>
      </c>
      <c r="K5" s="15" t="s">
        <v>55</v>
      </c>
      <c r="L5" s="16">
        <f>AVERAGE(G5:G25)</f>
        <v>0.49675238095238106</v>
      </c>
    </row>
    <row r="6" spans="1:12" x14ac:dyDescent="0.25">
      <c r="A6" s="1">
        <v>3</v>
      </c>
      <c r="B6" s="2">
        <v>2001</v>
      </c>
      <c r="C6" s="1">
        <v>3.78</v>
      </c>
      <c r="D6" s="11">
        <f t="shared" ref="D6:D25" si="0">C5</f>
        <v>3.78</v>
      </c>
      <c r="E6" s="11">
        <f t="shared" ref="E6:E25" si="1">C6-D6</f>
        <v>0</v>
      </c>
      <c r="F6" s="1">
        <f t="shared" ref="F6:F25" si="2">ABS(E6)</f>
        <v>0</v>
      </c>
      <c r="G6" s="1">
        <f t="shared" ref="G6:G25" si="3">F6^2</f>
        <v>0</v>
      </c>
      <c r="H6" s="12">
        <f t="shared" ref="H6:H25" si="4">F6/C6</f>
        <v>0</v>
      </c>
      <c r="K6" s="15" t="s">
        <v>57</v>
      </c>
      <c r="L6" s="35">
        <f>AVERAGE(H5:H25)</f>
        <v>4.9277105712534311E-2</v>
      </c>
    </row>
    <row r="7" spans="1:12" x14ac:dyDescent="0.25">
      <c r="A7" s="1">
        <v>4</v>
      </c>
      <c r="B7" s="2">
        <v>2002</v>
      </c>
      <c r="C7" s="1">
        <v>3.82</v>
      </c>
      <c r="D7" s="11">
        <f t="shared" si="0"/>
        <v>3.78</v>
      </c>
      <c r="E7" s="11">
        <f t="shared" si="1"/>
        <v>4.0000000000000036E-2</v>
      </c>
      <c r="F7" s="1">
        <f t="shared" si="2"/>
        <v>4.0000000000000036E-2</v>
      </c>
      <c r="G7" s="1">
        <f t="shared" si="3"/>
        <v>1.6000000000000029E-3</v>
      </c>
      <c r="H7" s="12">
        <f t="shared" si="4"/>
        <v>1.0471204188481685E-2</v>
      </c>
    </row>
    <row r="8" spans="1:12" x14ac:dyDescent="0.25">
      <c r="A8" s="1">
        <v>5</v>
      </c>
      <c r="B8" s="2">
        <v>2003</v>
      </c>
      <c r="C8" s="1">
        <v>3.82</v>
      </c>
      <c r="D8" s="11">
        <f t="shared" si="0"/>
        <v>3.82</v>
      </c>
      <c r="E8" s="11">
        <f t="shared" si="1"/>
        <v>0</v>
      </c>
      <c r="F8" s="1">
        <f t="shared" si="2"/>
        <v>0</v>
      </c>
      <c r="G8" s="1">
        <f t="shared" si="3"/>
        <v>0</v>
      </c>
      <c r="H8" s="12">
        <f t="shared" si="4"/>
        <v>0</v>
      </c>
    </row>
    <row r="9" spans="1:12" x14ac:dyDescent="0.25">
      <c r="A9" s="1">
        <v>6</v>
      </c>
      <c r="B9" s="2">
        <v>2004</v>
      </c>
      <c r="C9" s="1">
        <v>3.79</v>
      </c>
      <c r="D9" s="11">
        <f t="shared" si="0"/>
        <v>3.82</v>
      </c>
      <c r="E9" s="11">
        <f t="shared" si="1"/>
        <v>-2.9999999999999805E-2</v>
      </c>
      <c r="F9" s="1">
        <f t="shared" si="2"/>
        <v>2.9999999999999805E-2</v>
      </c>
      <c r="G9" s="1">
        <f t="shared" si="3"/>
        <v>8.9999999999998827E-4</v>
      </c>
      <c r="H9" s="12">
        <f t="shared" si="4"/>
        <v>7.9155672823218483E-3</v>
      </c>
      <c r="K9" s="59" t="s">
        <v>11</v>
      </c>
      <c r="L9" s="60">
        <f>100%-L6</f>
        <v>0.9507228942874657</v>
      </c>
    </row>
    <row r="10" spans="1:12" x14ac:dyDescent="0.25">
      <c r="A10" s="1">
        <v>7</v>
      </c>
      <c r="B10" s="2">
        <v>2005</v>
      </c>
      <c r="C10" s="1">
        <v>3.74</v>
      </c>
      <c r="D10" s="11">
        <f t="shared" si="0"/>
        <v>3.79</v>
      </c>
      <c r="E10" s="11">
        <f t="shared" si="1"/>
        <v>-4.9999999999999822E-2</v>
      </c>
      <c r="F10" s="1">
        <f t="shared" si="2"/>
        <v>4.9999999999999822E-2</v>
      </c>
      <c r="G10" s="1">
        <f t="shared" si="3"/>
        <v>2.4999999999999823E-3</v>
      </c>
      <c r="H10" s="12">
        <f t="shared" si="4"/>
        <v>1.3368983957219202E-2</v>
      </c>
    </row>
    <row r="11" spans="1:12" x14ac:dyDescent="0.25">
      <c r="A11" s="1">
        <v>8</v>
      </c>
      <c r="B11" s="2">
        <v>2006</v>
      </c>
      <c r="C11" s="1">
        <v>3.65</v>
      </c>
      <c r="D11" s="11">
        <f t="shared" si="0"/>
        <v>3.74</v>
      </c>
      <c r="E11" s="11">
        <f t="shared" si="1"/>
        <v>-9.0000000000000302E-2</v>
      </c>
      <c r="F11" s="1">
        <f t="shared" si="2"/>
        <v>9.0000000000000302E-2</v>
      </c>
      <c r="G11" s="1">
        <f t="shared" si="3"/>
        <v>8.1000000000000551E-3</v>
      </c>
      <c r="H11" s="12">
        <f t="shared" si="4"/>
        <v>2.4657534246575425E-2</v>
      </c>
    </row>
    <row r="12" spans="1:12" x14ac:dyDescent="0.25">
      <c r="A12" s="1">
        <v>9</v>
      </c>
      <c r="B12" s="2">
        <v>2007</v>
      </c>
      <c r="C12" s="1">
        <v>3.57</v>
      </c>
      <c r="D12" s="11">
        <f t="shared" si="0"/>
        <v>3.65</v>
      </c>
      <c r="E12" s="11">
        <f t="shared" si="1"/>
        <v>-8.0000000000000071E-2</v>
      </c>
      <c r="F12" s="1">
        <f t="shared" si="2"/>
        <v>8.0000000000000071E-2</v>
      </c>
      <c r="G12" s="1">
        <f t="shared" si="3"/>
        <v>6.4000000000000116E-3</v>
      </c>
      <c r="H12" s="12">
        <f t="shared" si="4"/>
        <v>2.2408963585434195E-2</v>
      </c>
    </row>
    <row r="13" spans="1:12" x14ac:dyDescent="0.25">
      <c r="A13" s="1">
        <v>10</v>
      </c>
      <c r="B13" s="2">
        <v>2008</v>
      </c>
      <c r="C13" s="1">
        <v>3.54</v>
      </c>
      <c r="D13" s="11">
        <f t="shared" si="0"/>
        <v>3.57</v>
      </c>
      <c r="E13" s="11">
        <f t="shared" si="1"/>
        <v>-2.9999999999999805E-2</v>
      </c>
      <c r="F13" s="1">
        <f t="shared" si="2"/>
        <v>2.9999999999999805E-2</v>
      </c>
      <c r="G13" s="1">
        <f t="shared" si="3"/>
        <v>8.9999999999998827E-4</v>
      </c>
      <c r="H13" s="12">
        <f t="shared" si="4"/>
        <v>8.4745762711863851E-3</v>
      </c>
    </row>
    <row r="14" spans="1:12" x14ac:dyDescent="0.25">
      <c r="A14" s="1">
        <v>11</v>
      </c>
      <c r="B14" s="2">
        <v>2009</v>
      </c>
      <c r="C14" s="1">
        <v>3.72</v>
      </c>
      <c r="D14" s="11">
        <f t="shared" si="0"/>
        <v>3.54</v>
      </c>
      <c r="E14" s="11">
        <f t="shared" si="1"/>
        <v>0.18000000000000016</v>
      </c>
      <c r="F14" s="1">
        <f t="shared" si="2"/>
        <v>0.18000000000000016</v>
      </c>
      <c r="G14" s="1">
        <f t="shared" si="3"/>
        <v>3.2400000000000061E-2</v>
      </c>
      <c r="H14" s="12">
        <f t="shared" si="4"/>
        <v>4.8387096774193589E-2</v>
      </c>
    </row>
    <row r="15" spans="1:12" x14ac:dyDescent="0.25">
      <c r="A15" s="1">
        <v>12</v>
      </c>
      <c r="B15" s="2">
        <v>2010</v>
      </c>
      <c r="C15" s="1">
        <v>3.77</v>
      </c>
      <c r="D15" s="11">
        <f t="shared" si="0"/>
        <v>3.72</v>
      </c>
      <c r="E15" s="11">
        <f t="shared" si="1"/>
        <v>4.9999999999999822E-2</v>
      </c>
      <c r="F15" s="1">
        <f t="shared" si="2"/>
        <v>4.9999999999999822E-2</v>
      </c>
      <c r="G15" s="1">
        <f t="shared" si="3"/>
        <v>2.4999999999999823E-3</v>
      </c>
      <c r="H15" s="12">
        <f t="shared" si="4"/>
        <v>1.3262599469495973E-2</v>
      </c>
    </row>
    <row r="16" spans="1:12" x14ac:dyDescent="0.25">
      <c r="A16" s="1">
        <v>13</v>
      </c>
      <c r="B16" s="2">
        <v>2011</v>
      </c>
      <c r="C16" s="1">
        <v>3.77</v>
      </c>
      <c r="D16" s="11">
        <f t="shared" si="0"/>
        <v>3.77</v>
      </c>
      <c r="E16" s="11">
        <f t="shared" si="1"/>
        <v>0</v>
      </c>
      <c r="F16" s="1">
        <f t="shared" si="2"/>
        <v>0</v>
      </c>
      <c r="G16" s="1">
        <f t="shared" si="3"/>
        <v>0</v>
      </c>
      <c r="H16" s="12">
        <f t="shared" si="4"/>
        <v>0</v>
      </c>
    </row>
    <row r="17" spans="1:8" x14ac:dyDescent="0.25">
      <c r="A17" s="1">
        <v>14</v>
      </c>
      <c r="B17" s="2">
        <v>2012</v>
      </c>
      <c r="C17" s="1">
        <v>3.74</v>
      </c>
      <c r="D17" s="11">
        <f t="shared" si="0"/>
        <v>3.77</v>
      </c>
      <c r="E17" s="11">
        <f t="shared" si="1"/>
        <v>-2.9999999999999805E-2</v>
      </c>
      <c r="F17" s="1">
        <f t="shared" si="2"/>
        <v>2.9999999999999805E-2</v>
      </c>
      <c r="G17" s="1">
        <f t="shared" si="3"/>
        <v>8.9999999999998827E-4</v>
      </c>
      <c r="H17" s="12">
        <f t="shared" si="4"/>
        <v>8.0213903743314979E-3</v>
      </c>
    </row>
    <row r="18" spans="1:8" x14ac:dyDescent="0.25">
      <c r="A18" s="1">
        <v>15</v>
      </c>
      <c r="B18" s="2">
        <v>2013</v>
      </c>
      <c r="C18" s="1">
        <v>3.7</v>
      </c>
      <c r="D18" s="11">
        <f t="shared" si="0"/>
        <v>3.74</v>
      </c>
      <c r="E18" s="11">
        <f t="shared" si="1"/>
        <v>-4.0000000000000036E-2</v>
      </c>
      <c r="F18" s="1">
        <f t="shared" si="2"/>
        <v>4.0000000000000036E-2</v>
      </c>
      <c r="G18" s="1">
        <f t="shared" si="3"/>
        <v>1.6000000000000029E-3</v>
      </c>
      <c r="H18" s="12">
        <f t="shared" si="4"/>
        <v>1.081081081081082E-2</v>
      </c>
    </row>
    <row r="19" spans="1:8" x14ac:dyDescent="0.25">
      <c r="A19" s="1">
        <v>16</v>
      </c>
      <c r="B19" s="2">
        <v>2014</v>
      </c>
      <c r="C19" s="1">
        <v>4.5599999999999996</v>
      </c>
      <c r="D19" s="11">
        <f t="shared" si="0"/>
        <v>3.7</v>
      </c>
      <c r="E19" s="11">
        <f t="shared" si="1"/>
        <v>0.85999999999999943</v>
      </c>
      <c r="F19" s="1">
        <f t="shared" si="2"/>
        <v>0.85999999999999943</v>
      </c>
      <c r="G19" s="1">
        <f t="shared" si="3"/>
        <v>0.73959999999999904</v>
      </c>
      <c r="H19" s="12">
        <f t="shared" si="4"/>
        <v>0.18859649122807007</v>
      </c>
    </row>
    <row r="20" spans="1:8" x14ac:dyDescent="0.25">
      <c r="A20" s="1">
        <v>17</v>
      </c>
      <c r="B20" s="2">
        <v>2015</v>
      </c>
      <c r="C20" s="1">
        <v>4.3099999999999996</v>
      </c>
      <c r="D20" s="11">
        <f t="shared" si="0"/>
        <v>4.5599999999999996</v>
      </c>
      <c r="E20" s="11">
        <f t="shared" si="1"/>
        <v>-0.25</v>
      </c>
      <c r="F20" s="1">
        <f t="shared" si="2"/>
        <v>0.25</v>
      </c>
      <c r="G20" s="1">
        <f t="shared" si="3"/>
        <v>6.25E-2</v>
      </c>
      <c r="H20" s="12">
        <f t="shared" si="4"/>
        <v>5.8004640371229703E-2</v>
      </c>
    </row>
    <row r="21" spans="1:8" x14ac:dyDescent="0.25">
      <c r="A21" s="1">
        <v>18</v>
      </c>
      <c r="B21" s="2">
        <v>2016</v>
      </c>
      <c r="C21" s="1">
        <v>7.06</v>
      </c>
      <c r="D21" s="11">
        <f t="shared" si="0"/>
        <v>4.3099999999999996</v>
      </c>
      <c r="E21" s="11">
        <f t="shared" si="1"/>
        <v>2.75</v>
      </c>
      <c r="F21" s="1">
        <f t="shared" si="2"/>
        <v>2.75</v>
      </c>
      <c r="G21" s="1">
        <f t="shared" si="3"/>
        <v>7.5625</v>
      </c>
      <c r="H21" s="12">
        <f t="shared" si="4"/>
        <v>0.38951841359773376</v>
      </c>
    </row>
    <row r="22" spans="1:8" x14ac:dyDescent="0.25">
      <c r="A22" s="1">
        <v>19</v>
      </c>
      <c r="B22" s="2">
        <v>2017</v>
      </c>
      <c r="C22" s="1">
        <v>8.39</v>
      </c>
      <c r="D22" s="11">
        <f t="shared" si="0"/>
        <v>7.06</v>
      </c>
      <c r="E22" s="11">
        <f t="shared" si="1"/>
        <v>1.330000000000001</v>
      </c>
      <c r="F22" s="1">
        <f t="shared" si="2"/>
        <v>1.330000000000001</v>
      </c>
      <c r="G22" s="1">
        <f t="shared" si="3"/>
        <v>1.7689000000000026</v>
      </c>
      <c r="H22" s="12">
        <f t="shared" si="4"/>
        <v>0.15852205005959485</v>
      </c>
    </row>
    <row r="23" spans="1:8" x14ac:dyDescent="0.25">
      <c r="A23" s="1">
        <v>20</v>
      </c>
      <c r="B23" s="2">
        <v>2018</v>
      </c>
      <c r="C23" s="1">
        <v>8.4499999999999993</v>
      </c>
      <c r="D23" s="11">
        <f t="shared" si="0"/>
        <v>8.39</v>
      </c>
      <c r="E23" s="11">
        <f t="shared" si="1"/>
        <v>5.9999999999998721E-2</v>
      </c>
      <c r="F23" s="1">
        <f t="shared" si="2"/>
        <v>5.9999999999998721E-2</v>
      </c>
      <c r="G23" s="1">
        <f t="shared" si="3"/>
        <v>3.5999999999998464E-3</v>
      </c>
      <c r="H23" s="12">
        <f t="shared" si="4"/>
        <v>7.100591715976181E-3</v>
      </c>
    </row>
    <row r="24" spans="1:8" x14ac:dyDescent="0.25">
      <c r="A24" s="1">
        <v>21</v>
      </c>
      <c r="B24" s="2">
        <v>2019</v>
      </c>
      <c r="C24" s="1">
        <v>8.5299999999999994</v>
      </c>
      <c r="D24" s="11">
        <f t="shared" si="0"/>
        <v>8.4499999999999993</v>
      </c>
      <c r="E24" s="11">
        <f t="shared" si="1"/>
        <v>8.0000000000000071E-2</v>
      </c>
      <c r="F24" s="1">
        <f t="shared" si="2"/>
        <v>8.0000000000000071E-2</v>
      </c>
      <c r="G24" s="1">
        <f t="shared" si="3"/>
        <v>6.4000000000000116E-3</v>
      </c>
      <c r="H24" s="12">
        <f t="shared" si="4"/>
        <v>9.3786635404454963E-3</v>
      </c>
    </row>
    <row r="25" spans="1:8" x14ac:dyDescent="0.25">
      <c r="A25" s="1">
        <v>22</v>
      </c>
      <c r="B25" s="2">
        <v>2020</v>
      </c>
      <c r="C25" s="1">
        <v>9.01</v>
      </c>
      <c r="D25" s="11">
        <f t="shared" si="0"/>
        <v>8.5299999999999994</v>
      </c>
      <c r="E25" s="11">
        <f t="shared" si="1"/>
        <v>0.48000000000000043</v>
      </c>
      <c r="F25" s="1">
        <f t="shared" si="2"/>
        <v>0.48000000000000043</v>
      </c>
      <c r="G25" s="1">
        <f t="shared" si="3"/>
        <v>0.23040000000000041</v>
      </c>
      <c r="H25" s="12">
        <f t="shared" si="4"/>
        <v>5.3274139844617138E-2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231-D092-429F-8078-12EE73D65093}">
  <dimension ref="A1:L25"/>
  <sheetViews>
    <sheetView showGridLines="0" topLeftCell="F1" workbookViewId="0">
      <selection activeCell="L4" sqref="L4:L6"/>
    </sheetView>
  </sheetViews>
  <sheetFormatPr defaultRowHeight="15" x14ac:dyDescent="0.25"/>
  <cols>
    <col min="3" max="3" width="15.28515625" customWidth="1"/>
    <col min="4" max="4" width="16.5703125" customWidth="1"/>
    <col min="5" max="5" width="19.85546875" customWidth="1"/>
    <col min="8" max="8" width="10.5703125" customWidth="1"/>
    <col min="11" max="11" width="32.85546875" bestFit="1" customWidth="1"/>
    <col min="12" max="12" width="19.42578125" bestFit="1" customWidth="1"/>
  </cols>
  <sheetData>
    <row r="1" spans="1:12" ht="15.75" x14ac:dyDescent="0.25">
      <c r="A1" s="3"/>
      <c r="B1" s="3" t="s">
        <v>10</v>
      </c>
      <c r="C1" s="3"/>
      <c r="D1" s="3"/>
      <c r="E1" s="3"/>
    </row>
    <row r="3" spans="1:12" ht="45" x14ac:dyDescent="0.25">
      <c r="A3" s="13" t="s">
        <v>3</v>
      </c>
      <c r="B3" s="13" t="s">
        <v>0</v>
      </c>
      <c r="C3" s="13" t="s">
        <v>1</v>
      </c>
      <c r="D3" s="13" t="s">
        <v>9</v>
      </c>
      <c r="E3" s="13" t="s">
        <v>5</v>
      </c>
      <c r="F3" s="14" t="s">
        <v>6</v>
      </c>
      <c r="G3" s="14" t="s">
        <v>7</v>
      </c>
      <c r="H3" s="13" t="s">
        <v>8</v>
      </c>
    </row>
    <row r="4" spans="1:12" x14ac:dyDescent="0.25">
      <c r="A4" s="1">
        <v>1</v>
      </c>
      <c r="B4" s="2">
        <v>1999</v>
      </c>
      <c r="C4" s="1">
        <v>3.79</v>
      </c>
      <c r="D4" s="1"/>
      <c r="E4" s="1"/>
      <c r="F4" s="1"/>
      <c r="G4" s="1"/>
      <c r="H4" s="1"/>
      <c r="K4" s="15" t="s">
        <v>53</v>
      </c>
      <c r="L4" s="16">
        <f>AVERAGE(F7:F25)</f>
        <v>0.58298245614035094</v>
      </c>
    </row>
    <row r="5" spans="1:12" x14ac:dyDescent="0.25">
      <c r="A5" s="1">
        <v>2</v>
      </c>
      <c r="B5" s="2">
        <v>2000</v>
      </c>
      <c r="C5" s="1">
        <v>3.78</v>
      </c>
      <c r="D5" s="1"/>
      <c r="E5" s="1"/>
      <c r="F5" s="1"/>
      <c r="G5" s="1"/>
      <c r="H5" s="1"/>
      <c r="K5" s="15" t="s">
        <v>55</v>
      </c>
      <c r="L5" s="16">
        <f>AVERAGE(G7:G25)</f>
        <v>1.1953198830409359</v>
      </c>
    </row>
    <row r="6" spans="1:12" x14ac:dyDescent="0.25">
      <c r="A6" s="1">
        <v>3</v>
      </c>
      <c r="B6" s="2">
        <v>2001</v>
      </c>
      <c r="C6" s="1">
        <v>3.78</v>
      </c>
      <c r="D6" s="1"/>
      <c r="E6" s="1"/>
      <c r="F6" s="1"/>
      <c r="G6" s="1"/>
      <c r="H6" s="1"/>
      <c r="K6" s="15" t="s">
        <v>57</v>
      </c>
      <c r="L6" s="35">
        <f>AVERAGE(H7:H25)</f>
        <v>8.6790068634490083E-2</v>
      </c>
    </row>
    <row r="7" spans="1:12" x14ac:dyDescent="0.25">
      <c r="A7" s="1">
        <v>4</v>
      </c>
      <c r="B7" s="2">
        <v>2002</v>
      </c>
      <c r="C7" s="1">
        <v>3.82</v>
      </c>
      <c r="D7" s="20">
        <f>AVERAGE(C4:C6)</f>
        <v>3.7833333333333332</v>
      </c>
      <c r="E7" s="21">
        <f>C7-D7</f>
        <v>3.6666666666666625E-2</v>
      </c>
      <c r="F7" s="1">
        <f>ABS(E7)</f>
        <v>3.6666666666666625E-2</v>
      </c>
      <c r="G7" s="1">
        <f>F7^2</f>
        <v>1.3444444444444413E-3</v>
      </c>
      <c r="H7" s="12">
        <f>F7/C7</f>
        <v>9.5986038394415257E-3</v>
      </c>
    </row>
    <row r="8" spans="1:12" x14ac:dyDescent="0.25">
      <c r="A8" s="1">
        <v>5</v>
      </c>
      <c r="B8" s="2">
        <v>2003</v>
      </c>
      <c r="C8" s="1">
        <v>3.82</v>
      </c>
      <c r="D8" s="20">
        <f t="shared" ref="D8:D25" si="0">AVERAGE(C5:C7)</f>
        <v>3.793333333333333</v>
      </c>
      <c r="E8" s="21">
        <f t="shared" ref="E8:E25" si="1">C8-D8</f>
        <v>2.6666666666666838E-2</v>
      </c>
      <c r="F8" s="1">
        <f t="shared" ref="F8:F25" si="2">ABS(E8)</f>
        <v>2.6666666666666838E-2</v>
      </c>
      <c r="G8" s="1">
        <f t="shared" ref="G8:G25" si="3">F8^2</f>
        <v>7.1111111111112025E-4</v>
      </c>
      <c r="H8" s="12">
        <f t="shared" ref="H8:H25" si="4">F8/C8</f>
        <v>6.9808027923211622E-3</v>
      </c>
    </row>
    <row r="9" spans="1:12" x14ac:dyDescent="0.25">
      <c r="A9" s="1">
        <v>6</v>
      </c>
      <c r="B9" s="2">
        <v>2004</v>
      </c>
      <c r="C9" s="1">
        <v>3.79</v>
      </c>
      <c r="D9" s="20">
        <f t="shared" si="0"/>
        <v>3.8066666666666666</v>
      </c>
      <c r="E9" s="21">
        <f t="shared" si="1"/>
        <v>-1.6666666666666607E-2</v>
      </c>
      <c r="F9" s="1">
        <f t="shared" si="2"/>
        <v>1.6666666666666607E-2</v>
      </c>
      <c r="G9" s="1">
        <f t="shared" si="3"/>
        <v>2.7777777777777583E-4</v>
      </c>
      <c r="H9" s="12">
        <f t="shared" si="4"/>
        <v>4.397537379067706E-3</v>
      </c>
      <c r="K9" s="58" t="s">
        <v>34</v>
      </c>
      <c r="L9" s="61">
        <f>100%-L6</f>
        <v>0.91320993136550987</v>
      </c>
    </row>
    <row r="10" spans="1:12" x14ac:dyDescent="0.25">
      <c r="A10" s="1">
        <v>7</v>
      </c>
      <c r="B10" s="2">
        <v>2005</v>
      </c>
      <c r="C10" s="1">
        <v>3.74</v>
      </c>
      <c r="D10" s="20">
        <f t="shared" si="0"/>
        <v>3.81</v>
      </c>
      <c r="E10" s="21">
        <f t="shared" si="1"/>
        <v>-6.999999999999984E-2</v>
      </c>
      <c r="F10" s="1">
        <f t="shared" si="2"/>
        <v>6.999999999999984E-2</v>
      </c>
      <c r="G10" s="1">
        <f t="shared" si="3"/>
        <v>4.8999999999999773E-3</v>
      </c>
      <c r="H10" s="12">
        <f t="shared" si="4"/>
        <v>1.8716577540106909E-2</v>
      </c>
    </row>
    <row r="11" spans="1:12" x14ac:dyDescent="0.25">
      <c r="A11" s="1">
        <v>8</v>
      </c>
      <c r="B11" s="2">
        <v>2006</v>
      </c>
      <c r="C11" s="1">
        <v>3.65</v>
      </c>
      <c r="D11" s="20">
        <f t="shared" si="0"/>
        <v>3.7833333333333332</v>
      </c>
      <c r="E11" s="21">
        <f t="shared" si="1"/>
        <v>-0.1333333333333333</v>
      </c>
      <c r="F11" s="1">
        <f t="shared" si="2"/>
        <v>0.1333333333333333</v>
      </c>
      <c r="G11" s="1">
        <f t="shared" si="3"/>
        <v>1.7777777777777771E-2</v>
      </c>
      <c r="H11" s="12">
        <f t="shared" si="4"/>
        <v>3.6529680365296795E-2</v>
      </c>
    </row>
    <row r="12" spans="1:12" x14ac:dyDescent="0.25">
      <c r="A12" s="1">
        <v>9</v>
      </c>
      <c r="B12" s="2">
        <v>2007</v>
      </c>
      <c r="C12" s="1">
        <v>3.57</v>
      </c>
      <c r="D12" s="20">
        <f t="shared" si="0"/>
        <v>3.7266666666666666</v>
      </c>
      <c r="E12" s="21">
        <f t="shared" si="1"/>
        <v>-0.15666666666666673</v>
      </c>
      <c r="F12" s="1">
        <f t="shared" si="2"/>
        <v>0.15666666666666673</v>
      </c>
      <c r="G12" s="1">
        <f t="shared" si="3"/>
        <v>2.4544444444444466E-2</v>
      </c>
      <c r="H12" s="12">
        <f t="shared" si="4"/>
        <v>4.3884220354808608E-2</v>
      </c>
    </row>
    <row r="13" spans="1:12" x14ac:dyDescent="0.25">
      <c r="A13" s="1">
        <v>10</v>
      </c>
      <c r="B13" s="2">
        <v>2008</v>
      </c>
      <c r="C13" s="1">
        <v>3.54</v>
      </c>
      <c r="D13" s="20">
        <f t="shared" si="0"/>
        <v>3.6533333333333338</v>
      </c>
      <c r="E13" s="21">
        <f t="shared" si="1"/>
        <v>-0.11333333333333373</v>
      </c>
      <c r="F13" s="1">
        <f t="shared" si="2"/>
        <v>0.11333333333333373</v>
      </c>
      <c r="G13" s="1">
        <f t="shared" si="3"/>
        <v>1.2844444444444535E-2</v>
      </c>
      <c r="H13" s="12">
        <f t="shared" si="4"/>
        <v>3.201506591337111E-2</v>
      </c>
    </row>
    <row r="14" spans="1:12" x14ac:dyDescent="0.25">
      <c r="A14" s="1">
        <v>11</v>
      </c>
      <c r="B14" s="2">
        <v>2009</v>
      </c>
      <c r="C14" s="1">
        <v>3.72</v>
      </c>
      <c r="D14" s="20">
        <f t="shared" si="0"/>
        <v>3.5866666666666664</v>
      </c>
      <c r="E14" s="21">
        <f t="shared" si="1"/>
        <v>0.13333333333333375</v>
      </c>
      <c r="F14" s="1">
        <f t="shared" si="2"/>
        <v>0.13333333333333375</v>
      </c>
      <c r="G14" s="1">
        <f t="shared" si="3"/>
        <v>1.7777777777777889E-2</v>
      </c>
      <c r="H14" s="12">
        <f t="shared" si="4"/>
        <v>3.5842293906810145E-2</v>
      </c>
    </row>
    <row r="15" spans="1:12" x14ac:dyDescent="0.25">
      <c r="A15" s="1">
        <v>12</v>
      </c>
      <c r="B15" s="2">
        <v>2010</v>
      </c>
      <c r="C15" s="1">
        <v>3.77</v>
      </c>
      <c r="D15" s="20">
        <f t="shared" si="0"/>
        <v>3.61</v>
      </c>
      <c r="E15" s="21">
        <f t="shared" si="1"/>
        <v>0.16000000000000014</v>
      </c>
      <c r="F15" s="1">
        <f t="shared" si="2"/>
        <v>0.16000000000000014</v>
      </c>
      <c r="G15" s="1">
        <f t="shared" si="3"/>
        <v>2.5600000000000046E-2</v>
      </c>
      <c r="H15" s="12">
        <f t="shared" si="4"/>
        <v>4.2440318302387307E-2</v>
      </c>
    </row>
    <row r="16" spans="1:12" x14ac:dyDescent="0.25">
      <c r="A16" s="1">
        <v>13</v>
      </c>
      <c r="B16" s="2">
        <v>2011</v>
      </c>
      <c r="C16" s="1">
        <v>3.77</v>
      </c>
      <c r="D16" s="20">
        <f t="shared" si="0"/>
        <v>3.6766666666666663</v>
      </c>
      <c r="E16" s="21">
        <f t="shared" si="1"/>
        <v>9.3333333333333712E-2</v>
      </c>
      <c r="F16" s="1">
        <f t="shared" si="2"/>
        <v>9.3333333333333712E-2</v>
      </c>
      <c r="G16" s="1">
        <f t="shared" si="3"/>
        <v>8.7111111111111816E-3</v>
      </c>
      <c r="H16" s="12">
        <f t="shared" si="4"/>
        <v>2.4756852343059341E-2</v>
      </c>
    </row>
    <row r="17" spans="1:8" x14ac:dyDescent="0.25">
      <c r="A17" s="1">
        <v>14</v>
      </c>
      <c r="B17" s="2">
        <v>2012</v>
      </c>
      <c r="C17" s="1">
        <v>3.74</v>
      </c>
      <c r="D17" s="20">
        <f t="shared" si="0"/>
        <v>3.7533333333333334</v>
      </c>
      <c r="E17" s="21">
        <f t="shared" si="1"/>
        <v>-1.3333333333333197E-2</v>
      </c>
      <c r="F17" s="1">
        <f t="shared" si="2"/>
        <v>1.3333333333333197E-2</v>
      </c>
      <c r="G17" s="1">
        <f t="shared" si="3"/>
        <v>1.7777777777777415E-4</v>
      </c>
      <c r="H17" s="12">
        <f t="shared" si="4"/>
        <v>3.5650623885917637E-3</v>
      </c>
    </row>
    <row r="18" spans="1:8" x14ac:dyDescent="0.25">
      <c r="A18" s="1">
        <v>15</v>
      </c>
      <c r="B18" s="2">
        <v>2013</v>
      </c>
      <c r="C18" s="1">
        <v>3.7</v>
      </c>
      <c r="D18" s="20">
        <f t="shared" si="0"/>
        <v>3.7600000000000002</v>
      </c>
      <c r="E18" s="21">
        <f t="shared" si="1"/>
        <v>-6.0000000000000053E-2</v>
      </c>
      <c r="F18" s="1">
        <f t="shared" si="2"/>
        <v>6.0000000000000053E-2</v>
      </c>
      <c r="G18" s="1">
        <f t="shared" si="3"/>
        <v>3.6000000000000064E-3</v>
      </c>
      <c r="H18" s="12">
        <f t="shared" si="4"/>
        <v>1.6216216216216231E-2</v>
      </c>
    </row>
    <row r="19" spans="1:8" x14ac:dyDescent="0.25">
      <c r="A19" s="1">
        <v>16</v>
      </c>
      <c r="B19" s="2">
        <v>2014</v>
      </c>
      <c r="C19" s="1">
        <v>4.5599999999999996</v>
      </c>
      <c r="D19" s="20">
        <f t="shared" si="0"/>
        <v>3.7366666666666668</v>
      </c>
      <c r="E19" s="21">
        <f t="shared" si="1"/>
        <v>0.82333333333333281</v>
      </c>
      <c r="F19" s="1">
        <f t="shared" si="2"/>
        <v>0.82333333333333281</v>
      </c>
      <c r="G19" s="1">
        <f t="shared" si="3"/>
        <v>0.67787777777777691</v>
      </c>
      <c r="H19" s="12">
        <f t="shared" si="4"/>
        <v>0.18055555555555547</v>
      </c>
    </row>
    <row r="20" spans="1:8" x14ac:dyDescent="0.25">
      <c r="A20" s="1">
        <v>17</v>
      </c>
      <c r="B20" s="2">
        <v>2015</v>
      </c>
      <c r="C20" s="1">
        <v>4.3099999999999996</v>
      </c>
      <c r="D20" s="20">
        <f t="shared" si="0"/>
        <v>4</v>
      </c>
      <c r="E20" s="21">
        <f t="shared" si="1"/>
        <v>0.30999999999999961</v>
      </c>
      <c r="F20" s="1">
        <f t="shared" si="2"/>
        <v>0.30999999999999961</v>
      </c>
      <c r="G20" s="1">
        <f t="shared" si="3"/>
        <v>9.6099999999999755E-2</v>
      </c>
      <c r="H20" s="12">
        <f t="shared" si="4"/>
        <v>7.192575406032474E-2</v>
      </c>
    </row>
    <row r="21" spans="1:8" x14ac:dyDescent="0.25">
      <c r="A21" s="1">
        <v>18</v>
      </c>
      <c r="B21" s="2">
        <v>2016</v>
      </c>
      <c r="C21" s="1">
        <v>7.06</v>
      </c>
      <c r="D21" s="20">
        <f t="shared" si="0"/>
        <v>4.1900000000000004</v>
      </c>
      <c r="E21" s="21">
        <f t="shared" si="1"/>
        <v>2.8699999999999992</v>
      </c>
      <c r="F21" s="1">
        <f t="shared" si="2"/>
        <v>2.8699999999999992</v>
      </c>
      <c r="G21" s="1">
        <f t="shared" si="3"/>
        <v>8.236899999999995</v>
      </c>
      <c r="H21" s="12">
        <f t="shared" si="4"/>
        <v>0.40651558073654381</v>
      </c>
    </row>
    <row r="22" spans="1:8" x14ac:dyDescent="0.25">
      <c r="A22" s="1">
        <v>19</v>
      </c>
      <c r="B22" s="2">
        <v>2017</v>
      </c>
      <c r="C22" s="1">
        <v>8.39</v>
      </c>
      <c r="D22" s="20">
        <f t="shared" si="0"/>
        <v>5.31</v>
      </c>
      <c r="E22" s="21">
        <f t="shared" si="1"/>
        <v>3.080000000000001</v>
      </c>
      <c r="F22" s="1">
        <f t="shared" si="2"/>
        <v>3.080000000000001</v>
      </c>
      <c r="G22" s="1">
        <f t="shared" si="3"/>
        <v>9.4864000000000051</v>
      </c>
      <c r="H22" s="12">
        <f t="shared" si="4"/>
        <v>0.36710369487485112</v>
      </c>
    </row>
    <row r="23" spans="1:8" x14ac:dyDescent="0.25">
      <c r="A23" s="1">
        <v>20</v>
      </c>
      <c r="B23" s="2">
        <v>2018</v>
      </c>
      <c r="C23" s="1">
        <v>8.4499999999999993</v>
      </c>
      <c r="D23" s="20">
        <f t="shared" si="0"/>
        <v>6.586666666666666</v>
      </c>
      <c r="E23" s="21">
        <f t="shared" si="1"/>
        <v>1.8633333333333333</v>
      </c>
      <c r="F23" s="1">
        <f t="shared" si="2"/>
        <v>1.8633333333333333</v>
      </c>
      <c r="G23" s="1">
        <f t="shared" si="3"/>
        <v>3.4720111111111107</v>
      </c>
      <c r="H23" s="12">
        <f t="shared" si="4"/>
        <v>0.22051282051282053</v>
      </c>
    </row>
    <row r="24" spans="1:8" x14ac:dyDescent="0.25">
      <c r="A24" s="1">
        <v>21</v>
      </c>
      <c r="B24" s="2">
        <v>2019</v>
      </c>
      <c r="C24" s="1">
        <v>8.5299999999999994</v>
      </c>
      <c r="D24" s="20">
        <f t="shared" si="0"/>
        <v>7.9666666666666659</v>
      </c>
      <c r="E24" s="21">
        <f t="shared" si="1"/>
        <v>0.56333333333333346</v>
      </c>
      <c r="F24" s="1">
        <f t="shared" si="2"/>
        <v>0.56333333333333346</v>
      </c>
      <c r="G24" s="1">
        <f t="shared" si="3"/>
        <v>0.3173444444444446</v>
      </c>
      <c r="H24" s="12">
        <f t="shared" si="4"/>
        <v>6.6041422430636987E-2</v>
      </c>
    </row>
    <row r="25" spans="1:8" x14ac:dyDescent="0.25">
      <c r="A25" s="1">
        <v>22</v>
      </c>
      <c r="B25" s="2">
        <v>2020</v>
      </c>
      <c r="C25" s="1">
        <v>9.01</v>
      </c>
      <c r="D25" s="20">
        <f t="shared" si="0"/>
        <v>8.4566666666666652</v>
      </c>
      <c r="E25" s="21">
        <f t="shared" si="1"/>
        <v>0.55333333333333456</v>
      </c>
      <c r="F25" s="1">
        <f t="shared" si="2"/>
        <v>0.55333333333333456</v>
      </c>
      <c r="G25" s="1">
        <f t="shared" si="3"/>
        <v>0.30617777777777916</v>
      </c>
      <c r="H25" s="12">
        <f t="shared" si="4"/>
        <v>6.1413244543100397E-2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8E03-7ED7-41F1-B897-C4E68BE369F9}">
  <dimension ref="A1:L37"/>
  <sheetViews>
    <sheetView showGridLines="0" topLeftCell="E1" workbookViewId="0">
      <selection activeCell="L5" sqref="L5:L7"/>
    </sheetView>
  </sheetViews>
  <sheetFormatPr defaultRowHeight="15" x14ac:dyDescent="0.25"/>
  <cols>
    <col min="3" max="3" width="16" customWidth="1"/>
    <col min="4" max="4" width="15.42578125" style="18" customWidth="1"/>
    <col min="5" max="5" width="9.140625" style="18"/>
    <col min="11" max="11" width="34.28515625" bestFit="1" customWidth="1"/>
    <col min="12" max="12" width="20.42578125" bestFit="1" customWidth="1"/>
  </cols>
  <sheetData>
    <row r="1" spans="1:12" ht="15.75" x14ac:dyDescent="0.25">
      <c r="A1" s="3"/>
      <c r="B1" s="3" t="s">
        <v>12</v>
      </c>
      <c r="C1" s="3"/>
      <c r="D1" s="22"/>
      <c r="E1" s="22"/>
      <c r="F1" s="3"/>
    </row>
    <row r="4" spans="1:12" ht="45" x14ac:dyDescent="0.25">
      <c r="A4" s="13" t="s">
        <v>3</v>
      </c>
      <c r="B4" s="13" t="s">
        <v>0</v>
      </c>
      <c r="C4" s="13" t="s">
        <v>1</v>
      </c>
      <c r="D4" s="23" t="s">
        <v>9</v>
      </c>
      <c r="E4" s="23" t="s">
        <v>5</v>
      </c>
      <c r="F4" s="14" t="s">
        <v>6</v>
      </c>
      <c r="G4" s="14" t="s">
        <v>7</v>
      </c>
      <c r="H4" s="13" t="s">
        <v>8</v>
      </c>
    </row>
    <row r="5" spans="1:12" x14ac:dyDescent="0.25">
      <c r="A5" s="1">
        <v>1</v>
      </c>
      <c r="B5" s="2">
        <v>1999</v>
      </c>
      <c r="C5" s="1">
        <v>3.79</v>
      </c>
      <c r="D5" s="20" t="e">
        <v>#N/A</v>
      </c>
      <c r="E5" s="20"/>
      <c r="F5" s="1"/>
      <c r="G5" s="1"/>
      <c r="H5" s="1"/>
      <c r="K5" s="15" t="s">
        <v>53</v>
      </c>
      <c r="L5" s="16">
        <f>AVERAGE(F6:F26)</f>
        <v>0.38620328932985054</v>
      </c>
    </row>
    <row r="6" spans="1:12" x14ac:dyDescent="0.25">
      <c r="A6" s="1">
        <v>2</v>
      </c>
      <c r="B6" s="2">
        <v>2000</v>
      </c>
      <c r="C6" s="1">
        <v>3.78</v>
      </c>
      <c r="D6" s="20">
        <f>C5</f>
        <v>3.79</v>
      </c>
      <c r="E6" s="20">
        <f>C6-D6</f>
        <v>-1.0000000000000231E-2</v>
      </c>
      <c r="F6" s="1">
        <f>ABS(E6)</f>
        <v>1.0000000000000231E-2</v>
      </c>
      <c r="G6" s="1">
        <f>F6^2</f>
        <v>1.0000000000000461E-4</v>
      </c>
      <c r="H6" s="12">
        <f>F6/C6</f>
        <v>2.6455026455027069E-3</v>
      </c>
      <c r="K6" s="15" t="s">
        <v>55</v>
      </c>
      <c r="L6" s="16">
        <f>AVERAGE(G6:G26)</f>
        <v>0.66237848844973202</v>
      </c>
    </row>
    <row r="7" spans="1:12" x14ac:dyDescent="0.25">
      <c r="A7" s="1">
        <v>3</v>
      </c>
      <c r="B7" s="2">
        <v>2001</v>
      </c>
      <c r="C7" s="1">
        <v>3.78</v>
      </c>
      <c r="D7" s="20">
        <f t="shared" ref="D7:D26" si="0">0.7*C6+0.3*D6</f>
        <v>3.7829999999999999</v>
      </c>
      <c r="E7" s="20">
        <f t="shared" ref="E7:E26" si="1">C7-D7</f>
        <v>-3.0000000000001137E-3</v>
      </c>
      <c r="F7" s="1">
        <f t="shared" ref="F7:F26" si="2">ABS(E7)</f>
        <v>3.0000000000001137E-3</v>
      </c>
      <c r="G7" s="1">
        <f t="shared" ref="G7:G26" si="3">F7^2</f>
        <v>9.0000000000006829E-6</v>
      </c>
      <c r="H7" s="12">
        <f t="shared" ref="H7:H26" si="4">F7/C7</f>
        <v>7.9365079365082379E-4</v>
      </c>
      <c r="K7" s="15" t="s">
        <v>57</v>
      </c>
      <c r="L7" s="35">
        <f>AVERAGE(H6:H26)</f>
        <v>5.8440171976486772E-2</v>
      </c>
    </row>
    <row r="8" spans="1:12" x14ac:dyDescent="0.25">
      <c r="A8" s="1">
        <v>4</v>
      </c>
      <c r="B8" s="2">
        <v>2002</v>
      </c>
      <c r="C8" s="1">
        <v>3.82</v>
      </c>
      <c r="D8" s="20">
        <f t="shared" si="0"/>
        <v>3.7808999999999999</v>
      </c>
      <c r="E8" s="20">
        <f t="shared" si="1"/>
        <v>3.9099999999999913E-2</v>
      </c>
      <c r="F8" s="1">
        <f t="shared" si="2"/>
        <v>3.9099999999999913E-2</v>
      </c>
      <c r="G8" s="1">
        <f t="shared" si="3"/>
        <v>1.5288099999999931E-3</v>
      </c>
      <c r="H8" s="12">
        <f t="shared" si="4"/>
        <v>1.0235602094240815E-2</v>
      </c>
    </row>
    <row r="9" spans="1:12" x14ac:dyDescent="0.25">
      <c r="A9" s="1">
        <v>5</v>
      </c>
      <c r="B9" s="2">
        <v>2003</v>
      </c>
      <c r="C9" s="1">
        <v>3.82</v>
      </c>
      <c r="D9" s="20">
        <f t="shared" si="0"/>
        <v>3.8082699999999998</v>
      </c>
      <c r="E9" s="20">
        <f t="shared" si="1"/>
        <v>1.1730000000000018E-2</v>
      </c>
      <c r="F9" s="1">
        <f t="shared" si="2"/>
        <v>1.1730000000000018E-2</v>
      </c>
      <c r="G9" s="1">
        <f t="shared" si="3"/>
        <v>1.3759290000000044E-4</v>
      </c>
      <c r="H9" s="12">
        <f t="shared" si="4"/>
        <v>3.0706806282722564E-3</v>
      </c>
    </row>
    <row r="10" spans="1:12" x14ac:dyDescent="0.25">
      <c r="A10" s="1">
        <v>6</v>
      </c>
      <c r="B10" s="2">
        <v>2004</v>
      </c>
      <c r="C10" s="1">
        <v>3.79</v>
      </c>
      <c r="D10" s="20">
        <f t="shared" si="0"/>
        <v>3.8164809999999996</v>
      </c>
      <c r="E10" s="20">
        <f t="shared" si="1"/>
        <v>-2.6480999999999533E-2</v>
      </c>
      <c r="F10" s="1">
        <f t="shared" si="2"/>
        <v>2.6480999999999533E-2</v>
      </c>
      <c r="G10" s="1">
        <f t="shared" si="3"/>
        <v>7.012433609999753E-4</v>
      </c>
      <c r="H10" s="12">
        <f t="shared" si="4"/>
        <v>6.9870712401054174E-3</v>
      </c>
    </row>
    <row r="11" spans="1:12" x14ac:dyDescent="0.25">
      <c r="A11" s="1">
        <v>7</v>
      </c>
      <c r="B11" s="2">
        <v>2005</v>
      </c>
      <c r="C11" s="1">
        <v>3.74</v>
      </c>
      <c r="D11" s="20">
        <f t="shared" si="0"/>
        <v>3.7979443000000002</v>
      </c>
      <c r="E11" s="20">
        <f t="shared" si="1"/>
        <v>-5.7944299999999949E-2</v>
      </c>
      <c r="F11" s="1">
        <f t="shared" si="2"/>
        <v>5.7944299999999949E-2</v>
      </c>
      <c r="G11" s="1">
        <f t="shared" si="3"/>
        <v>3.3575419024899941E-3</v>
      </c>
      <c r="H11" s="12">
        <f t="shared" si="4"/>
        <v>1.5493128342245975E-2</v>
      </c>
      <c r="K11" s="5" t="s">
        <v>35</v>
      </c>
      <c r="L11" s="24">
        <f>100%-L7</f>
        <v>0.94155982802351323</v>
      </c>
    </row>
    <row r="12" spans="1:12" x14ac:dyDescent="0.25">
      <c r="A12" s="1">
        <v>8</v>
      </c>
      <c r="B12" s="2">
        <v>2006</v>
      </c>
      <c r="C12" s="1">
        <v>3.65</v>
      </c>
      <c r="D12" s="20">
        <f t="shared" si="0"/>
        <v>3.7573832899999999</v>
      </c>
      <c r="E12" s="20">
        <f t="shared" si="1"/>
        <v>-0.10738329000000002</v>
      </c>
      <c r="F12" s="1">
        <f t="shared" si="2"/>
        <v>0.10738329000000002</v>
      </c>
      <c r="G12" s="1">
        <f t="shared" si="3"/>
        <v>1.1531170971224105E-2</v>
      </c>
      <c r="H12" s="12">
        <f t="shared" si="4"/>
        <v>2.9420079452054802E-2</v>
      </c>
    </row>
    <row r="13" spans="1:12" x14ac:dyDescent="0.25">
      <c r="A13" s="1">
        <v>9</v>
      </c>
      <c r="B13" s="2">
        <v>2007</v>
      </c>
      <c r="C13" s="1">
        <v>3.57</v>
      </c>
      <c r="D13" s="20">
        <f t="shared" si="0"/>
        <v>3.6822149869999996</v>
      </c>
      <c r="E13" s="20">
        <f t="shared" si="1"/>
        <v>-0.11221498699999977</v>
      </c>
      <c r="F13" s="1">
        <f t="shared" si="2"/>
        <v>0.11221498699999977</v>
      </c>
      <c r="G13" s="1">
        <f t="shared" si="3"/>
        <v>1.2592203307410116E-2</v>
      </c>
      <c r="H13" s="12">
        <f t="shared" si="4"/>
        <v>3.1432769467787051E-2</v>
      </c>
    </row>
    <row r="14" spans="1:12" x14ac:dyDescent="0.25">
      <c r="A14" s="1">
        <v>10</v>
      </c>
      <c r="B14" s="2">
        <v>2008</v>
      </c>
      <c r="C14" s="1">
        <v>3.54</v>
      </c>
      <c r="D14" s="20">
        <f t="shared" si="0"/>
        <v>3.6036644960999995</v>
      </c>
      <c r="E14" s="20">
        <f t="shared" si="1"/>
        <v>-6.3664496099999468E-2</v>
      </c>
      <c r="F14" s="1">
        <f t="shared" si="2"/>
        <v>6.3664496099999468E-2</v>
      </c>
      <c r="G14" s="1">
        <f t="shared" si="3"/>
        <v>4.0531680636668472E-3</v>
      </c>
      <c r="H14" s="12">
        <f t="shared" si="4"/>
        <v>1.798432093220324E-2</v>
      </c>
    </row>
    <row r="15" spans="1:12" x14ac:dyDescent="0.25">
      <c r="A15" s="1">
        <v>11</v>
      </c>
      <c r="B15" s="2">
        <v>2009</v>
      </c>
      <c r="C15" s="1">
        <v>3.72</v>
      </c>
      <c r="D15" s="20">
        <f t="shared" si="0"/>
        <v>3.5590993488299993</v>
      </c>
      <c r="E15" s="20">
        <f t="shared" si="1"/>
        <v>0.16090065117000085</v>
      </c>
      <c r="F15" s="1">
        <f t="shared" si="2"/>
        <v>0.16090065117000085</v>
      </c>
      <c r="G15" s="1">
        <f t="shared" si="3"/>
        <v>2.5889019546930295E-2</v>
      </c>
      <c r="H15" s="12">
        <f t="shared" si="4"/>
        <v>4.325286321774216E-2</v>
      </c>
    </row>
    <row r="16" spans="1:12" x14ac:dyDescent="0.25">
      <c r="A16" s="1">
        <v>12</v>
      </c>
      <c r="B16" s="2">
        <v>2010</v>
      </c>
      <c r="C16" s="1">
        <v>3.77</v>
      </c>
      <c r="D16" s="20">
        <f t="shared" si="0"/>
        <v>3.6717298046489999</v>
      </c>
      <c r="E16" s="20">
        <f t="shared" si="1"/>
        <v>9.8270195351000122E-2</v>
      </c>
      <c r="F16" s="1">
        <f t="shared" si="2"/>
        <v>9.8270195351000122E-2</v>
      </c>
      <c r="G16" s="1">
        <f t="shared" si="3"/>
        <v>9.6570312943237268E-3</v>
      </c>
      <c r="H16" s="12">
        <f t="shared" si="4"/>
        <v>2.6066364814588891E-2</v>
      </c>
    </row>
    <row r="17" spans="1:8" x14ac:dyDescent="0.25">
      <c r="A17" s="1">
        <v>13</v>
      </c>
      <c r="B17" s="2">
        <v>2011</v>
      </c>
      <c r="C17" s="1">
        <v>3.77</v>
      </c>
      <c r="D17" s="20">
        <f t="shared" si="0"/>
        <v>3.7405189413946998</v>
      </c>
      <c r="E17" s="20">
        <f t="shared" si="1"/>
        <v>2.9481058605300259E-2</v>
      </c>
      <c r="F17" s="1">
        <f t="shared" si="2"/>
        <v>2.9481058605300259E-2</v>
      </c>
      <c r="G17" s="1">
        <f t="shared" si="3"/>
        <v>8.6913281648914843E-4</v>
      </c>
      <c r="H17" s="12">
        <f t="shared" si="4"/>
        <v>7.8199094443767263E-3</v>
      </c>
    </row>
    <row r="18" spans="1:8" x14ac:dyDescent="0.25">
      <c r="A18" s="1">
        <v>14</v>
      </c>
      <c r="B18" s="2">
        <v>2012</v>
      </c>
      <c r="C18" s="1">
        <v>3.74</v>
      </c>
      <c r="D18" s="20">
        <f t="shared" si="0"/>
        <v>3.7611556824184094</v>
      </c>
      <c r="E18" s="20">
        <f t="shared" si="1"/>
        <v>-2.115568241840915E-2</v>
      </c>
      <c r="F18" s="1">
        <f t="shared" si="2"/>
        <v>2.115568241840915E-2</v>
      </c>
      <c r="G18" s="1">
        <f t="shared" si="3"/>
        <v>4.4756289858858601E-4</v>
      </c>
      <c r="H18" s="12">
        <f t="shared" si="4"/>
        <v>5.6565995771147458E-3</v>
      </c>
    </row>
    <row r="19" spans="1:8" x14ac:dyDescent="0.25">
      <c r="A19" s="1">
        <v>15</v>
      </c>
      <c r="B19" s="2">
        <v>2013</v>
      </c>
      <c r="C19" s="1">
        <v>3.7</v>
      </c>
      <c r="D19" s="20">
        <f t="shared" si="0"/>
        <v>3.7463467047255223</v>
      </c>
      <c r="E19" s="20">
        <f t="shared" si="1"/>
        <v>-4.6346704725522159E-2</v>
      </c>
      <c r="F19" s="1">
        <f t="shared" si="2"/>
        <v>4.6346704725522159E-2</v>
      </c>
      <c r="G19" s="1">
        <f t="shared" si="3"/>
        <v>2.1480170389147381E-3</v>
      </c>
      <c r="H19" s="12">
        <f t="shared" si="4"/>
        <v>1.2526136412303285E-2</v>
      </c>
    </row>
    <row r="20" spans="1:8" x14ac:dyDescent="0.25">
      <c r="A20" s="1">
        <v>16</v>
      </c>
      <c r="B20" s="2">
        <v>2014</v>
      </c>
      <c r="C20" s="1">
        <v>4.5599999999999996</v>
      </c>
      <c r="D20" s="20">
        <f t="shared" si="0"/>
        <v>3.7139040114176565</v>
      </c>
      <c r="E20" s="20">
        <f t="shared" si="1"/>
        <v>0.84609598858234314</v>
      </c>
      <c r="F20" s="1">
        <f t="shared" si="2"/>
        <v>0.84609598858234314</v>
      </c>
      <c r="G20" s="1">
        <f t="shared" si="3"/>
        <v>0.71587842189513251</v>
      </c>
      <c r="H20" s="12">
        <f t="shared" si="4"/>
        <v>0.18554736591718052</v>
      </c>
    </row>
    <row r="21" spans="1:8" x14ac:dyDescent="0.25">
      <c r="A21" s="1">
        <v>17</v>
      </c>
      <c r="B21" s="2">
        <v>2015</v>
      </c>
      <c r="C21" s="1">
        <v>4.3099999999999996</v>
      </c>
      <c r="D21" s="20">
        <f t="shared" si="0"/>
        <v>4.306171203425297</v>
      </c>
      <c r="E21" s="20">
        <f t="shared" si="1"/>
        <v>3.8287965747025865E-3</v>
      </c>
      <c r="F21" s="1">
        <f t="shared" si="2"/>
        <v>3.8287965747025865E-3</v>
      </c>
      <c r="G21" s="1">
        <f t="shared" si="3"/>
        <v>1.465968321045426E-5</v>
      </c>
      <c r="H21" s="12">
        <f t="shared" si="4"/>
        <v>8.8835187348087867E-4</v>
      </c>
    </row>
    <row r="22" spans="1:8" x14ac:dyDescent="0.25">
      <c r="A22" s="1">
        <v>18</v>
      </c>
      <c r="B22" s="2">
        <v>2016</v>
      </c>
      <c r="C22" s="1">
        <v>7.06</v>
      </c>
      <c r="D22" s="20">
        <f t="shared" si="0"/>
        <v>4.3088513610275889</v>
      </c>
      <c r="E22" s="20">
        <f t="shared" si="1"/>
        <v>2.7511486389724107</v>
      </c>
      <c r="F22" s="1">
        <f t="shared" si="2"/>
        <v>2.7511486389724107</v>
      </c>
      <c r="G22" s="1">
        <f t="shared" si="3"/>
        <v>7.5688188337197477</v>
      </c>
      <c r="H22" s="12">
        <f t="shared" si="4"/>
        <v>0.38968111033603553</v>
      </c>
    </row>
    <row r="23" spans="1:8" x14ac:dyDescent="0.25">
      <c r="A23" s="1">
        <v>19</v>
      </c>
      <c r="B23" s="2">
        <v>2017</v>
      </c>
      <c r="C23" s="1">
        <v>8.39</v>
      </c>
      <c r="D23" s="20">
        <f t="shared" si="0"/>
        <v>6.2346554083082761</v>
      </c>
      <c r="E23" s="20">
        <f t="shared" si="1"/>
        <v>2.1553445916917244</v>
      </c>
      <c r="F23" s="1">
        <f t="shared" si="2"/>
        <v>2.1553445916917244</v>
      </c>
      <c r="G23" s="1">
        <f t="shared" si="3"/>
        <v>4.6455103089347665</v>
      </c>
      <c r="H23" s="12">
        <f t="shared" si="4"/>
        <v>0.25689446861641529</v>
      </c>
    </row>
    <row r="24" spans="1:8" x14ac:dyDescent="0.25">
      <c r="A24" s="1">
        <v>20</v>
      </c>
      <c r="B24" s="2">
        <v>2018</v>
      </c>
      <c r="C24" s="1">
        <v>8.4499999999999993</v>
      </c>
      <c r="D24" s="20">
        <f t="shared" si="0"/>
        <v>7.7433966224924831</v>
      </c>
      <c r="E24" s="20">
        <f t="shared" si="1"/>
        <v>0.70660337750751623</v>
      </c>
      <c r="F24" s="1">
        <f t="shared" si="2"/>
        <v>0.70660337750751623</v>
      </c>
      <c r="G24" s="1">
        <f t="shared" si="3"/>
        <v>0.49928833310502951</v>
      </c>
      <c r="H24" s="12">
        <f t="shared" si="4"/>
        <v>8.3621701480179444E-2</v>
      </c>
    </row>
    <row r="25" spans="1:8" x14ac:dyDescent="0.25">
      <c r="A25" s="1">
        <v>21</v>
      </c>
      <c r="B25" s="2">
        <v>2019</v>
      </c>
      <c r="C25" s="1">
        <v>8.5299999999999994</v>
      </c>
      <c r="D25" s="20">
        <f t="shared" si="0"/>
        <v>8.2380189867477434</v>
      </c>
      <c r="E25" s="20">
        <f t="shared" si="1"/>
        <v>0.29198101325225601</v>
      </c>
      <c r="F25" s="1">
        <f t="shared" si="2"/>
        <v>0.29198101325225601</v>
      </c>
      <c r="G25" s="1">
        <f t="shared" si="3"/>
        <v>8.5252912099814102E-2</v>
      </c>
      <c r="H25" s="12">
        <f t="shared" si="4"/>
        <v>3.4229896043640802E-2</v>
      </c>
    </row>
    <row r="26" spans="1:8" x14ac:dyDescent="0.25">
      <c r="A26" s="1">
        <v>22</v>
      </c>
      <c r="B26" s="2">
        <v>2020</v>
      </c>
      <c r="C26" s="1">
        <v>9.01</v>
      </c>
      <c r="D26" s="20">
        <f t="shared" si="0"/>
        <v>8.4424056960243217</v>
      </c>
      <c r="E26" s="20">
        <f t="shared" si="1"/>
        <v>0.56759430397567812</v>
      </c>
      <c r="F26" s="1">
        <f t="shared" si="2"/>
        <v>0.56759430397567812</v>
      </c>
      <c r="G26" s="1">
        <f t="shared" si="3"/>
        <v>0.32216329390563447</v>
      </c>
      <c r="H26" s="12">
        <f t="shared" si="4"/>
        <v>6.2996038177100797E-2</v>
      </c>
    </row>
    <row r="33" spans="11:12" x14ac:dyDescent="0.25">
      <c r="K33" s="15" t="s">
        <v>53</v>
      </c>
      <c r="L33" s="16">
        <v>0.38620328932985054</v>
      </c>
    </row>
    <row r="34" spans="11:12" x14ac:dyDescent="0.25">
      <c r="K34" s="15" t="s">
        <v>55</v>
      </c>
      <c r="L34" s="16">
        <v>0.66237848844973202</v>
      </c>
    </row>
    <row r="35" spans="11:12" x14ac:dyDescent="0.25">
      <c r="K35" s="15" t="s">
        <v>57</v>
      </c>
      <c r="L35" s="17">
        <v>5.8440171976486772E-2</v>
      </c>
    </row>
    <row r="36" spans="11:12" x14ac:dyDescent="0.25">
      <c r="K36" s="1"/>
      <c r="L36" s="1"/>
    </row>
    <row r="37" spans="11:12" x14ac:dyDescent="0.25">
      <c r="K37" s="15" t="s">
        <v>35</v>
      </c>
      <c r="L37" s="71">
        <v>0.94155982802351323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DC92-67E3-44CA-8559-5AB004D3381A}">
  <dimension ref="A1:Z34"/>
  <sheetViews>
    <sheetView showGridLines="0" topLeftCell="I22" workbookViewId="0">
      <selection activeCell="M30" sqref="M30:M32"/>
    </sheetView>
  </sheetViews>
  <sheetFormatPr defaultRowHeight="15" x14ac:dyDescent="0.25"/>
  <cols>
    <col min="3" max="3" width="19.140625" customWidth="1"/>
    <col min="4" max="4" width="15.85546875" bestFit="1" customWidth="1"/>
    <col min="5" max="5" width="11.140625" bestFit="1" customWidth="1"/>
    <col min="6" max="6" width="16.42578125" bestFit="1" customWidth="1"/>
    <col min="8" max="8" width="15.28515625" bestFit="1" customWidth="1"/>
    <col min="9" max="9" width="14.5703125" bestFit="1" customWidth="1"/>
    <col min="10" max="10" width="15.85546875" bestFit="1" customWidth="1"/>
    <col min="12" max="12" width="35" bestFit="1" customWidth="1"/>
    <col min="15" max="15" width="8" customWidth="1"/>
    <col min="16" max="16" width="24.85546875" customWidth="1"/>
    <col min="17" max="17" width="22" style="18" bestFit="1" customWidth="1"/>
    <col min="18" max="18" width="16.7109375" bestFit="1" customWidth="1"/>
  </cols>
  <sheetData>
    <row r="1" spans="1:26" s="3" customFormat="1" ht="16.5" thickBot="1" x14ac:dyDescent="0.3">
      <c r="B1" s="3" t="s">
        <v>13</v>
      </c>
      <c r="H1" s="22"/>
      <c r="L1" s="25"/>
      <c r="M1" s="25"/>
      <c r="Q1" s="22"/>
    </row>
    <row r="2" spans="1:26" ht="15.75" thickBot="1" x14ac:dyDescent="0.3">
      <c r="F2" s="38"/>
      <c r="G2" s="39" t="s">
        <v>16</v>
      </c>
      <c r="H2" s="40">
        <f>INTERCEPT($C$6:$C$27,$A$6:$A$27)</f>
        <v>2.2016883116883119</v>
      </c>
      <c r="I2" s="39"/>
      <c r="J2" s="39" t="s">
        <v>17</v>
      </c>
      <c r="K2" s="39">
        <f>SLOPE($C$6:$C$27,$A$6:$A$27)</f>
        <v>0.22866741953698477</v>
      </c>
      <c r="L2" s="41"/>
    </row>
    <row r="4" spans="1:26" x14ac:dyDescent="0.25">
      <c r="O4" s="50" t="s">
        <v>37</v>
      </c>
      <c r="P4" s="50"/>
      <c r="Q4" s="51"/>
      <c r="U4" s="72"/>
      <c r="V4" s="72"/>
      <c r="W4" s="72"/>
      <c r="X4" s="72"/>
      <c r="Y4" s="72"/>
      <c r="Z4" s="72"/>
    </row>
    <row r="5" spans="1:26" ht="30.75" thickBot="1" x14ac:dyDescent="0.3">
      <c r="A5" s="26" t="s">
        <v>3</v>
      </c>
      <c r="B5" s="26" t="s">
        <v>0</v>
      </c>
      <c r="C5" s="26" t="s">
        <v>1</v>
      </c>
      <c r="D5" s="28" t="s">
        <v>4</v>
      </c>
      <c r="E5" s="28" t="s">
        <v>14</v>
      </c>
      <c r="F5" s="34" t="s">
        <v>15</v>
      </c>
      <c r="G5" s="31" t="s">
        <v>5</v>
      </c>
      <c r="H5" s="32" t="s">
        <v>6</v>
      </c>
      <c r="I5" s="32" t="s">
        <v>7</v>
      </c>
      <c r="J5" s="33" t="s">
        <v>8</v>
      </c>
      <c r="O5" s="26" t="s">
        <v>0</v>
      </c>
      <c r="P5" s="26" t="s">
        <v>18</v>
      </c>
      <c r="Q5" s="27" t="s">
        <v>20</v>
      </c>
      <c r="R5" s="36" t="s">
        <v>19</v>
      </c>
      <c r="V5" s="73"/>
      <c r="W5" s="73"/>
    </row>
    <row r="6" spans="1:26" x14ac:dyDescent="0.25">
      <c r="A6" s="29">
        <v>1</v>
      </c>
      <c r="B6" s="30">
        <v>1999</v>
      </c>
      <c r="C6" s="1">
        <v>3.79</v>
      </c>
      <c r="D6" s="21">
        <f>$H$2+($K$2*A6)</f>
        <v>2.4303557312252968</v>
      </c>
      <c r="E6" s="20">
        <f>VLOOKUP(B6,O5:R27,4,FALSE)</f>
        <v>0.78445761595634578</v>
      </c>
      <c r="F6" s="20">
        <f>D6*E6</f>
        <v>1.9065110628428379</v>
      </c>
      <c r="G6" s="21">
        <f>C6-F6</f>
        <v>1.8834889371571621</v>
      </c>
      <c r="H6" s="20">
        <f>ABS(G6)</f>
        <v>1.8834889371571621</v>
      </c>
      <c r="I6" s="21">
        <f>H6^2</f>
        <v>3.5475305763934162</v>
      </c>
      <c r="J6" s="35">
        <f>H6/C6</f>
        <v>0.49696278025254936</v>
      </c>
      <c r="L6" s="15" t="s">
        <v>53</v>
      </c>
      <c r="M6" s="43">
        <f>AVERAGE(H6:H27)</f>
        <v>1.1931756522912791</v>
      </c>
      <c r="N6" s="44"/>
      <c r="O6" s="42">
        <v>1999</v>
      </c>
      <c r="P6" s="1">
        <f>AVERAGEIF(B6:B27,O6,C6:C27)</f>
        <v>3.79</v>
      </c>
      <c r="Q6" s="20">
        <f>AVERAGE(C6:C27)</f>
        <v>4.831363636363637</v>
      </c>
      <c r="R6" s="21">
        <f>P6/Q6</f>
        <v>0.78445761595634578</v>
      </c>
      <c r="S6" s="19"/>
    </row>
    <row r="7" spans="1:26" x14ac:dyDescent="0.25">
      <c r="A7" s="1">
        <v>2</v>
      </c>
      <c r="B7" s="2">
        <v>2000</v>
      </c>
      <c r="C7" s="1">
        <v>3.78</v>
      </c>
      <c r="D7" s="21">
        <f t="shared" ref="D7:D27" si="0">$H$2+($K$2*A7)</f>
        <v>2.6590231507622812</v>
      </c>
      <c r="E7" s="20">
        <f t="shared" ref="E7:E12" si="1">VLOOKUP(B7,O6:R28,4,FALSE)</f>
        <v>0.77443902439024381</v>
      </c>
      <c r="F7" s="20">
        <f t="shared" ref="F7:F27" si="2">D7*E7</f>
        <v>2.0592512947074133</v>
      </c>
      <c r="G7" s="21">
        <f t="shared" ref="G7:G27" si="3">C7-F7</f>
        <v>1.7207487052925865</v>
      </c>
      <c r="H7" s="20">
        <f t="shared" ref="H7:H27" si="4">ABS(G7)</f>
        <v>1.7207487052925865</v>
      </c>
      <c r="I7" s="21">
        <f t="shared" ref="I7:I27" si="5">H7^2</f>
        <v>2.9609761067661129</v>
      </c>
      <c r="J7" s="35">
        <f t="shared" ref="J7:J27" si="6">H7/C7</f>
        <v>0.45522452520967899</v>
      </c>
      <c r="L7" s="15" t="s">
        <v>55</v>
      </c>
      <c r="M7" s="16">
        <f>AVERAGE(I6:I27)</f>
        <v>1.6654991906454861</v>
      </c>
      <c r="N7" s="45"/>
      <c r="O7" s="42">
        <v>2000</v>
      </c>
      <c r="P7" s="1">
        <f t="shared" ref="P7:P12" si="7">AVERAGEIF(B7:B28,O7,C7:C28)</f>
        <v>3.78</v>
      </c>
      <c r="Q7" s="20">
        <f t="shared" ref="Q7:Q12" si="8">AVERAGE(C7:C28)</f>
        <v>4.8809523809523814</v>
      </c>
      <c r="R7" s="21">
        <f t="shared" ref="R7:R27" si="9">P7/Q7</f>
        <v>0.77443902439024381</v>
      </c>
    </row>
    <row r="8" spans="1:26" x14ac:dyDescent="0.25">
      <c r="A8" s="1">
        <v>3</v>
      </c>
      <c r="B8" s="2">
        <v>2001</v>
      </c>
      <c r="C8" s="1">
        <v>3.78</v>
      </c>
      <c r="D8" s="21">
        <f t="shared" si="0"/>
        <v>2.8876905702992661</v>
      </c>
      <c r="E8" s="20">
        <f t="shared" si="1"/>
        <v>0.76580226904375981</v>
      </c>
      <c r="F8" s="20">
        <f t="shared" si="2"/>
        <v>2.2113999910314468</v>
      </c>
      <c r="G8" s="21">
        <f t="shared" si="3"/>
        <v>1.568600008968553</v>
      </c>
      <c r="H8" s="20">
        <f t="shared" si="4"/>
        <v>1.568600008968553</v>
      </c>
      <c r="I8" s="21">
        <f t="shared" si="5"/>
        <v>2.4605059881361444</v>
      </c>
      <c r="J8" s="35">
        <f t="shared" si="6"/>
        <v>0.41497354734617808</v>
      </c>
      <c r="L8" s="15" t="s">
        <v>57</v>
      </c>
      <c r="M8" s="17">
        <f>AVERAGE(J6:J27)</f>
        <v>0.25548249830297637</v>
      </c>
      <c r="N8" s="45"/>
      <c r="O8" s="42">
        <v>2001</v>
      </c>
      <c r="P8" s="1">
        <f t="shared" si="7"/>
        <v>3.78</v>
      </c>
      <c r="Q8" s="20">
        <f t="shared" si="8"/>
        <v>4.9360000000000017</v>
      </c>
      <c r="R8" s="21">
        <f t="shared" si="9"/>
        <v>0.76580226904375981</v>
      </c>
    </row>
    <row r="9" spans="1:26" x14ac:dyDescent="0.25">
      <c r="A9" s="1">
        <v>4</v>
      </c>
      <c r="B9" s="2">
        <v>2002</v>
      </c>
      <c r="C9" s="1">
        <v>3.82</v>
      </c>
      <c r="D9" s="21">
        <f t="shared" si="0"/>
        <v>3.116357989836251</v>
      </c>
      <c r="E9" s="20">
        <f t="shared" si="1"/>
        <v>0.76448283126184935</v>
      </c>
      <c r="F9" s="20">
        <f t="shared" si="2"/>
        <v>2.3824021792955028</v>
      </c>
      <c r="G9" s="21">
        <f t="shared" si="3"/>
        <v>1.437597820704497</v>
      </c>
      <c r="H9" s="20">
        <f t="shared" si="4"/>
        <v>1.437597820704497</v>
      </c>
      <c r="I9" s="21">
        <f t="shared" si="5"/>
        <v>2.0666874940943192</v>
      </c>
      <c r="J9" s="35">
        <f t="shared" si="6"/>
        <v>0.37633450803782648</v>
      </c>
      <c r="L9" s="46"/>
      <c r="M9" s="7"/>
      <c r="N9" s="45"/>
      <c r="O9" s="42">
        <v>2002</v>
      </c>
      <c r="P9" s="1">
        <f t="shared" si="7"/>
        <v>3.82</v>
      </c>
      <c r="Q9" s="20">
        <f t="shared" si="8"/>
        <v>4.9968421052631591</v>
      </c>
      <c r="R9" s="21">
        <f t="shared" si="9"/>
        <v>0.76448283126184935</v>
      </c>
    </row>
    <row r="10" spans="1:26" x14ac:dyDescent="0.25">
      <c r="A10" s="1">
        <v>5</v>
      </c>
      <c r="B10" s="2">
        <v>2003</v>
      </c>
      <c r="C10" s="1">
        <v>3.82</v>
      </c>
      <c r="D10" s="21">
        <f t="shared" si="0"/>
        <v>3.3450254093732359</v>
      </c>
      <c r="E10" s="20">
        <f t="shared" si="1"/>
        <v>0.75460930640913071</v>
      </c>
      <c r="F10" s="20">
        <f t="shared" si="2"/>
        <v>2.524187304088056</v>
      </c>
      <c r="G10" s="21">
        <f t="shared" si="3"/>
        <v>1.2958126959119438</v>
      </c>
      <c r="H10" s="20">
        <f t="shared" si="4"/>
        <v>1.2958126959119438</v>
      </c>
      <c r="I10" s="21">
        <f t="shared" si="5"/>
        <v>1.6791305428865797</v>
      </c>
      <c r="J10" s="35">
        <f t="shared" si="6"/>
        <v>0.33921798322302193</v>
      </c>
      <c r="L10" s="46"/>
      <c r="M10" s="7"/>
      <c r="N10" s="45"/>
      <c r="O10" s="42">
        <v>2003</v>
      </c>
      <c r="P10" s="1">
        <f t="shared" si="7"/>
        <v>3.82</v>
      </c>
      <c r="Q10" s="20">
        <f t="shared" si="8"/>
        <v>5.0622222222222231</v>
      </c>
      <c r="R10" s="21">
        <f t="shared" si="9"/>
        <v>0.75460930640913071</v>
      </c>
    </row>
    <row r="11" spans="1:26" x14ac:dyDescent="0.25">
      <c r="A11" s="1">
        <v>6</v>
      </c>
      <c r="B11" s="2">
        <v>2004</v>
      </c>
      <c r="C11" s="1">
        <v>3.79</v>
      </c>
      <c r="D11" s="21">
        <f t="shared" si="0"/>
        <v>3.5736928289102208</v>
      </c>
      <c r="E11" s="20">
        <f t="shared" si="1"/>
        <v>0.7380297823596792</v>
      </c>
      <c r="F11" s="20">
        <f t="shared" si="2"/>
        <v>2.6374917407409564</v>
      </c>
      <c r="G11" s="21">
        <f t="shared" si="3"/>
        <v>1.1525082592590437</v>
      </c>
      <c r="H11" s="20">
        <f t="shared" si="4"/>
        <v>1.1525082592590437</v>
      </c>
      <c r="I11" s="21">
        <f t="shared" si="5"/>
        <v>1.328275287660311</v>
      </c>
      <c r="J11" s="35">
        <f t="shared" si="6"/>
        <v>0.30409188898655504</v>
      </c>
      <c r="L11" s="46"/>
      <c r="M11" s="7"/>
      <c r="N11" s="45"/>
      <c r="O11" s="42">
        <v>2004</v>
      </c>
      <c r="P11" s="1">
        <f t="shared" si="7"/>
        <v>3.79</v>
      </c>
      <c r="Q11" s="20">
        <f t="shared" si="8"/>
        <v>5.1352941176470592</v>
      </c>
      <c r="R11" s="21">
        <f t="shared" si="9"/>
        <v>0.7380297823596792</v>
      </c>
    </row>
    <row r="12" spans="1:26" ht="30.75" thickBot="1" x14ac:dyDescent="0.3">
      <c r="A12" s="1">
        <v>7</v>
      </c>
      <c r="B12" s="2">
        <v>2005</v>
      </c>
      <c r="C12" s="1">
        <v>3.74</v>
      </c>
      <c r="D12" s="21">
        <f t="shared" si="0"/>
        <v>3.8023602484472052</v>
      </c>
      <c r="E12" s="20">
        <f t="shared" si="1"/>
        <v>0.71656089091126796</v>
      </c>
      <c r="F12" s="20">
        <f t="shared" si="2"/>
        <v>2.7246226471929194</v>
      </c>
      <c r="G12" s="21">
        <f t="shared" si="3"/>
        <v>1.0153773528070809</v>
      </c>
      <c r="H12" s="20">
        <f t="shared" si="4"/>
        <v>1.0153773528070809</v>
      </c>
      <c r="I12" s="21">
        <f t="shared" si="5"/>
        <v>1.0309911685935151</v>
      </c>
      <c r="J12" s="35">
        <f t="shared" si="6"/>
        <v>0.27149127080403229</v>
      </c>
      <c r="L12" s="47" t="s">
        <v>36</v>
      </c>
      <c r="M12" s="48">
        <f>100%-M8</f>
        <v>0.74451750169702358</v>
      </c>
      <c r="N12" s="49"/>
      <c r="O12" s="42">
        <v>2005</v>
      </c>
      <c r="P12" s="1">
        <f t="shared" si="7"/>
        <v>3.74</v>
      </c>
      <c r="Q12" s="20">
        <f t="shared" si="8"/>
        <v>5.2193750000000012</v>
      </c>
      <c r="R12" s="21">
        <f t="shared" si="9"/>
        <v>0.71656089091126796</v>
      </c>
    </row>
    <row r="13" spans="1:26" x14ac:dyDescent="0.25">
      <c r="A13" s="1">
        <v>8</v>
      </c>
      <c r="B13" s="2">
        <v>2006</v>
      </c>
      <c r="C13" s="1">
        <v>3.65</v>
      </c>
      <c r="D13" s="21">
        <f t="shared" si="0"/>
        <v>4.0310276679841905</v>
      </c>
      <c r="E13" s="20">
        <f>VLOOKUP(B13,O12:R33,4,FALSE)</f>
        <v>0.68634825122226395</v>
      </c>
      <c r="F13" s="20">
        <f t="shared" si="2"/>
        <v>2.7666887905495101</v>
      </c>
      <c r="G13" s="21">
        <f t="shared" si="3"/>
        <v>0.8833112094504898</v>
      </c>
      <c r="H13" s="20">
        <f t="shared" si="4"/>
        <v>0.8833112094504898</v>
      </c>
      <c r="I13" s="21">
        <f t="shared" si="5"/>
        <v>0.78023869274088709</v>
      </c>
      <c r="J13" s="35">
        <f t="shared" si="6"/>
        <v>0.24200307108232597</v>
      </c>
      <c r="O13" s="2">
        <v>2006</v>
      </c>
      <c r="P13" s="1">
        <f>AVERAGEIF(B13:B33,O13,C13:C33)</f>
        <v>3.65</v>
      </c>
      <c r="Q13" s="20">
        <f>AVERAGE(C13:C33)</f>
        <v>5.3180000000000005</v>
      </c>
      <c r="R13" s="21">
        <f t="shared" si="9"/>
        <v>0.68634825122226395</v>
      </c>
    </row>
    <row r="14" spans="1:26" x14ac:dyDescent="0.25">
      <c r="A14" s="1">
        <v>9</v>
      </c>
      <c r="B14" s="2">
        <v>2007</v>
      </c>
      <c r="C14" s="1">
        <v>3.57</v>
      </c>
      <c r="D14" s="21">
        <f t="shared" si="0"/>
        <v>4.259695087521175</v>
      </c>
      <c r="E14" s="20">
        <f t="shared" ref="E14:E27" si="10">VLOOKUP(B14,O13:R33,4,FALSE)</f>
        <v>0.65659485023646869</v>
      </c>
      <c r="F14" s="20">
        <f t="shared" si="2"/>
        <v>2.7968938580439873</v>
      </c>
      <c r="G14" s="21">
        <f t="shared" si="3"/>
        <v>0.77310614195601257</v>
      </c>
      <c r="H14" s="20">
        <f t="shared" si="4"/>
        <v>0.77310614195601257</v>
      </c>
      <c r="I14" s="21">
        <f t="shared" si="5"/>
        <v>0.59769310673011022</v>
      </c>
      <c r="J14" s="35">
        <f t="shared" si="6"/>
        <v>0.21655634228459736</v>
      </c>
      <c r="O14" s="2">
        <v>2007</v>
      </c>
      <c r="P14" s="1">
        <f t="shared" ref="P14:P27" si="11">AVERAGEIF(B14:B33,O14,C14:C33)</f>
        <v>3.57</v>
      </c>
      <c r="Q14" s="20">
        <f t="shared" ref="Q14:Q27" si="12">AVERAGE(C14:C33)</f>
        <v>5.4371428571428577</v>
      </c>
      <c r="R14" s="21">
        <f t="shared" si="9"/>
        <v>0.65659485023646869</v>
      </c>
    </row>
    <row r="15" spans="1:26" x14ac:dyDescent="0.25">
      <c r="A15" s="1">
        <v>10</v>
      </c>
      <c r="B15" s="2">
        <v>2008</v>
      </c>
      <c r="C15" s="1">
        <v>3.54</v>
      </c>
      <c r="D15" s="21">
        <f t="shared" si="0"/>
        <v>4.4883625070581594</v>
      </c>
      <c r="E15" s="20">
        <f t="shared" si="10"/>
        <v>0.63432115782219167</v>
      </c>
      <c r="F15" s="20">
        <f t="shared" si="2"/>
        <v>2.8470633022028466</v>
      </c>
      <c r="G15" s="21">
        <f t="shared" si="3"/>
        <v>0.69293669779715339</v>
      </c>
      <c r="H15" s="20">
        <f t="shared" si="4"/>
        <v>0.69293669779715339</v>
      </c>
      <c r="I15" s="21">
        <f t="shared" si="5"/>
        <v>0.48016126715402346</v>
      </c>
      <c r="J15" s="35">
        <f t="shared" si="6"/>
        <v>0.19574482988620151</v>
      </c>
      <c r="O15" s="2">
        <v>2008</v>
      </c>
      <c r="P15" s="1">
        <f t="shared" si="11"/>
        <v>3.54</v>
      </c>
      <c r="Q15" s="20">
        <f t="shared" si="12"/>
        <v>5.5807692307692305</v>
      </c>
      <c r="R15" s="21">
        <f t="shared" si="9"/>
        <v>0.63432115782219167</v>
      </c>
    </row>
    <row r="16" spans="1:26" x14ac:dyDescent="0.25">
      <c r="A16" s="1">
        <v>11</v>
      </c>
      <c r="B16" s="2">
        <v>2009</v>
      </c>
      <c r="C16" s="1">
        <v>3.72</v>
      </c>
      <c r="D16" s="21">
        <f t="shared" si="0"/>
        <v>4.7170299265951439</v>
      </c>
      <c r="E16" s="20">
        <f t="shared" si="10"/>
        <v>0.64686277351108534</v>
      </c>
      <c r="F16" s="20">
        <f t="shared" si="2"/>
        <v>3.0512710610521259</v>
      </c>
      <c r="G16" s="21">
        <f t="shared" si="3"/>
        <v>0.66872893894787433</v>
      </c>
      <c r="H16" s="20">
        <f t="shared" si="4"/>
        <v>0.66872893894787433</v>
      </c>
      <c r="I16" s="21">
        <f t="shared" si="5"/>
        <v>0.44719839378634985</v>
      </c>
      <c r="J16" s="35">
        <f t="shared" si="6"/>
        <v>0.17976584380319202</v>
      </c>
      <c r="O16" s="2">
        <v>2009</v>
      </c>
      <c r="P16" s="1">
        <f t="shared" si="11"/>
        <v>3.72</v>
      </c>
      <c r="Q16" s="20">
        <f t="shared" si="12"/>
        <v>5.7508333333333335</v>
      </c>
      <c r="R16" s="21">
        <f t="shared" si="9"/>
        <v>0.64686277351108534</v>
      </c>
    </row>
    <row r="17" spans="1:18" x14ac:dyDescent="0.25">
      <c r="A17" s="1">
        <v>12</v>
      </c>
      <c r="B17" s="2">
        <v>2010</v>
      </c>
      <c r="C17" s="1">
        <v>3.77</v>
      </c>
      <c r="D17" s="21">
        <f t="shared" si="0"/>
        <v>4.9456973461321292</v>
      </c>
      <c r="E17" s="20">
        <f t="shared" si="10"/>
        <v>0.63516618165109506</v>
      </c>
      <c r="F17" s="20">
        <f t="shared" si="2"/>
        <v>3.1413396989446989</v>
      </c>
      <c r="G17" s="21">
        <f t="shared" si="3"/>
        <v>0.62866030105530113</v>
      </c>
      <c r="H17" s="20">
        <f t="shared" si="4"/>
        <v>0.62866030105530113</v>
      </c>
      <c r="I17" s="21">
        <f t="shared" si="5"/>
        <v>0.39521377412294184</v>
      </c>
      <c r="J17" s="35">
        <f t="shared" si="6"/>
        <v>0.16675339550538493</v>
      </c>
      <c r="O17" s="2">
        <v>2010</v>
      </c>
      <c r="P17" s="1">
        <f t="shared" si="11"/>
        <v>3.77</v>
      </c>
      <c r="Q17" s="20">
        <f t="shared" si="12"/>
        <v>5.9354545454545464</v>
      </c>
      <c r="R17" s="21">
        <f t="shared" si="9"/>
        <v>0.63516618165109506</v>
      </c>
    </row>
    <row r="18" spans="1:18" x14ac:dyDescent="0.25">
      <c r="A18" s="1">
        <v>13</v>
      </c>
      <c r="B18" s="2">
        <v>2011</v>
      </c>
      <c r="C18" s="1">
        <v>3.77</v>
      </c>
      <c r="D18" s="21">
        <f t="shared" si="0"/>
        <v>5.1743647656691145</v>
      </c>
      <c r="E18" s="20">
        <f t="shared" si="10"/>
        <v>0.61280884265279578</v>
      </c>
      <c r="F18" s="20">
        <f t="shared" si="2"/>
        <v>3.1708964835130948</v>
      </c>
      <c r="G18" s="21">
        <f t="shared" si="3"/>
        <v>0.59910351648690519</v>
      </c>
      <c r="H18" s="20">
        <f t="shared" si="4"/>
        <v>0.59910351648690519</v>
      </c>
      <c r="I18" s="21">
        <f t="shared" si="5"/>
        <v>0.35892502346697547</v>
      </c>
      <c r="J18" s="35">
        <f t="shared" si="6"/>
        <v>0.15891339959864859</v>
      </c>
      <c r="O18" s="2">
        <v>2011</v>
      </c>
      <c r="P18" s="1">
        <f t="shared" si="11"/>
        <v>3.77</v>
      </c>
      <c r="Q18" s="20">
        <f t="shared" si="12"/>
        <v>6.1520000000000001</v>
      </c>
      <c r="R18" s="21">
        <f t="shared" si="9"/>
        <v>0.61280884265279578</v>
      </c>
    </row>
    <row r="19" spans="1:18" x14ac:dyDescent="0.25">
      <c r="A19" s="1">
        <v>14</v>
      </c>
      <c r="B19" s="2">
        <v>2012</v>
      </c>
      <c r="C19" s="1">
        <v>3.74</v>
      </c>
      <c r="D19" s="21">
        <f t="shared" si="0"/>
        <v>5.403032185206099</v>
      </c>
      <c r="E19" s="20">
        <f t="shared" si="10"/>
        <v>0.58285714285714296</v>
      </c>
      <c r="F19" s="20">
        <f t="shared" si="2"/>
        <v>3.1491959022344127</v>
      </c>
      <c r="G19" s="21">
        <f t="shared" si="3"/>
        <v>0.59080409776558751</v>
      </c>
      <c r="H19" s="20">
        <f t="shared" si="4"/>
        <v>0.59080409776558751</v>
      </c>
      <c r="I19" s="21">
        <f t="shared" si="5"/>
        <v>0.3490494819366099</v>
      </c>
      <c r="J19" s="35">
        <f t="shared" si="6"/>
        <v>0.15796901009775066</v>
      </c>
      <c r="O19" s="2">
        <v>2012</v>
      </c>
      <c r="P19" s="1">
        <f t="shared" si="11"/>
        <v>3.74</v>
      </c>
      <c r="Q19" s="20">
        <f t="shared" si="12"/>
        <v>6.4166666666666661</v>
      </c>
      <c r="R19" s="21">
        <f t="shared" si="9"/>
        <v>0.58285714285714296</v>
      </c>
    </row>
    <row r="20" spans="1:18" x14ac:dyDescent="0.25">
      <c r="A20" s="1">
        <v>15</v>
      </c>
      <c r="B20" s="2">
        <v>2013</v>
      </c>
      <c r="C20" s="1">
        <v>3.7</v>
      </c>
      <c r="D20" s="21">
        <f t="shared" si="0"/>
        <v>5.6316996047430834</v>
      </c>
      <c r="E20" s="20">
        <f t="shared" si="10"/>
        <v>0.54804665802629149</v>
      </c>
      <c r="F20" s="20">
        <f t="shared" si="2"/>
        <v>3.0864341473874335</v>
      </c>
      <c r="G20" s="21">
        <f t="shared" si="3"/>
        <v>0.61356585261256669</v>
      </c>
      <c r="H20" s="20">
        <f t="shared" si="4"/>
        <v>0.61356585261256669</v>
      </c>
      <c r="I20" s="21">
        <f t="shared" si="5"/>
        <v>0.37646305549218589</v>
      </c>
      <c r="J20" s="35">
        <f t="shared" si="6"/>
        <v>0.16582860881420722</v>
      </c>
      <c r="O20" s="2">
        <v>2013</v>
      </c>
      <c r="P20" s="1">
        <f t="shared" si="11"/>
        <v>3.7</v>
      </c>
      <c r="Q20" s="20">
        <f t="shared" si="12"/>
        <v>6.7512499999999998</v>
      </c>
      <c r="R20" s="21">
        <f t="shared" si="9"/>
        <v>0.54804665802629149</v>
      </c>
    </row>
    <row r="21" spans="1:18" x14ac:dyDescent="0.25">
      <c r="A21" s="1">
        <v>16</v>
      </c>
      <c r="B21" s="2">
        <v>2014</v>
      </c>
      <c r="C21" s="1">
        <v>4.5599999999999996</v>
      </c>
      <c r="D21" s="21">
        <f t="shared" si="0"/>
        <v>5.8603670242800678</v>
      </c>
      <c r="E21" s="20">
        <f t="shared" si="10"/>
        <v>0.63446630888491351</v>
      </c>
      <c r="F21" s="20">
        <f t="shared" si="2"/>
        <v>3.7182054346058391</v>
      </c>
      <c r="G21" s="21">
        <f t="shared" si="3"/>
        <v>0.84179456539416053</v>
      </c>
      <c r="H21" s="20">
        <f t="shared" si="4"/>
        <v>0.84179456539416053</v>
      </c>
      <c r="I21" s="21">
        <f t="shared" si="5"/>
        <v>0.70861809032714362</v>
      </c>
      <c r="J21" s="35">
        <f t="shared" si="6"/>
        <v>0.18460407135836857</v>
      </c>
      <c r="O21" s="2">
        <v>2014</v>
      </c>
      <c r="P21" s="1">
        <f t="shared" si="11"/>
        <v>4.5599999999999996</v>
      </c>
      <c r="Q21" s="20">
        <f t="shared" si="12"/>
        <v>7.1871428571428568</v>
      </c>
      <c r="R21" s="21">
        <f t="shared" si="9"/>
        <v>0.63446630888491351</v>
      </c>
    </row>
    <row r="22" spans="1:18" x14ac:dyDescent="0.25">
      <c r="A22" s="1">
        <v>17</v>
      </c>
      <c r="B22" s="2">
        <v>2015</v>
      </c>
      <c r="C22" s="1">
        <v>4.3099999999999996</v>
      </c>
      <c r="D22" s="21">
        <f t="shared" si="0"/>
        <v>6.0890344438170532</v>
      </c>
      <c r="E22" s="20">
        <f t="shared" si="10"/>
        <v>0.56524590163934429</v>
      </c>
      <c r="F22" s="20">
        <f t="shared" si="2"/>
        <v>3.4418017643083934</v>
      </c>
      <c r="G22" s="21">
        <f t="shared" si="3"/>
        <v>0.86819823569160626</v>
      </c>
      <c r="H22" s="20">
        <f t="shared" si="4"/>
        <v>0.86819823569160626</v>
      </c>
      <c r="I22" s="21">
        <f t="shared" si="5"/>
        <v>0.75376817645801786</v>
      </c>
      <c r="J22" s="35">
        <f t="shared" si="6"/>
        <v>0.20143810572891099</v>
      </c>
      <c r="O22" s="2">
        <v>2015</v>
      </c>
      <c r="P22" s="1">
        <f t="shared" si="11"/>
        <v>4.3099999999999996</v>
      </c>
      <c r="Q22" s="20">
        <f t="shared" si="12"/>
        <v>7.6249999999999991</v>
      </c>
      <c r="R22" s="21">
        <f t="shared" si="9"/>
        <v>0.56524590163934429</v>
      </c>
    </row>
    <row r="23" spans="1:18" x14ac:dyDescent="0.25">
      <c r="A23" s="1">
        <v>18</v>
      </c>
      <c r="B23" s="2">
        <v>2016</v>
      </c>
      <c r="C23" s="1">
        <v>7.06</v>
      </c>
      <c r="D23" s="21">
        <f t="shared" si="0"/>
        <v>6.3177018633540385</v>
      </c>
      <c r="E23" s="20">
        <f t="shared" si="10"/>
        <v>0.85183397683397677</v>
      </c>
      <c r="F23" s="20">
        <f t="shared" si="2"/>
        <v>5.3816331027122963</v>
      </c>
      <c r="G23" s="21">
        <f t="shared" si="3"/>
        <v>1.6783668972877033</v>
      </c>
      <c r="H23" s="20">
        <f t="shared" si="4"/>
        <v>1.6783668972877033</v>
      </c>
      <c r="I23" s="21">
        <f t="shared" si="5"/>
        <v>2.816915441911152</v>
      </c>
      <c r="J23" s="35">
        <f t="shared" si="6"/>
        <v>0.23772902227871154</v>
      </c>
      <c r="O23" s="2">
        <v>2016</v>
      </c>
      <c r="P23" s="1">
        <f t="shared" si="11"/>
        <v>7.06</v>
      </c>
      <c r="Q23" s="20">
        <f t="shared" si="12"/>
        <v>8.2880000000000003</v>
      </c>
      <c r="R23" s="21">
        <f t="shared" si="9"/>
        <v>0.85183397683397677</v>
      </c>
    </row>
    <row r="24" spans="1:18" x14ac:dyDescent="0.25">
      <c r="A24" s="1">
        <v>19</v>
      </c>
      <c r="B24" s="2">
        <v>2017</v>
      </c>
      <c r="C24" s="1">
        <v>8.39</v>
      </c>
      <c r="D24" s="21">
        <f t="shared" si="0"/>
        <v>6.5463692828910229</v>
      </c>
      <c r="E24" s="20">
        <f t="shared" si="10"/>
        <v>0.97614892379290308</v>
      </c>
      <c r="F24" s="20">
        <f t="shared" si="2"/>
        <v>6.3902313302449905</v>
      </c>
      <c r="G24" s="21">
        <f t="shared" si="3"/>
        <v>1.9997686697550101</v>
      </c>
      <c r="H24" s="20">
        <f t="shared" si="4"/>
        <v>1.9997686697550101</v>
      </c>
      <c r="I24" s="21">
        <f t="shared" si="5"/>
        <v>3.9990747325337228</v>
      </c>
      <c r="J24" s="35">
        <f t="shared" si="6"/>
        <v>0.23835145050715256</v>
      </c>
      <c r="O24" s="2">
        <v>2017</v>
      </c>
      <c r="P24" s="1">
        <f t="shared" si="11"/>
        <v>8.39</v>
      </c>
      <c r="Q24" s="20">
        <f t="shared" si="12"/>
        <v>8.5949999999999989</v>
      </c>
      <c r="R24" s="21">
        <f t="shared" si="9"/>
        <v>0.97614892379290308</v>
      </c>
    </row>
    <row r="25" spans="1:18" x14ac:dyDescent="0.25">
      <c r="A25" s="1">
        <v>20</v>
      </c>
      <c r="B25" s="2">
        <v>2018</v>
      </c>
      <c r="C25" s="1">
        <v>8.4499999999999993</v>
      </c>
      <c r="D25" s="21">
        <f t="shared" si="0"/>
        <v>6.7750367024280074</v>
      </c>
      <c r="E25" s="20">
        <f t="shared" si="10"/>
        <v>0.97537514428626404</v>
      </c>
      <c r="F25" s="20">
        <f t="shared" si="2"/>
        <v>6.6082024011754523</v>
      </c>
      <c r="G25" s="21">
        <f t="shared" si="3"/>
        <v>1.841797598824547</v>
      </c>
      <c r="H25" s="20">
        <f t="shared" si="4"/>
        <v>1.841797598824547</v>
      </c>
      <c r="I25" s="21">
        <f t="shared" si="5"/>
        <v>3.3922183950358669</v>
      </c>
      <c r="J25" s="35">
        <f t="shared" si="6"/>
        <v>0.21796421287864462</v>
      </c>
      <c r="O25" s="2">
        <v>2018</v>
      </c>
      <c r="P25" s="1">
        <f t="shared" si="11"/>
        <v>8.4499999999999993</v>
      </c>
      <c r="Q25" s="20">
        <f t="shared" si="12"/>
        <v>8.6633333333333322</v>
      </c>
      <c r="R25" s="21">
        <f t="shared" si="9"/>
        <v>0.97537514428626404</v>
      </c>
    </row>
    <row r="26" spans="1:18" x14ac:dyDescent="0.25">
      <c r="A26" s="1">
        <v>21</v>
      </c>
      <c r="B26" s="2">
        <v>2019</v>
      </c>
      <c r="C26" s="1">
        <v>8.5299999999999994</v>
      </c>
      <c r="D26" s="21">
        <f t="shared" si="0"/>
        <v>7.0037041219649918</v>
      </c>
      <c r="E26" s="20">
        <f t="shared" si="10"/>
        <v>0.97263397947548458</v>
      </c>
      <c r="F26" s="20">
        <f t="shared" si="2"/>
        <v>6.8120406112156644</v>
      </c>
      <c r="G26" s="21">
        <f t="shared" si="3"/>
        <v>1.717959388784335</v>
      </c>
      <c r="H26" s="20">
        <f t="shared" si="4"/>
        <v>1.717959388784335</v>
      </c>
      <c r="I26" s="21">
        <f t="shared" si="5"/>
        <v>2.9513844615122458</v>
      </c>
      <c r="J26" s="35">
        <f t="shared" si="6"/>
        <v>0.2014020385444707</v>
      </c>
      <c r="O26" s="2">
        <v>2019</v>
      </c>
      <c r="P26" s="1">
        <f t="shared" si="11"/>
        <v>8.5299999999999994</v>
      </c>
      <c r="Q26" s="20">
        <f t="shared" si="12"/>
        <v>8.77</v>
      </c>
      <c r="R26" s="21">
        <f t="shared" si="9"/>
        <v>0.97263397947548458</v>
      </c>
    </row>
    <row r="27" spans="1:18" x14ac:dyDescent="0.25">
      <c r="A27" s="1">
        <v>22</v>
      </c>
      <c r="B27" s="2">
        <v>2020</v>
      </c>
      <c r="C27" s="1">
        <v>9.01</v>
      </c>
      <c r="D27" s="21">
        <f t="shared" si="0"/>
        <v>7.2323715415019763</v>
      </c>
      <c r="E27" s="20">
        <f t="shared" si="10"/>
        <v>1</v>
      </c>
      <c r="F27" s="20">
        <f t="shared" si="2"/>
        <v>7.2323715415019763</v>
      </c>
      <c r="G27" s="21">
        <f t="shared" si="3"/>
        <v>1.7776284584980235</v>
      </c>
      <c r="H27" s="20">
        <f t="shared" si="4"/>
        <v>1.7776284584980235</v>
      </c>
      <c r="I27" s="21">
        <f t="shared" si="5"/>
        <v>3.1599629364620592</v>
      </c>
      <c r="J27" s="35">
        <f t="shared" si="6"/>
        <v>0.19729505643707254</v>
      </c>
      <c r="O27" s="2">
        <v>2020</v>
      </c>
      <c r="P27" s="1">
        <f t="shared" si="11"/>
        <v>9.01</v>
      </c>
      <c r="Q27" s="20">
        <f t="shared" si="12"/>
        <v>9.01</v>
      </c>
      <c r="R27" s="21">
        <f t="shared" si="9"/>
        <v>1</v>
      </c>
    </row>
    <row r="29" spans="1:18" ht="15.75" thickBot="1" x14ac:dyDescent="0.3"/>
    <row r="30" spans="1:18" x14ac:dyDescent="0.25">
      <c r="L30" s="62" t="s">
        <v>53</v>
      </c>
      <c r="M30" s="63">
        <v>1.1931756522912791</v>
      </c>
      <c r="N30" s="64"/>
    </row>
    <row r="31" spans="1:18" x14ac:dyDescent="0.25">
      <c r="L31" s="62" t="s">
        <v>55</v>
      </c>
      <c r="M31" s="65">
        <v>1.6654991906454861</v>
      </c>
      <c r="N31" s="66"/>
    </row>
    <row r="32" spans="1:18" x14ac:dyDescent="0.25">
      <c r="L32" s="62" t="s">
        <v>57</v>
      </c>
      <c r="M32" s="35">
        <v>0.25548249830297637</v>
      </c>
      <c r="N32" s="66"/>
    </row>
    <row r="33" spans="12:14" x14ac:dyDescent="0.25">
      <c r="L33" s="67"/>
      <c r="M33" s="10"/>
      <c r="N33" s="66"/>
    </row>
    <row r="34" spans="12:14" ht="30.75" thickBot="1" x14ac:dyDescent="0.3">
      <c r="L34" s="68" t="s">
        <v>36</v>
      </c>
      <c r="M34" s="69">
        <v>0.74451750169702358</v>
      </c>
      <c r="N34" s="70"/>
    </row>
  </sheetData>
  <mergeCells count="2">
    <mergeCell ref="U4:Z4"/>
    <mergeCell ref="V5:W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A197-8D9D-486C-BB7B-A1008BA11193}">
  <dimension ref="A1"/>
  <sheetViews>
    <sheetView showGridLines="0" topLeftCell="A4" zoomScale="69" zoomScaleNormal="69" workbookViewId="0">
      <selection activeCell="T29" sqref="T2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265D-4C5B-4129-89FE-9660461F4A59}">
  <dimension ref="A1:J31"/>
  <sheetViews>
    <sheetView topLeftCell="D1" workbookViewId="0">
      <selection activeCell="G5" sqref="G5:H7"/>
    </sheetView>
  </sheetViews>
  <sheetFormatPr defaultRowHeight="15" x14ac:dyDescent="0.25"/>
  <cols>
    <col min="2" max="2" width="17.140625" customWidth="1"/>
    <col min="3" max="3" width="26" customWidth="1"/>
    <col min="4" max="4" width="40.7109375" customWidth="1"/>
    <col min="5" max="5" width="40.85546875" customWidth="1"/>
    <col min="7" max="7" width="10.140625" customWidth="1"/>
    <col min="8" max="8" width="8.28515625" customWidth="1"/>
  </cols>
  <sheetData>
    <row r="1" spans="1:10" x14ac:dyDescent="0.25">
      <c r="A1" t="s">
        <v>3</v>
      </c>
      <c r="B1" t="s">
        <v>1</v>
      </c>
      <c r="C1" t="s">
        <v>21</v>
      </c>
      <c r="D1" t="s">
        <v>22</v>
      </c>
      <c r="E1" t="s">
        <v>23</v>
      </c>
      <c r="G1" t="s">
        <v>24</v>
      </c>
      <c r="H1" t="s">
        <v>25</v>
      </c>
    </row>
    <row r="2" spans="1:10" x14ac:dyDescent="0.25">
      <c r="A2">
        <v>1</v>
      </c>
      <c r="B2">
        <v>3.79</v>
      </c>
      <c r="G2" t="s">
        <v>26</v>
      </c>
      <c r="H2" s="37">
        <f>_xlfn.FORECAST.ETS.STAT($B$2:$B$23,$A$2:$A$23,1,1,1)</f>
        <v>0.126</v>
      </c>
    </row>
    <row r="3" spans="1:10" x14ac:dyDescent="0.25">
      <c r="A3">
        <v>2</v>
      </c>
      <c r="B3">
        <v>3.78</v>
      </c>
      <c r="G3" t="s">
        <v>27</v>
      </c>
      <c r="H3" s="37">
        <f>_xlfn.FORECAST.ETS.STAT($B$2:$B$23,$A$2:$A$23,2,1,1)</f>
        <v>1E-3</v>
      </c>
    </row>
    <row r="4" spans="1:10" x14ac:dyDescent="0.25">
      <c r="A4">
        <v>3</v>
      </c>
      <c r="B4">
        <v>3.78</v>
      </c>
      <c r="G4" t="s">
        <v>28</v>
      </c>
      <c r="H4" s="37">
        <f>_xlfn.FORECAST.ETS.STAT($B$2:$B$23,$A$2:$A$23,3,1,1)</f>
        <v>2.2204460492503131E-16</v>
      </c>
    </row>
    <row r="5" spans="1:10" x14ac:dyDescent="0.25">
      <c r="A5">
        <v>4</v>
      </c>
      <c r="B5">
        <v>3.82</v>
      </c>
      <c r="G5" t="s">
        <v>29</v>
      </c>
      <c r="H5" s="37">
        <f>_xlfn.FORECAST.ETS.STAT($B$2:$B$23,$A$2:$A$23,4,1,1)</f>
        <v>35.286109472286832</v>
      </c>
    </row>
    <row r="6" spans="1:10" x14ac:dyDescent="0.25">
      <c r="A6">
        <v>5</v>
      </c>
      <c r="B6">
        <v>3.82</v>
      </c>
      <c r="G6" t="s">
        <v>30</v>
      </c>
      <c r="H6" s="37">
        <f>_xlfn.FORECAST.ETS.STAT($B$2:$B$23,$A$2:$A$23,5,1,1)</f>
        <v>0.25141224535035173</v>
      </c>
    </row>
    <row r="7" spans="1:10" x14ac:dyDescent="0.25">
      <c r="A7">
        <v>6</v>
      </c>
      <c r="B7">
        <v>3.79</v>
      </c>
      <c r="G7" t="s">
        <v>31</v>
      </c>
      <c r="H7" s="37">
        <f>_xlfn.FORECAST.ETS.STAT($B$2:$B$23,$A$2:$A$23,6,1,1)</f>
        <v>1.601446506819171</v>
      </c>
    </row>
    <row r="8" spans="1:10" x14ac:dyDescent="0.25">
      <c r="A8">
        <v>7</v>
      </c>
      <c r="B8">
        <v>3.74</v>
      </c>
      <c r="G8" t="s">
        <v>32</v>
      </c>
      <c r="H8" s="37">
        <f>_xlfn.FORECAST.ETS.STAT($B$2:$B$23,$A$2:$A$23,7,1,1)</f>
        <v>1.6857766257392865</v>
      </c>
    </row>
    <row r="9" spans="1:10" x14ac:dyDescent="0.25">
      <c r="A9">
        <v>8</v>
      </c>
      <c r="B9">
        <v>3.65</v>
      </c>
    </row>
    <row r="10" spans="1:10" x14ac:dyDescent="0.25">
      <c r="A10">
        <v>9</v>
      </c>
      <c r="B10">
        <v>3.57</v>
      </c>
      <c r="G10" s="52" t="s">
        <v>38</v>
      </c>
      <c r="H10" s="52"/>
      <c r="I10" s="52"/>
      <c r="J10" s="53">
        <f>1-H6</f>
        <v>0.74858775464964822</v>
      </c>
    </row>
    <row r="11" spans="1:10" x14ac:dyDescent="0.25">
      <c r="A11">
        <v>10</v>
      </c>
      <c r="B11">
        <v>3.54</v>
      </c>
    </row>
    <row r="12" spans="1:10" x14ac:dyDescent="0.25">
      <c r="A12">
        <v>11</v>
      </c>
      <c r="B12">
        <v>3.72</v>
      </c>
    </row>
    <row r="13" spans="1:10" x14ac:dyDescent="0.25">
      <c r="A13">
        <v>12</v>
      </c>
      <c r="B13">
        <v>3.77</v>
      </c>
    </row>
    <row r="14" spans="1:10" x14ac:dyDescent="0.25">
      <c r="A14">
        <v>13</v>
      </c>
      <c r="B14">
        <v>3.77</v>
      </c>
    </row>
    <row r="15" spans="1:10" x14ac:dyDescent="0.25">
      <c r="A15">
        <v>14</v>
      </c>
      <c r="B15">
        <v>3.74</v>
      </c>
    </row>
    <row r="16" spans="1:10" x14ac:dyDescent="0.25">
      <c r="A16">
        <v>15</v>
      </c>
      <c r="B16">
        <v>3.7</v>
      </c>
    </row>
    <row r="17" spans="1:5" x14ac:dyDescent="0.25">
      <c r="A17">
        <v>16</v>
      </c>
      <c r="B17">
        <v>4.5599999999999996</v>
      </c>
    </row>
    <row r="18" spans="1:5" x14ac:dyDescent="0.25">
      <c r="A18">
        <v>17</v>
      </c>
      <c r="B18">
        <v>4.3099999999999996</v>
      </c>
    </row>
    <row r="19" spans="1:5" x14ac:dyDescent="0.25">
      <c r="A19">
        <v>18</v>
      </c>
      <c r="B19">
        <v>7.06</v>
      </c>
    </row>
    <row r="20" spans="1:5" x14ac:dyDescent="0.25">
      <c r="A20">
        <v>19</v>
      </c>
      <c r="B20">
        <v>8.39</v>
      </c>
    </row>
    <row r="21" spans="1:5" x14ac:dyDescent="0.25">
      <c r="A21">
        <v>20</v>
      </c>
      <c r="B21">
        <v>8.4499999999999993</v>
      </c>
    </row>
    <row r="22" spans="1:5" x14ac:dyDescent="0.25">
      <c r="A22">
        <v>21</v>
      </c>
      <c r="B22">
        <v>8.5299999999999994</v>
      </c>
    </row>
    <row r="23" spans="1:5" x14ac:dyDescent="0.25">
      <c r="A23">
        <v>22</v>
      </c>
      <c r="B23">
        <v>9.01</v>
      </c>
      <c r="C23">
        <v>9.01</v>
      </c>
      <c r="D23" s="4">
        <v>9.01</v>
      </c>
      <c r="E23" s="4">
        <v>9.01</v>
      </c>
    </row>
    <row r="24" spans="1:5" x14ac:dyDescent="0.25">
      <c r="A24">
        <v>23</v>
      </c>
      <c r="C24" s="18">
        <f t="shared" ref="C24:C31" si="0">_xlfn.FORECAST.ETS(A24,$B$2:$B$23,$A$2:$A$23,1,1)</f>
        <v>7.7399849796509139</v>
      </c>
      <c r="D24" s="4">
        <f t="shared" ref="D24:D31" si="1">C24-_xlfn.FORECAST.ETS.CONFINT(A24,$B$2:$B$23,$A$2:$A$23,0.95,1,1)</f>
        <v>5.1377053376085398</v>
      </c>
      <c r="E24" s="4">
        <f t="shared" ref="E24:E31" si="2">C24+_xlfn.FORECAST.ETS.CONFINT(A24,$B$2:$B$23,$A$2:$A$23,0.95,1,1)</f>
        <v>10.342264621693289</v>
      </c>
    </row>
    <row r="25" spans="1:5" x14ac:dyDescent="0.25">
      <c r="A25">
        <v>24</v>
      </c>
      <c r="C25" s="18">
        <f t="shared" si="0"/>
        <v>7.9614852143574959</v>
      </c>
      <c r="D25" s="4">
        <f t="shared" si="1"/>
        <v>5.3383034336551631</v>
      </c>
      <c r="E25" s="4">
        <f t="shared" si="2"/>
        <v>10.584666995059829</v>
      </c>
    </row>
    <row r="26" spans="1:5" x14ac:dyDescent="0.25">
      <c r="A26">
        <v>25</v>
      </c>
      <c r="C26" s="18">
        <f t="shared" si="0"/>
        <v>8.182985449064077</v>
      </c>
      <c r="D26" s="4">
        <f t="shared" si="1"/>
        <v>5.5387402263285486</v>
      </c>
      <c r="E26" s="4">
        <f t="shared" si="2"/>
        <v>10.827230671799605</v>
      </c>
    </row>
    <row r="27" spans="1:5" x14ac:dyDescent="0.25">
      <c r="A27">
        <v>26</v>
      </c>
      <c r="C27" s="18">
        <f t="shared" si="0"/>
        <v>8.404485683770659</v>
      </c>
      <c r="D27" s="4">
        <f t="shared" si="1"/>
        <v>5.7390169990624971</v>
      </c>
      <c r="E27" s="4">
        <f t="shared" si="2"/>
        <v>11.069954368478822</v>
      </c>
    </row>
    <row r="28" spans="1:5" x14ac:dyDescent="0.25">
      <c r="A28">
        <v>27</v>
      </c>
      <c r="C28" s="18">
        <f t="shared" si="0"/>
        <v>8.6259859184772409</v>
      </c>
      <c r="D28" s="4">
        <f t="shared" si="1"/>
        <v>5.9391350234836384</v>
      </c>
      <c r="E28" s="4">
        <f t="shared" si="2"/>
        <v>11.312836813470843</v>
      </c>
    </row>
    <row r="29" spans="1:5" x14ac:dyDescent="0.25">
      <c r="A29">
        <v>28</v>
      </c>
      <c r="C29" s="18">
        <f t="shared" si="0"/>
        <v>8.8474861531838211</v>
      </c>
      <c r="D29" s="4">
        <f t="shared" si="1"/>
        <v>6.139095559125697</v>
      </c>
      <c r="E29" s="4">
        <f t="shared" si="2"/>
        <v>11.555876747241946</v>
      </c>
    </row>
    <row r="30" spans="1:5" x14ac:dyDescent="0.25">
      <c r="A30">
        <v>29</v>
      </c>
      <c r="C30" s="18">
        <f t="shared" si="0"/>
        <v>9.0689863878904031</v>
      </c>
      <c r="D30" s="4">
        <f t="shared" si="1"/>
        <v>6.3388998531735421</v>
      </c>
      <c r="E30" s="4">
        <f t="shared" si="2"/>
        <v>11.799072922607264</v>
      </c>
    </row>
    <row r="31" spans="1:5" x14ac:dyDescent="0.25">
      <c r="A31">
        <v>30</v>
      </c>
      <c r="C31" s="18">
        <f t="shared" si="0"/>
        <v>9.2904866225969851</v>
      </c>
      <c r="D31" s="4">
        <f t="shared" si="1"/>
        <v>6.5385491402355118</v>
      </c>
      <c r="E31" s="4">
        <f t="shared" si="2"/>
        <v>12.042424104958458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44B8-87BE-4605-ABB8-C2ABAEA09314}">
  <dimension ref="A4:C26"/>
  <sheetViews>
    <sheetView workbookViewId="0">
      <selection activeCell="A4" sqref="A4:C26"/>
    </sheetView>
  </sheetViews>
  <sheetFormatPr defaultRowHeight="15" x14ac:dyDescent="0.25"/>
  <sheetData>
    <row r="4" spans="1:3" ht="30" x14ac:dyDescent="0.25">
      <c r="A4" s="26" t="s">
        <v>3</v>
      </c>
      <c r="B4" s="26" t="s">
        <v>0</v>
      </c>
      <c r="C4" s="26" t="s">
        <v>1</v>
      </c>
    </row>
    <row r="5" spans="1:3" x14ac:dyDescent="0.25">
      <c r="A5" s="29">
        <v>1</v>
      </c>
      <c r="B5" s="30">
        <v>1999</v>
      </c>
      <c r="C5" s="1">
        <v>3.79</v>
      </c>
    </row>
    <row r="6" spans="1:3" x14ac:dyDescent="0.25">
      <c r="A6" s="1">
        <v>2</v>
      </c>
      <c r="B6" s="2">
        <v>2000</v>
      </c>
      <c r="C6" s="1">
        <v>3.78</v>
      </c>
    </row>
    <row r="7" spans="1:3" x14ac:dyDescent="0.25">
      <c r="A7" s="1">
        <v>3</v>
      </c>
      <c r="B7" s="2">
        <v>2001</v>
      </c>
      <c r="C7" s="1">
        <v>3.78</v>
      </c>
    </row>
    <row r="8" spans="1:3" x14ac:dyDescent="0.25">
      <c r="A8" s="1">
        <v>4</v>
      </c>
      <c r="B8" s="2">
        <v>2002</v>
      </c>
      <c r="C8" s="1">
        <v>3.82</v>
      </c>
    </row>
    <row r="9" spans="1:3" x14ac:dyDescent="0.25">
      <c r="A9" s="1">
        <v>5</v>
      </c>
      <c r="B9" s="2">
        <v>2003</v>
      </c>
      <c r="C9" s="1">
        <v>3.82</v>
      </c>
    </row>
    <row r="10" spans="1:3" x14ac:dyDescent="0.25">
      <c r="A10" s="1">
        <v>6</v>
      </c>
      <c r="B10" s="2">
        <v>2004</v>
      </c>
      <c r="C10" s="1">
        <v>3.79</v>
      </c>
    </row>
    <row r="11" spans="1:3" x14ac:dyDescent="0.25">
      <c r="A11" s="1">
        <v>7</v>
      </c>
      <c r="B11" s="2">
        <v>2005</v>
      </c>
      <c r="C11" s="1">
        <v>3.74</v>
      </c>
    </row>
    <row r="12" spans="1:3" x14ac:dyDescent="0.25">
      <c r="A12" s="1">
        <v>8</v>
      </c>
      <c r="B12" s="2">
        <v>2006</v>
      </c>
      <c r="C12" s="1">
        <v>3.65</v>
      </c>
    </row>
    <row r="13" spans="1:3" x14ac:dyDescent="0.25">
      <c r="A13" s="1">
        <v>9</v>
      </c>
      <c r="B13" s="2">
        <v>2007</v>
      </c>
      <c r="C13" s="1">
        <v>3.57</v>
      </c>
    </row>
    <row r="14" spans="1:3" x14ac:dyDescent="0.25">
      <c r="A14" s="1">
        <v>10</v>
      </c>
      <c r="B14" s="2">
        <v>2008</v>
      </c>
      <c r="C14" s="1">
        <v>3.54</v>
      </c>
    </row>
    <row r="15" spans="1:3" x14ac:dyDescent="0.25">
      <c r="A15" s="1">
        <v>11</v>
      </c>
      <c r="B15" s="2">
        <v>2009</v>
      </c>
      <c r="C15" s="1">
        <v>3.72</v>
      </c>
    </row>
    <row r="16" spans="1:3" x14ac:dyDescent="0.25">
      <c r="A16" s="1">
        <v>12</v>
      </c>
      <c r="B16" s="2">
        <v>2010</v>
      </c>
      <c r="C16" s="1">
        <v>3.77</v>
      </c>
    </row>
    <row r="17" spans="1:3" x14ac:dyDescent="0.25">
      <c r="A17" s="1">
        <v>13</v>
      </c>
      <c r="B17" s="2">
        <v>2011</v>
      </c>
      <c r="C17" s="1">
        <v>3.77</v>
      </c>
    </row>
    <row r="18" spans="1:3" x14ac:dyDescent="0.25">
      <c r="A18" s="1">
        <v>14</v>
      </c>
      <c r="B18" s="2">
        <v>2012</v>
      </c>
      <c r="C18" s="1">
        <v>3.74</v>
      </c>
    </row>
    <row r="19" spans="1:3" x14ac:dyDescent="0.25">
      <c r="A19" s="1">
        <v>15</v>
      </c>
      <c r="B19" s="2">
        <v>2013</v>
      </c>
      <c r="C19" s="1">
        <v>3.7</v>
      </c>
    </row>
    <row r="20" spans="1:3" x14ac:dyDescent="0.25">
      <c r="A20" s="1">
        <v>16</v>
      </c>
      <c r="B20" s="2">
        <v>2014</v>
      </c>
      <c r="C20" s="1">
        <v>4.5599999999999996</v>
      </c>
    </row>
    <row r="21" spans="1:3" x14ac:dyDescent="0.25">
      <c r="A21" s="1">
        <v>17</v>
      </c>
      <c r="B21" s="2">
        <v>2015</v>
      </c>
      <c r="C21" s="1">
        <v>4.3099999999999996</v>
      </c>
    </row>
    <row r="22" spans="1:3" x14ac:dyDescent="0.25">
      <c r="A22" s="1">
        <v>18</v>
      </c>
      <c r="B22" s="2">
        <v>2016</v>
      </c>
      <c r="C22" s="1">
        <v>7.06</v>
      </c>
    </row>
    <row r="23" spans="1:3" x14ac:dyDescent="0.25">
      <c r="A23" s="1">
        <v>19</v>
      </c>
      <c r="B23" s="2">
        <v>2017</v>
      </c>
      <c r="C23" s="1">
        <v>8.39</v>
      </c>
    </row>
    <row r="24" spans="1:3" x14ac:dyDescent="0.25">
      <c r="A24" s="1">
        <v>20</v>
      </c>
      <c r="B24" s="2">
        <v>2018</v>
      </c>
      <c r="C24" s="1">
        <v>8.4499999999999993</v>
      </c>
    </row>
    <row r="25" spans="1:3" x14ac:dyDescent="0.25">
      <c r="A25" s="1">
        <v>21</v>
      </c>
      <c r="B25" s="2">
        <v>2019</v>
      </c>
      <c r="C25" s="1">
        <v>8.5299999999999994</v>
      </c>
    </row>
    <row r="26" spans="1:3" x14ac:dyDescent="0.25">
      <c r="A26" s="1">
        <v>22</v>
      </c>
      <c r="B26" s="2">
        <v>2020</v>
      </c>
      <c r="C26" s="1">
        <v>9.01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Forecast_Summary</vt:lpstr>
      <vt:lpstr>Naive Forecast</vt:lpstr>
      <vt:lpstr>3yr_MA</vt:lpstr>
      <vt:lpstr>Exponent_Smooth</vt:lpstr>
      <vt:lpstr>SimpleLinearRegressn</vt:lpstr>
      <vt:lpstr>Sheet2</vt:lpstr>
      <vt:lpstr>Forecast_sheet_Outcome</vt:lpstr>
      <vt:lpstr>Forecast_Sheet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Efemena Ikpro</dc:creator>
  <cp:lastModifiedBy>DELL</cp:lastModifiedBy>
  <cp:lastPrinted>2022-02-27T22:42:54Z</cp:lastPrinted>
  <dcterms:created xsi:type="dcterms:W3CDTF">2022-02-19T19:55:25Z</dcterms:created>
  <dcterms:modified xsi:type="dcterms:W3CDTF">2022-02-28T16:40:27Z</dcterms:modified>
</cp:coreProperties>
</file>