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rr275_PubTerr" sheetId="1" state="visible" r:id="rId2"/>
    <sheet name="Terr275_Search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<sst xmlns="http://schemas.openxmlformats.org/spreadsheetml/2006/main" count="1435" uniqueCount="41">
  <si>
    <t xml:space="preserve">Territory 275</t>
  </si>
  <si>
    <t xml:space="preserve">Territory: 275</t>
  </si>
  <si>
    <t xml:space="preserve">PubTerr</t>
  </si>
  <si>
    <t xml:space="preserve">H = * is homestead     DNC = do not call     FL = foreign language
ALL CAPS = SC county data     Mixed Case = RefUSA data</t>
  </si>
  <si>
    <t xml:space="preserve">City: BRAINERD</t>
  </si>
  <si>
    <t xml:space="preserve">56401</t>
  </si>
  <si>
    <t xml:space="preserve">UnitAddress</t>
  </si>
  <si>
    <t xml:space="preserve">Unit</t>
  </si>
  <si>
    <t xml:space="preserve">H</t>
  </si>
  <si>
    <t xml:space="preserve">Name(s)</t>
  </si>
  <si>
    <t xml:space="preserve">Phone1</t>
  </si>
  <si>
    <t xml:space="preserve">RefUSA</t>
  </si>
  <si>
    <t xml:space="preserve">DNC</t>
  </si>
  <si>
    <t xml:space="preserve">FL</t>
  </si>
  <si>
    <t xml:space="preserve">Personal Notes</t>
  </si>
  <si>
    <t xml:space="preserve">410   E River Rd</t>
  </si>
  <si>
    <t xml:space="preserve"> </t>
  </si>
  <si>
    <t xml:space="preserve">Debra Ferkingstad</t>
  </si>
  <si>
    <t xml:space="preserve">Not Available</t>
  </si>
  <si>
    <t xml:space="preserve">Dixie Bjorklund</t>
  </si>
  <si>
    <t xml:space="preserve">(218) 825-9063</t>
  </si>
  <si>
    <t xml:space="preserve">Michelle Brown</t>
  </si>
  <si>
    <t xml:space="preserve">(218) 829-9368</t>
  </si>
  <si>
    <t xml:space="preserve">Kenneth Hamre</t>
  </si>
  <si>
    <t xml:space="preserve">410   River Rd E</t>
  </si>
  <si>
    <t xml:space="preserve">Bryn Piekarski</t>
  </si>
  <si>
    <t xml:space="preserve">(218) 825-0961</t>
  </si>
  <si>
    <t xml:space="preserve">Troy Hanson</t>
  </si>
  <si>
    <t xml:space="preserve">Valerie Castle</t>
  </si>
  <si>
    <t xml:space="preserve">(218) 828-6263</t>
  </si>
  <si>
    <t xml:space="preserve">Realta Quinn</t>
  </si>
  <si>
    <t xml:space="preserve">(218) 454-0588</t>
  </si>
  <si>
    <t xml:space="preserve">Jeffrey Riley</t>
  </si>
  <si>
    <t xml:space="preserve">(218) 454-0374</t>
  </si>
  <si>
    <t xml:space="preserve">Robert Nesheim</t>
  </si>
  <si>
    <t xml:space="preserve">(218) 454-0081</t>
  </si>
  <si>
    <t xml:space="preserve">Cheyenne Josephson</t>
  </si>
  <si>
    <t xml:space="preserve">(218) 454-0848</t>
  </si>
  <si>
    <t xml:space="preserve">fastpeople</t>
  </si>
  <si>
    <t xml:space="preserve">truepeople</t>
  </si>
  <si>
    <t xml:space="preserve">411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</si>
</sst>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"/>
    <numFmt numFmtId="166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68"/>
    <col collapsed="false" customWidth="true" hidden="false" outlineLevel="0" max="2" min="2" style="1" width="9.72"/>
    <col collapsed="false" customWidth="true" hidden="false" outlineLevel="0" max="3" min="3" style="1" width="4.54"/>
    <col collapsed="false" customWidth="true" hidden="false" outlineLevel="0" max="4" min="4" style="0" width="27.21"/>
    <col collapsed="false" customWidth="true" hidden="false" outlineLevel="0" max="5" min="5" style="0" width="12.96"/>
    <col collapsed="false" customWidth="true" hidden="false" outlineLevel="0" max="6" min="6" style="0" width="14.26"/>
    <col collapsed="false" customWidth="true" hidden="false" outlineLevel="0" max="8" min="7" style="0" width="4.54"/>
    <col collapsed="false" customWidth="true" hidden="false" outlineLevel="0" max="9" min="9" style="0" width="32.4"/>
  </cols>
  <sheetData>
    <row r="1" customFormat="false" ht="12.8" hidden="false" customHeight="false" outlineLevel="0" collapsed="false">
      <c r="A1" s="2" t="s">
        <v>0</v>
      </c>
      <c r="B1" s="2"/>
      <c r="C1" s="2"/>
      <c r="D1" s="2" t="s">
        <v>1</v>
      </c>
      <c r="E1" s="3" t="s">
        <v>2</v>
      </c>
      <c r="F1" s="4"/>
      <c r="G1" s="4"/>
      <c r="H1" s="3"/>
      <c r="I1" s="4"/>
    </row>
    <row r="2" customFormat="false" ht="12.8" hidden="false" customHeight="true" outlineLevel="0" collapsed="false">
      <c r="A2" s="1" t="str">
        <f aca="false">"RecordCount: " &amp; COUNTA($A$6:$A$1299)</f>
        <v>RecordCount: 345</v>
      </c>
      <c r="B2" s="5" t="n">
        <v>45154.9388425926</v>
      </c>
      <c r="D2" s="6" t="s">
        <v>3</v>
      </c>
      <c r="E2" s="6"/>
      <c r="F2" s="6"/>
      <c r="G2" s="6"/>
      <c r="H2" s="6"/>
    </row>
    <row r="3" customFormat="false" ht="12.8" hidden="false" customHeight="false" outlineLevel="0" collapsed="false">
      <c r="A3" s="7" t="s">
        <v>4</v>
      </c>
      <c r="B3" s="8" t="s">
        <v>5</v>
      </c>
      <c r="D3" s="6"/>
      <c r="E3" s="6"/>
      <c r="F3" s="6"/>
      <c r="G3" s="6"/>
      <c r="H3" s="6"/>
    </row>
    <row r="4" customFormat="false" ht="12.8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M4" s="9"/>
      <c r="N4" s="9"/>
      <c r="O4" s="9"/>
      <c r="P4" s="9"/>
    </row>
    <row r="5" customFormat="false" ht="12.8" hidden="false" customHeight="false" outlineLevel="0" collapsed="false">
      <c r="A5" s="9" t="s">
        <v>6</v>
      </c>
      <c r="B5" s="9" t="s">
        <v>7</v>
      </c>
      <c r="C5" s="9" t="s">
        <v>8</v>
      </c>
      <c r="D5" s="9" t="s">
        <v>9</v>
      </c>
      <c r="E5" s="9" t="s">
        <v>10</v>
      </c>
      <c r="F5" s="9" t="s">
        <v>11</v>
      </c>
      <c r="G5" s="9" t="s">
        <v>12</v>
      </c>
      <c r="H5" s="9" t="s">
        <v>13</v>
      </c>
      <c r="I5" s="9" t="s">
        <v>14</v>
      </c>
      <c r="J5" s="9"/>
      <c r="K5" s="9"/>
      <c r="L5" s="9"/>
      <c r="M5" s="9"/>
      <c r="N5" s="9"/>
      <c r="O5" s="9"/>
      <c r="P5" s="9"/>
      <c r="Q5" s="9"/>
      <c r="R5" s="9"/>
      <c r="S5" s="9"/>
    </row>
    <row r="6" customFormat="false" ht="12.8" hidden="false" customHeight="false" outlineLevel="0" collapsed="false">
      <c r="A6" s="10" t="s">
        <v>15</v>
      </c>
      <c r="B6" s="11" t="n">
        <v>1001</v>
      </c>
      <c r="C6" s="11"/>
      <c r="D6" s="10" t="s">
        <v>16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customFormat="false" ht="12.8" hidden="false" customHeight="false" outlineLevel="0" collapsed="false">
      <c r="A7" s="10" t="s">
        <v>15</v>
      </c>
      <c r="B7" s="11" t="n">
        <v>1002</v>
      </c>
      <c r="C7" s="11"/>
      <c r="D7" s="10" t="s">
        <v>16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customFormat="false" ht="12.8" hidden="false" customHeight="false" outlineLevel="0" collapsed="false">
      <c r="A8" s="10" t="s">
        <v>15</v>
      </c>
      <c r="B8" s="11" t="n">
        <v>1003</v>
      </c>
      <c r="C8" s="11"/>
      <c r="D8" s="10" t="s">
        <v>16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customFormat="false" ht="12.8" hidden="false" customHeight="false" outlineLevel="0" collapsed="false">
      <c r="A9" s="10" t="s">
        <v>15</v>
      </c>
      <c r="B9" s="11" t="n">
        <v>1004</v>
      </c>
      <c r="C9" s="11"/>
      <c r="D9" s="10" t="s">
        <v>16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customFormat="false" ht="12.8" hidden="false" customHeight="false" outlineLevel="0" collapsed="false">
      <c r="A10" s="12" t="s">
        <v>15</v>
      </c>
      <c r="B10" s="13" t="n">
        <v>1005</v>
      </c>
      <c r="C10" s="13"/>
      <c r="D10" s="12" t="s">
        <v>17</v>
      </c>
      <c r="E10" s="12"/>
      <c r="F10" s="12" t="s">
        <v>18</v>
      </c>
      <c r="G10" s="12"/>
      <c r="H10" s="12"/>
      <c r="I10" s="12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customFormat="false" ht="12.8" hidden="false" customHeight="false" outlineLevel="0" collapsed="false">
      <c r="A11" s="10" t="s">
        <v>15</v>
      </c>
      <c r="B11" s="14" t="n">
        <v>1005</v>
      </c>
      <c r="C11" s="11"/>
      <c r="D11" s="10" t="s">
        <v>16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customFormat="false" ht="12.8" hidden="false" customHeight="false" outlineLevel="0" collapsed="false">
      <c r="A12" s="10" t="s">
        <v>15</v>
      </c>
      <c r="B12" s="11" t="n">
        <v>1006</v>
      </c>
      <c r="C12" s="11"/>
      <c r="D12" s="10" t="s">
        <v>16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customFormat="false" ht="12.8" hidden="false" customHeight="false" outlineLevel="0" collapsed="false">
      <c r="A13" s="10" t="s">
        <v>15</v>
      </c>
      <c r="B13" s="11" t="n">
        <v>1007</v>
      </c>
      <c r="C13" s="11"/>
      <c r="D13" s="10" t="s">
        <v>16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customFormat="false" ht="12.8" hidden="false" customHeight="false" outlineLevel="0" collapsed="false">
      <c r="A14" s="10" t="s">
        <v>15</v>
      </c>
      <c r="B14" s="11" t="n">
        <v>1008</v>
      </c>
      <c r="C14" s="11"/>
      <c r="D14" s="10" t="s">
        <v>16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customFormat="false" ht="12.8" hidden="false" customHeight="false" outlineLevel="0" collapsed="false">
      <c r="A15" s="10" t="s">
        <v>15</v>
      </c>
      <c r="B15" s="11" t="n">
        <v>1009</v>
      </c>
      <c r="C15" s="11"/>
      <c r="D15" s="10" t="s">
        <v>16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customFormat="false" ht="12.8" hidden="false" customHeight="false" outlineLevel="0" collapsed="false">
      <c r="A16" s="10" t="s">
        <v>15</v>
      </c>
      <c r="B16" s="11" t="n">
        <v>1010</v>
      </c>
      <c r="C16" s="11"/>
      <c r="D16" s="10" t="s">
        <v>16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customFormat="false" ht="12.8" hidden="false" customHeight="false" outlineLevel="0" collapsed="false">
      <c r="A17" s="10" t="s">
        <v>15</v>
      </c>
      <c r="B17" s="11" t="n">
        <v>1011</v>
      </c>
      <c r="C17" s="11"/>
      <c r="D17" s="10" t="s">
        <v>16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customFormat="false" ht="12.8" hidden="false" customHeight="false" outlineLevel="0" collapsed="false">
      <c r="A18" s="10" t="s">
        <v>15</v>
      </c>
      <c r="B18" s="11" t="n">
        <v>1012</v>
      </c>
      <c r="C18" s="11"/>
      <c r="D18" s="10" t="s">
        <v>16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customFormat="false" ht="12.8" hidden="false" customHeight="false" outlineLevel="0" collapsed="false">
      <c r="A19" s="10" t="s">
        <v>15</v>
      </c>
      <c r="B19" s="11" t="n">
        <v>1013</v>
      </c>
      <c r="C19" s="11"/>
      <c r="D19" s="10" t="s">
        <v>16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customFormat="false" ht="12.8" hidden="false" customHeight="false" outlineLevel="0" collapsed="false">
      <c r="A20" s="10" t="s">
        <v>15</v>
      </c>
      <c r="B20" s="11" t="n">
        <v>1014</v>
      </c>
      <c r="C20" s="11"/>
      <c r="D20" s="10" t="s">
        <v>16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customFormat="false" ht="12.8" hidden="false" customHeight="false" outlineLevel="0" collapsed="false">
      <c r="A21" s="10" t="s">
        <v>15</v>
      </c>
      <c r="B21" s="11" t="n">
        <v>1015</v>
      </c>
      <c r="C21" s="11"/>
      <c r="D21" s="10" t="s">
        <v>16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customFormat="false" ht="12.8" hidden="false" customHeight="false" outlineLevel="0" collapsed="false">
      <c r="A22" s="10" t="s">
        <v>15</v>
      </c>
      <c r="B22" s="11" t="n">
        <v>1016</v>
      </c>
      <c r="C22" s="11"/>
      <c r="D22" s="10" t="s">
        <v>16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customFormat="false" ht="12.8" hidden="false" customHeight="false" outlineLevel="0" collapsed="false">
      <c r="A23" s="10" t="s">
        <v>15</v>
      </c>
      <c r="B23" s="11" t="n">
        <v>1100</v>
      </c>
      <c r="C23" s="11"/>
      <c r="D23" s="10" t="s">
        <v>16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customFormat="false" ht="12.8" hidden="false" customHeight="false" outlineLevel="0" collapsed="false">
      <c r="A24" s="10" t="s">
        <v>15</v>
      </c>
      <c r="B24" s="11" t="n">
        <v>1101</v>
      </c>
      <c r="C24" s="11"/>
      <c r="D24" s="10" t="s">
        <v>16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customFormat="false" ht="12.8" hidden="false" customHeight="false" outlineLevel="0" collapsed="false">
      <c r="A25" s="12" t="s">
        <v>15</v>
      </c>
      <c r="B25" s="13" t="n">
        <v>1102</v>
      </c>
      <c r="C25" s="13"/>
      <c r="D25" s="12" t="s">
        <v>19</v>
      </c>
      <c r="E25" s="12"/>
      <c r="F25" s="12" t="s">
        <v>20</v>
      </c>
      <c r="G25" s="12"/>
      <c r="H25" s="12"/>
      <c r="I25" s="12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customFormat="false" ht="12.8" hidden="false" customHeight="false" outlineLevel="0" collapsed="false">
      <c r="A26" s="10" t="s">
        <v>15</v>
      </c>
      <c r="B26" s="14" t="n">
        <v>1102</v>
      </c>
      <c r="C26" s="11"/>
      <c r="D26" s="10" t="s">
        <v>16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customFormat="false" ht="12.8" hidden="false" customHeight="false" outlineLevel="0" collapsed="false">
      <c r="A27" s="10" t="s">
        <v>15</v>
      </c>
      <c r="B27" s="11" t="n">
        <v>1103</v>
      </c>
      <c r="C27" s="11"/>
      <c r="D27" s="10" t="s">
        <v>16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customFormat="false" ht="12.8" hidden="false" customHeight="false" outlineLevel="0" collapsed="false">
      <c r="A28" s="10" t="s">
        <v>15</v>
      </c>
      <c r="B28" s="11" t="n">
        <v>1104</v>
      </c>
      <c r="C28" s="11"/>
      <c r="D28" s="10" t="s">
        <v>16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customFormat="false" ht="12.8" hidden="false" customHeight="false" outlineLevel="0" collapsed="false">
      <c r="A29" s="10" t="s">
        <v>15</v>
      </c>
      <c r="B29" s="11" t="n">
        <v>1105</v>
      </c>
      <c r="C29" s="11"/>
      <c r="D29" s="10" t="s">
        <v>16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customFormat="false" ht="12.8" hidden="false" customHeight="false" outlineLevel="0" collapsed="false">
      <c r="A30" s="10" t="s">
        <v>15</v>
      </c>
      <c r="B30" s="11" t="n">
        <v>1106</v>
      </c>
      <c r="C30" s="11"/>
      <c r="D30" s="10" t="s">
        <v>16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customFormat="false" ht="12.8" hidden="false" customHeight="false" outlineLevel="0" collapsed="false">
      <c r="A31" s="10" t="s">
        <v>15</v>
      </c>
      <c r="B31" s="11" t="n">
        <v>1107</v>
      </c>
      <c r="C31" s="11"/>
      <c r="D31" s="10" t="s">
        <v>16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customFormat="false" ht="12.8" hidden="false" customHeight="false" outlineLevel="0" collapsed="false">
      <c r="A32" s="10" t="s">
        <v>15</v>
      </c>
      <c r="B32" s="11" t="n">
        <v>1108</v>
      </c>
      <c r="C32" s="11"/>
      <c r="D32" s="10" t="s">
        <v>16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customFormat="false" ht="12.8" hidden="false" customHeight="false" outlineLevel="0" collapsed="false">
      <c r="A33" s="10" t="s">
        <v>15</v>
      </c>
      <c r="B33" s="11" t="n">
        <v>1109</v>
      </c>
      <c r="C33" s="11"/>
      <c r="D33" s="10" t="s">
        <v>16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customFormat="false" ht="12.8" hidden="false" customHeight="false" outlineLevel="0" collapsed="false">
      <c r="A34" s="10" t="s">
        <v>15</v>
      </c>
      <c r="B34" s="11" t="n">
        <v>1110</v>
      </c>
      <c r="C34" s="11"/>
      <c r="D34" s="10" t="s">
        <v>16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customFormat="false" ht="12.8" hidden="false" customHeight="false" outlineLevel="0" collapsed="false">
      <c r="A35" s="12" t="s">
        <v>15</v>
      </c>
      <c r="B35" s="13" t="n">
        <v>1111</v>
      </c>
      <c r="C35" s="13"/>
      <c r="D35" s="12" t="s">
        <v>21</v>
      </c>
      <c r="E35" s="12"/>
      <c r="F35" s="12" t="s">
        <v>22</v>
      </c>
      <c r="G35" s="12"/>
      <c r="H35" s="12"/>
      <c r="I35" s="12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customFormat="false" ht="12.8" hidden="false" customHeight="false" outlineLevel="0" collapsed="false">
      <c r="A36" s="10" t="s">
        <v>15</v>
      </c>
      <c r="B36" s="14" t="n">
        <v>1111</v>
      </c>
      <c r="C36" s="11"/>
      <c r="D36" s="10" t="s">
        <v>16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customFormat="false" ht="12.8" hidden="false" customHeight="false" outlineLevel="0" collapsed="false">
      <c r="A37" s="10" t="s">
        <v>15</v>
      </c>
      <c r="B37" s="11" t="n">
        <v>1112</v>
      </c>
      <c r="C37" s="11"/>
      <c r="D37" s="10" t="s">
        <v>16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customFormat="false" ht="12.8" hidden="false" customHeight="false" outlineLevel="0" collapsed="false">
      <c r="A38" s="10" t="s">
        <v>15</v>
      </c>
      <c r="B38" s="11" t="n">
        <v>1113</v>
      </c>
      <c r="C38" s="11"/>
      <c r="D38" s="10" t="s">
        <v>16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customFormat="false" ht="12.8" hidden="false" customHeight="false" outlineLevel="0" collapsed="false">
      <c r="A39" s="10" t="s">
        <v>15</v>
      </c>
      <c r="B39" s="11" t="n">
        <v>1114</v>
      </c>
      <c r="C39" s="11"/>
      <c r="D39" s="10" t="s">
        <v>16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customFormat="false" ht="12.8" hidden="false" customHeight="false" outlineLevel="0" collapsed="false">
      <c r="A40" s="10" t="s">
        <v>15</v>
      </c>
      <c r="B40" s="11" t="n">
        <v>1115</v>
      </c>
      <c r="C40" s="11"/>
      <c r="D40" s="10" t="s">
        <v>16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customFormat="false" ht="12.8" hidden="false" customHeight="false" outlineLevel="0" collapsed="false">
      <c r="A41" s="10" t="s">
        <v>15</v>
      </c>
      <c r="B41" s="11" t="n">
        <v>1116</v>
      </c>
      <c r="C41" s="11"/>
      <c r="D41" s="10" t="s">
        <v>16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customFormat="false" ht="12.8" hidden="false" customHeight="false" outlineLevel="0" collapsed="false">
      <c r="A42" s="10" t="s">
        <v>15</v>
      </c>
      <c r="B42" s="11" t="n">
        <v>1200</v>
      </c>
      <c r="C42" s="11"/>
      <c r="D42" s="10" t="s">
        <v>16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customFormat="false" ht="12.8" hidden="false" customHeight="false" outlineLevel="0" collapsed="false">
      <c r="A43" s="10" t="s">
        <v>15</v>
      </c>
      <c r="B43" s="11" t="n">
        <v>1201</v>
      </c>
      <c r="C43" s="11"/>
      <c r="D43" s="10" t="s">
        <v>16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customFormat="false" ht="12.8" hidden="false" customHeight="false" outlineLevel="0" collapsed="false">
      <c r="A44" s="10" t="s">
        <v>15</v>
      </c>
      <c r="B44" s="11" t="n">
        <v>1202</v>
      </c>
      <c r="C44" s="11"/>
      <c r="D44" s="10" t="s">
        <v>16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customFormat="false" ht="12.8" hidden="false" customHeight="false" outlineLevel="0" collapsed="false">
      <c r="A45" s="10" t="s">
        <v>15</v>
      </c>
      <c r="B45" s="11" t="n">
        <v>1203</v>
      </c>
      <c r="C45" s="11"/>
      <c r="D45" s="10" t="s">
        <v>16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customFormat="false" ht="12.8" hidden="false" customHeight="false" outlineLevel="0" collapsed="false">
      <c r="A46" s="10" t="s">
        <v>15</v>
      </c>
      <c r="B46" s="11" t="n">
        <v>1204</v>
      </c>
      <c r="C46" s="11"/>
      <c r="D46" s="10" t="s">
        <v>16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customFormat="false" ht="12.8" hidden="false" customHeight="false" outlineLevel="0" collapsed="false">
      <c r="A47" s="10" t="s">
        <v>15</v>
      </c>
      <c r="B47" s="11" t="n">
        <v>1205</v>
      </c>
      <c r="C47" s="11"/>
      <c r="D47" s="10" t="s">
        <v>16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customFormat="false" ht="12.8" hidden="false" customHeight="false" outlineLevel="0" collapsed="false">
      <c r="A48" s="10" t="s">
        <v>15</v>
      </c>
      <c r="B48" s="11" t="n">
        <v>1206</v>
      </c>
      <c r="C48" s="11"/>
      <c r="D48" s="10" t="s">
        <v>16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customFormat="false" ht="12.8" hidden="false" customHeight="false" outlineLevel="0" collapsed="false">
      <c r="A49" s="10" t="s">
        <v>15</v>
      </c>
      <c r="B49" s="11" t="n">
        <v>1207</v>
      </c>
      <c r="C49" s="11"/>
      <c r="D49" s="10" t="s">
        <v>16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customFormat="false" ht="12.8" hidden="false" customHeight="false" outlineLevel="0" collapsed="false">
      <c r="A50" s="10" t="s">
        <v>15</v>
      </c>
      <c r="B50" s="11" t="n">
        <v>1208</v>
      </c>
      <c r="C50" s="11"/>
      <c r="D50" s="10" t="s">
        <v>16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customFormat="false" ht="12.8" hidden="false" customHeight="false" outlineLevel="0" collapsed="false">
      <c r="A51" s="10" t="s">
        <v>15</v>
      </c>
      <c r="B51" s="11" t="n">
        <v>1209</v>
      </c>
      <c r="C51" s="11"/>
      <c r="D51" s="10" t="s">
        <v>16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customFormat="false" ht="12.8" hidden="false" customHeight="false" outlineLevel="0" collapsed="false">
      <c r="A52" s="10" t="s">
        <v>15</v>
      </c>
      <c r="B52" s="11" t="n">
        <v>1210</v>
      </c>
      <c r="C52" s="11"/>
      <c r="D52" s="10" t="s">
        <v>16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customFormat="false" ht="12.8" hidden="false" customHeight="false" outlineLevel="0" collapsed="false">
      <c r="A53" s="10" t="s">
        <v>15</v>
      </c>
      <c r="B53" s="11" t="n">
        <v>1211</v>
      </c>
      <c r="C53" s="11"/>
      <c r="D53" s="10" t="s">
        <v>16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customFormat="false" ht="12.8" hidden="false" customHeight="false" outlineLevel="0" collapsed="false">
      <c r="A54" s="10" t="s">
        <v>15</v>
      </c>
      <c r="B54" s="11" t="n">
        <v>1212</v>
      </c>
      <c r="C54" s="11"/>
      <c r="D54" s="10" t="s">
        <v>16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customFormat="false" ht="12.8" hidden="false" customHeight="false" outlineLevel="0" collapsed="false">
      <c r="A55" s="10" t="s">
        <v>15</v>
      </c>
      <c r="B55" s="11" t="n">
        <v>1213</v>
      </c>
      <c r="C55" s="11"/>
      <c r="D55" s="10" t="s">
        <v>16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 customFormat="false" ht="12.8" hidden="false" customHeight="false" outlineLevel="0" collapsed="false">
      <c r="A56" s="12" t="s">
        <v>15</v>
      </c>
      <c r="B56" s="13" t="n">
        <v>1214</v>
      </c>
      <c r="C56" s="13"/>
      <c r="D56" s="12" t="s">
        <v>23</v>
      </c>
      <c r="E56" s="12"/>
      <c r="F56" s="12" t="s">
        <v>18</v>
      </c>
      <c r="G56" s="12"/>
      <c r="H56" s="12"/>
      <c r="I56" s="12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 customFormat="false" ht="12.8" hidden="false" customHeight="false" outlineLevel="0" collapsed="false">
      <c r="A57" s="10" t="s">
        <v>15</v>
      </c>
      <c r="B57" s="14" t="n">
        <v>1214</v>
      </c>
      <c r="C57" s="11"/>
      <c r="D57" s="10" t="s">
        <v>16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 customFormat="false" ht="12.8" hidden="false" customHeight="false" outlineLevel="0" collapsed="false">
      <c r="A58" s="10" t="s">
        <v>15</v>
      </c>
      <c r="B58" s="11" t="n">
        <v>1215</v>
      </c>
      <c r="C58" s="11"/>
      <c r="D58" s="10" t="s">
        <v>16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customFormat="false" ht="12.8" hidden="false" customHeight="false" outlineLevel="0" collapsed="false">
      <c r="A59" s="10" t="s">
        <v>15</v>
      </c>
      <c r="B59" s="11" t="n">
        <v>1216</v>
      </c>
      <c r="C59" s="11"/>
      <c r="D59" s="10" t="s">
        <v>16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 customFormat="false" ht="12.8" hidden="false" customHeight="false" outlineLevel="0" collapsed="false">
      <c r="A60" s="10" t="s">
        <v>24</v>
      </c>
      <c r="B60" s="11" t="n">
        <v>301</v>
      </c>
      <c r="C60" s="11"/>
      <c r="D60" s="10" t="s">
        <v>16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 customFormat="false" ht="12.8" hidden="false" customHeight="false" outlineLevel="0" collapsed="false">
      <c r="A61" s="10" t="s">
        <v>24</v>
      </c>
      <c r="B61" s="11" t="n">
        <v>302</v>
      </c>
      <c r="C61" s="11"/>
      <c r="D61" s="10" t="s">
        <v>16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 customFormat="false" ht="12.8" hidden="false" customHeight="false" outlineLevel="0" collapsed="false">
      <c r="A62" s="10" t="s">
        <v>24</v>
      </c>
      <c r="B62" s="11" t="n">
        <v>303</v>
      </c>
      <c r="C62" s="11"/>
      <c r="D62" s="10" t="s">
        <v>16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 customFormat="false" ht="12.8" hidden="false" customHeight="false" outlineLevel="0" collapsed="false">
      <c r="A63" s="10" t="s">
        <v>24</v>
      </c>
      <c r="B63" s="11" t="n">
        <v>304</v>
      </c>
      <c r="C63" s="11"/>
      <c r="D63" s="10" t="s">
        <v>16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 customFormat="false" ht="12.8" hidden="false" customHeight="false" outlineLevel="0" collapsed="false">
      <c r="A64" s="10" t="s">
        <v>24</v>
      </c>
      <c r="B64" s="11" t="n">
        <v>305</v>
      </c>
      <c r="C64" s="11"/>
      <c r="D64" s="10" t="s">
        <v>16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 customFormat="false" ht="12.8" hidden="false" customHeight="false" outlineLevel="0" collapsed="false">
      <c r="A65" s="10" t="s">
        <v>24</v>
      </c>
      <c r="B65" s="11" t="n">
        <v>306</v>
      </c>
      <c r="C65" s="11"/>
      <c r="D65" s="10" t="s">
        <v>16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 customFormat="false" ht="12.8" hidden="false" customHeight="false" outlineLevel="0" collapsed="false">
      <c r="A66" s="10" t="s">
        <v>24</v>
      </c>
      <c r="B66" s="11" t="n">
        <v>307</v>
      </c>
      <c r="C66" s="11"/>
      <c r="D66" s="10" t="s">
        <v>16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 customFormat="false" ht="12.8" hidden="false" customHeight="false" outlineLevel="0" collapsed="false">
      <c r="A67" s="10" t="s">
        <v>24</v>
      </c>
      <c r="B67" s="11" t="n">
        <v>308</v>
      </c>
      <c r="C67" s="11"/>
      <c r="D67" s="10" t="s">
        <v>16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customFormat="false" ht="12.8" hidden="false" customHeight="false" outlineLevel="0" collapsed="false">
      <c r="A68" s="10" t="s">
        <v>24</v>
      </c>
      <c r="B68" s="11" t="n">
        <v>309</v>
      </c>
      <c r="C68" s="11"/>
      <c r="D68" s="10" t="s">
        <v>16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customFormat="false" ht="12.8" hidden="false" customHeight="false" outlineLevel="0" collapsed="false">
      <c r="A69" s="10" t="s">
        <v>15</v>
      </c>
      <c r="B69" s="11" t="n">
        <v>310</v>
      </c>
      <c r="C69" s="11"/>
      <c r="D69" s="10" t="s">
        <v>25</v>
      </c>
      <c r="E69" s="10"/>
      <c r="F69" s="10" t="s">
        <v>26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 customFormat="false" ht="12.8" hidden="false" customHeight="false" outlineLevel="0" collapsed="false">
      <c r="A70" s="10" t="s">
        <v>24</v>
      </c>
      <c r="B70" s="11" t="n">
        <v>310</v>
      </c>
      <c r="C70" s="11"/>
      <c r="D70" s="10" t="s">
        <v>16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 customFormat="false" ht="12.8" hidden="false" customHeight="false" outlineLevel="0" collapsed="false">
      <c r="A71" s="10" t="s">
        <v>24</v>
      </c>
      <c r="B71" s="11" t="n">
        <v>311</v>
      </c>
      <c r="C71" s="11"/>
      <c r="D71" s="10" t="s">
        <v>16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customFormat="false" ht="12.8" hidden="false" customHeight="false" outlineLevel="0" collapsed="false">
      <c r="A72" s="10" t="s">
        <v>15</v>
      </c>
      <c r="B72" s="11" t="n">
        <v>312</v>
      </c>
      <c r="C72" s="11"/>
      <c r="D72" s="10" t="s">
        <v>27</v>
      </c>
      <c r="E72" s="10"/>
      <c r="F72" s="10" t="s">
        <v>18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customFormat="false" ht="12.8" hidden="false" customHeight="false" outlineLevel="0" collapsed="false">
      <c r="A73" s="10" t="s">
        <v>24</v>
      </c>
      <c r="B73" s="11" t="n">
        <v>312</v>
      </c>
      <c r="C73" s="11"/>
      <c r="D73" s="10" t="s">
        <v>16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customFormat="false" ht="12.8" hidden="false" customHeight="false" outlineLevel="0" collapsed="false">
      <c r="A74" s="10" t="s">
        <v>24</v>
      </c>
      <c r="B74" s="11" t="n">
        <v>313</v>
      </c>
      <c r="C74" s="11"/>
      <c r="D74" s="10" t="s">
        <v>16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customFormat="false" ht="12.8" hidden="false" customHeight="false" outlineLevel="0" collapsed="false">
      <c r="A75" s="10" t="s">
        <v>24</v>
      </c>
      <c r="B75" s="11" t="n">
        <v>314</v>
      </c>
      <c r="C75" s="11"/>
      <c r="D75" s="10" t="s">
        <v>16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customFormat="false" ht="12.8" hidden="false" customHeight="false" outlineLevel="0" collapsed="false">
      <c r="A76" s="10" t="s">
        <v>24</v>
      </c>
      <c r="B76" s="11" t="n">
        <v>315</v>
      </c>
      <c r="C76" s="11"/>
      <c r="D76" s="10" t="s">
        <v>16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customFormat="false" ht="12.8" hidden="false" customHeight="false" outlineLevel="0" collapsed="false">
      <c r="A77" s="10" t="s">
        <v>24</v>
      </c>
      <c r="B77" s="11" t="n">
        <v>316</v>
      </c>
      <c r="C77" s="11"/>
      <c r="D77" s="10" t="s">
        <v>16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 customFormat="false" ht="12.8" hidden="false" customHeight="false" outlineLevel="0" collapsed="false">
      <c r="A78" s="10" t="s">
        <v>24</v>
      </c>
      <c r="B78" s="11" t="n">
        <v>317</v>
      </c>
      <c r="C78" s="11"/>
      <c r="D78" s="10" t="s">
        <v>16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 customFormat="false" ht="12.8" hidden="false" customHeight="false" outlineLevel="0" collapsed="false">
      <c r="A79" s="10" t="s">
        <v>24</v>
      </c>
      <c r="B79" s="11" t="n">
        <v>318</v>
      </c>
      <c r="C79" s="11"/>
      <c r="D79" s="10" t="s">
        <v>16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 customFormat="false" ht="12.8" hidden="false" customHeight="false" outlineLevel="0" collapsed="false">
      <c r="A80" s="10" t="s">
        <v>24</v>
      </c>
      <c r="B80" s="11" t="n">
        <v>319</v>
      </c>
      <c r="C80" s="11"/>
      <c r="D80" s="10" t="s">
        <v>16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 customFormat="false" ht="12.8" hidden="false" customHeight="false" outlineLevel="0" collapsed="false">
      <c r="A81" s="10" t="s">
        <v>24</v>
      </c>
      <c r="B81" s="11" t="n">
        <v>320</v>
      </c>
      <c r="C81" s="11"/>
      <c r="D81" s="10" t="s">
        <v>16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 customFormat="false" ht="12.8" hidden="false" customHeight="false" outlineLevel="0" collapsed="false">
      <c r="A82" s="10" t="s">
        <v>24</v>
      </c>
      <c r="B82" s="11" t="n">
        <v>321</v>
      </c>
      <c r="C82" s="11"/>
      <c r="D82" s="10" t="s">
        <v>16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 customFormat="false" ht="12.8" hidden="false" customHeight="false" outlineLevel="0" collapsed="false">
      <c r="A83" s="10" t="s">
        <v>24</v>
      </c>
      <c r="B83" s="11" t="n">
        <v>322</v>
      </c>
      <c r="C83" s="11"/>
      <c r="D83" s="10" t="s">
        <v>16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 customFormat="false" ht="12.8" hidden="false" customHeight="false" outlineLevel="0" collapsed="false">
      <c r="A84" s="10" t="s">
        <v>24</v>
      </c>
      <c r="B84" s="11" t="n">
        <v>323</v>
      </c>
      <c r="C84" s="11"/>
      <c r="D84" s="10" t="s">
        <v>16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customFormat="false" ht="12.8" hidden="false" customHeight="false" outlineLevel="0" collapsed="false">
      <c r="A85" s="10" t="s">
        <v>24</v>
      </c>
      <c r="B85" s="11" t="n">
        <v>324</v>
      </c>
      <c r="C85" s="11"/>
      <c r="D85" s="10" t="s">
        <v>16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customFormat="false" ht="12.8" hidden="false" customHeight="false" outlineLevel="0" collapsed="false">
      <c r="A86" s="10" t="s">
        <v>24</v>
      </c>
      <c r="B86" s="11" t="n">
        <v>325</v>
      </c>
      <c r="C86" s="11"/>
      <c r="D86" s="10" t="s">
        <v>16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 customFormat="false" ht="12.8" hidden="false" customHeight="false" outlineLevel="0" collapsed="false">
      <c r="A87" s="10" t="s">
        <v>24</v>
      </c>
      <c r="B87" s="11" t="n">
        <v>326</v>
      </c>
      <c r="C87" s="11"/>
      <c r="D87" s="10" t="s">
        <v>16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 customFormat="false" ht="12.8" hidden="false" customHeight="false" outlineLevel="0" collapsed="false">
      <c r="A88" s="10" t="s">
        <v>24</v>
      </c>
      <c r="B88" s="11" t="n">
        <v>327</v>
      </c>
      <c r="C88" s="11"/>
      <c r="D88" s="10" t="s">
        <v>16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 customFormat="false" ht="12.8" hidden="false" customHeight="false" outlineLevel="0" collapsed="false">
      <c r="A89" s="10" t="s">
        <v>24</v>
      </c>
      <c r="B89" s="11" t="n">
        <v>328</v>
      </c>
      <c r="C89" s="11"/>
      <c r="D89" s="10" t="s">
        <v>16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 customFormat="false" ht="12.8" hidden="false" customHeight="false" outlineLevel="0" collapsed="false">
      <c r="A90" s="10" t="s">
        <v>24</v>
      </c>
      <c r="B90" s="11" t="n">
        <v>329</v>
      </c>
      <c r="C90" s="11"/>
      <c r="D90" s="10" t="s">
        <v>16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customFormat="false" ht="12.8" hidden="false" customHeight="false" outlineLevel="0" collapsed="false">
      <c r="A91" s="10" t="s">
        <v>24</v>
      </c>
      <c r="B91" s="11" t="n">
        <v>330</v>
      </c>
      <c r="C91" s="11"/>
      <c r="D91" s="10" t="s">
        <v>16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customFormat="false" ht="12.8" hidden="false" customHeight="false" outlineLevel="0" collapsed="false">
      <c r="A92" s="10" t="s">
        <v>24</v>
      </c>
      <c r="B92" s="11" t="n">
        <v>331</v>
      </c>
      <c r="C92" s="11"/>
      <c r="D92" s="10" t="s">
        <v>16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 customFormat="false" ht="12.8" hidden="false" customHeight="false" outlineLevel="0" collapsed="false">
      <c r="A93" s="10" t="s">
        <v>24</v>
      </c>
      <c r="B93" s="11" t="n">
        <v>332</v>
      </c>
      <c r="C93" s="11"/>
      <c r="D93" s="10" t="s">
        <v>16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customFormat="false" ht="12.8" hidden="false" customHeight="false" outlineLevel="0" collapsed="false">
      <c r="A94" s="10" t="s">
        <v>24</v>
      </c>
      <c r="B94" s="11" t="n">
        <v>333</v>
      </c>
      <c r="C94" s="11"/>
      <c r="D94" s="10" t="s">
        <v>16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 customFormat="false" ht="12.8" hidden="false" customHeight="false" outlineLevel="0" collapsed="false">
      <c r="A95" s="10" t="s">
        <v>24</v>
      </c>
      <c r="B95" s="11" t="n">
        <v>334</v>
      </c>
      <c r="C95" s="11"/>
      <c r="D95" s="10" t="s">
        <v>16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customFormat="false" ht="12.8" hidden="false" customHeight="false" outlineLevel="0" collapsed="false">
      <c r="A96" s="10" t="s">
        <v>24</v>
      </c>
      <c r="B96" s="11" t="n">
        <v>335</v>
      </c>
      <c r="C96" s="11"/>
      <c r="D96" s="10" t="s">
        <v>16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 customFormat="false" ht="12.8" hidden="false" customHeight="false" outlineLevel="0" collapsed="false">
      <c r="A97" s="10" t="s">
        <v>24</v>
      </c>
      <c r="B97" s="11" t="n">
        <v>336</v>
      </c>
      <c r="C97" s="11"/>
      <c r="D97" s="10" t="s">
        <v>16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 customFormat="false" ht="12.8" hidden="false" customHeight="false" outlineLevel="0" collapsed="false">
      <c r="A98" s="10" t="s">
        <v>24</v>
      </c>
      <c r="B98" s="11" t="n">
        <v>337</v>
      </c>
      <c r="C98" s="11"/>
      <c r="D98" s="10" t="s">
        <v>16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 customFormat="false" ht="12.8" hidden="false" customHeight="false" outlineLevel="0" collapsed="false">
      <c r="A99" s="10" t="s">
        <v>24</v>
      </c>
      <c r="B99" s="11" t="n">
        <v>338</v>
      </c>
      <c r="C99" s="11"/>
      <c r="D99" s="10" t="s">
        <v>16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customFormat="false" ht="12.8" hidden="false" customHeight="false" outlineLevel="0" collapsed="false">
      <c r="A100" s="10" t="s">
        <v>24</v>
      </c>
      <c r="B100" s="11" t="n">
        <v>339</v>
      </c>
      <c r="C100" s="11"/>
      <c r="D100" s="10" t="s">
        <v>16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customFormat="false" ht="12.8" hidden="false" customHeight="false" outlineLevel="0" collapsed="false">
      <c r="A101" s="10" t="s">
        <v>24</v>
      </c>
      <c r="B101" s="11" t="n">
        <v>340</v>
      </c>
      <c r="C101" s="11"/>
      <c r="D101" s="10" t="s">
        <v>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 customFormat="false" ht="12.8" hidden="false" customHeight="false" outlineLevel="0" collapsed="false">
      <c r="A102" s="10" t="s">
        <v>24</v>
      </c>
      <c r="B102" s="11" t="n">
        <v>341</v>
      </c>
      <c r="C102" s="11"/>
      <c r="D102" s="10" t="s">
        <v>16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customFormat="false" ht="12.8" hidden="false" customHeight="false" outlineLevel="0" collapsed="false">
      <c r="A103" s="10" t="s">
        <v>24</v>
      </c>
      <c r="B103" s="11" t="n">
        <v>342</v>
      </c>
      <c r="C103" s="11"/>
      <c r="D103" s="10" t="s">
        <v>16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 customFormat="false" ht="12.8" hidden="false" customHeight="false" outlineLevel="0" collapsed="false">
      <c r="A104" s="10" t="s">
        <v>24</v>
      </c>
      <c r="B104" s="11" t="n">
        <v>343</v>
      </c>
      <c r="C104" s="11"/>
      <c r="D104" s="10" t="s">
        <v>16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customFormat="false" ht="12.8" hidden="false" customHeight="false" outlineLevel="0" collapsed="false">
      <c r="A105" s="10" t="s">
        <v>24</v>
      </c>
      <c r="B105" s="11" t="n">
        <v>344</v>
      </c>
      <c r="C105" s="11"/>
      <c r="D105" s="10" t="s">
        <v>16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 customFormat="false" ht="12.8" hidden="false" customHeight="false" outlineLevel="0" collapsed="false">
      <c r="A106" s="10" t="s">
        <v>24</v>
      </c>
      <c r="B106" s="11" t="n">
        <v>345</v>
      </c>
      <c r="C106" s="11"/>
      <c r="D106" s="10" t="s">
        <v>16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 customFormat="false" ht="12.8" hidden="false" customHeight="false" outlineLevel="0" collapsed="false">
      <c r="A107" s="10" t="s">
        <v>24</v>
      </c>
      <c r="B107" s="11" t="n">
        <v>346</v>
      </c>
      <c r="C107" s="11"/>
      <c r="D107" s="10" t="s">
        <v>16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customFormat="false" ht="12.8" hidden="false" customHeight="false" outlineLevel="0" collapsed="false">
      <c r="A108" s="10" t="s">
        <v>24</v>
      </c>
      <c r="B108" s="11" t="n">
        <v>347</v>
      </c>
      <c r="C108" s="11"/>
      <c r="D108" s="10" t="s">
        <v>16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 customFormat="false" ht="12.8" hidden="false" customHeight="false" outlineLevel="0" collapsed="false">
      <c r="A109" s="10" t="s">
        <v>24</v>
      </c>
      <c r="B109" s="11" t="n">
        <v>348</v>
      </c>
      <c r="C109" s="11"/>
      <c r="D109" s="10" t="s">
        <v>16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 customFormat="false" ht="12.8" hidden="false" customHeight="false" outlineLevel="0" collapsed="false">
      <c r="A110" s="10" t="s">
        <v>24</v>
      </c>
      <c r="B110" s="11" t="n">
        <v>349</v>
      </c>
      <c r="C110" s="11"/>
      <c r="D110" s="10" t="s">
        <v>16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 customFormat="false" ht="12.8" hidden="false" customHeight="false" outlineLevel="0" collapsed="false">
      <c r="A111" s="10" t="s">
        <v>24</v>
      </c>
      <c r="B111" s="11" t="n">
        <v>350</v>
      </c>
      <c r="C111" s="11"/>
      <c r="D111" s="10" t="s">
        <v>16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 customFormat="false" ht="12.8" hidden="false" customHeight="false" outlineLevel="0" collapsed="false">
      <c r="A112" s="10" t="s">
        <v>24</v>
      </c>
      <c r="B112" s="11" t="n">
        <v>351</v>
      </c>
      <c r="C112" s="11"/>
      <c r="D112" s="10" t="s">
        <v>16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 customFormat="false" ht="12.8" hidden="false" customHeight="false" outlineLevel="0" collapsed="false">
      <c r="A113" s="10" t="s">
        <v>24</v>
      </c>
      <c r="B113" s="11" t="n">
        <v>352</v>
      </c>
      <c r="C113" s="11"/>
      <c r="D113" s="10" t="s">
        <v>16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 customFormat="false" ht="12.8" hidden="false" customHeight="false" outlineLevel="0" collapsed="false">
      <c r="A114" s="10" t="s">
        <v>24</v>
      </c>
      <c r="B114" s="11" t="n">
        <v>353</v>
      </c>
      <c r="C114" s="11"/>
      <c r="D114" s="10" t="s">
        <v>16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 customFormat="false" ht="12.8" hidden="false" customHeight="false" outlineLevel="0" collapsed="false">
      <c r="A115" s="10" t="s">
        <v>24</v>
      </c>
      <c r="B115" s="11" t="n">
        <v>354</v>
      </c>
      <c r="C115" s="11"/>
      <c r="D115" s="10" t="s">
        <v>16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customFormat="false" ht="12.8" hidden="false" customHeight="false" outlineLevel="0" collapsed="false">
      <c r="A116" s="10" t="s">
        <v>24</v>
      </c>
      <c r="B116" s="11" t="n">
        <v>355</v>
      </c>
      <c r="C116" s="11"/>
      <c r="D116" s="10" t="s">
        <v>16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customFormat="false" ht="12.8" hidden="false" customHeight="false" outlineLevel="0" collapsed="false">
      <c r="A117" s="10" t="s">
        <v>24</v>
      </c>
      <c r="B117" s="11" t="n">
        <v>356</v>
      </c>
      <c r="C117" s="11"/>
      <c r="D117" s="10" t="s">
        <v>16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 customFormat="false" ht="12.8" hidden="false" customHeight="false" outlineLevel="0" collapsed="false">
      <c r="A118" s="10" t="s">
        <v>24</v>
      </c>
      <c r="B118" s="11" t="n">
        <v>357</v>
      </c>
      <c r="C118" s="11"/>
      <c r="D118" s="10" t="s">
        <v>16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 customFormat="false" ht="12.8" hidden="false" customHeight="false" outlineLevel="0" collapsed="false">
      <c r="A119" s="10" t="s">
        <v>24</v>
      </c>
      <c r="B119" s="11" t="n">
        <v>358</v>
      </c>
      <c r="C119" s="11"/>
      <c r="D119" s="10" t="s">
        <v>16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 customFormat="false" ht="12.8" hidden="false" customHeight="false" outlineLevel="0" collapsed="false">
      <c r="A120" s="10" t="s">
        <v>24</v>
      </c>
      <c r="B120" s="11" t="n">
        <v>359</v>
      </c>
      <c r="C120" s="11"/>
      <c r="D120" s="10" t="s">
        <v>16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 customFormat="false" ht="12.8" hidden="false" customHeight="false" outlineLevel="0" collapsed="false">
      <c r="A121" s="10" t="s">
        <v>24</v>
      </c>
      <c r="B121" s="11" t="n">
        <v>360</v>
      </c>
      <c r="C121" s="11"/>
      <c r="D121" s="10" t="s">
        <v>16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 customFormat="false" ht="12.8" hidden="false" customHeight="false" outlineLevel="0" collapsed="false">
      <c r="A122" s="10" t="s">
        <v>24</v>
      </c>
      <c r="B122" s="11" t="n">
        <v>361</v>
      </c>
      <c r="C122" s="11"/>
      <c r="D122" s="10" t="s">
        <v>16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customFormat="false" ht="12.8" hidden="false" customHeight="false" outlineLevel="0" collapsed="false">
      <c r="A123" s="10" t="s">
        <v>24</v>
      </c>
      <c r="B123" s="11" t="n">
        <v>362</v>
      </c>
      <c r="C123" s="11"/>
      <c r="D123" s="10" t="s">
        <v>16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 customFormat="false" ht="12.8" hidden="false" customHeight="false" outlineLevel="0" collapsed="false">
      <c r="A124" s="10" t="s">
        <v>24</v>
      </c>
      <c r="B124" s="11" t="n">
        <v>363</v>
      </c>
      <c r="C124" s="11"/>
      <c r="D124" s="10" t="s">
        <v>16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 customFormat="false" ht="12.8" hidden="false" customHeight="false" outlineLevel="0" collapsed="false">
      <c r="A125" s="10" t="s">
        <v>24</v>
      </c>
      <c r="B125" s="11" t="n">
        <v>364</v>
      </c>
      <c r="C125" s="11"/>
      <c r="D125" s="10" t="s">
        <v>16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 customFormat="false" ht="12.8" hidden="false" customHeight="false" outlineLevel="0" collapsed="false">
      <c r="A126" s="10" t="s">
        <v>24</v>
      </c>
      <c r="B126" s="11" t="n">
        <v>365</v>
      </c>
      <c r="C126" s="11"/>
      <c r="D126" s="10" t="s">
        <v>16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 customFormat="false" ht="12.8" hidden="false" customHeight="false" outlineLevel="0" collapsed="false">
      <c r="A127" s="10" t="s">
        <v>24</v>
      </c>
      <c r="B127" s="11" t="n">
        <v>366</v>
      </c>
      <c r="C127" s="11"/>
      <c r="D127" s="10" t="s">
        <v>16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 customFormat="false" ht="12.8" hidden="false" customHeight="false" outlineLevel="0" collapsed="false">
      <c r="A128" s="10" t="s">
        <v>24</v>
      </c>
      <c r="B128" s="11" t="n">
        <v>367</v>
      </c>
      <c r="C128" s="11"/>
      <c r="D128" s="10" t="s">
        <v>16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 customFormat="false" ht="12.8" hidden="false" customHeight="false" outlineLevel="0" collapsed="false">
      <c r="A129" s="10" t="s">
        <v>24</v>
      </c>
      <c r="B129" s="11" t="n">
        <v>368</v>
      </c>
      <c r="C129" s="11"/>
      <c r="D129" s="10" t="s">
        <v>16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 customFormat="false" ht="12.8" hidden="false" customHeight="false" outlineLevel="0" collapsed="false">
      <c r="A130" s="10" t="s">
        <v>24</v>
      </c>
      <c r="B130" s="11" t="n">
        <v>369</v>
      </c>
      <c r="C130" s="11"/>
      <c r="D130" s="10" t="s">
        <v>16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 customFormat="false" ht="12.8" hidden="false" customHeight="false" outlineLevel="0" collapsed="false">
      <c r="A131" s="10" t="s">
        <v>24</v>
      </c>
      <c r="B131" s="11" t="n">
        <v>370</v>
      </c>
      <c r="C131" s="11"/>
      <c r="D131" s="10" t="s">
        <v>16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customFormat="false" ht="12.8" hidden="false" customHeight="false" outlineLevel="0" collapsed="false">
      <c r="A132" s="10" t="s">
        <v>24</v>
      </c>
      <c r="B132" s="11" t="n">
        <v>371</v>
      </c>
      <c r="C132" s="11"/>
      <c r="D132" s="10" t="s">
        <v>16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 customFormat="false" ht="12.8" hidden="false" customHeight="false" outlineLevel="0" collapsed="false">
      <c r="A133" s="10" t="s">
        <v>24</v>
      </c>
      <c r="B133" s="11" t="n">
        <v>372</v>
      </c>
      <c r="C133" s="11"/>
      <c r="D133" s="10" t="s">
        <v>16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 customFormat="false" ht="12.8" hidden="false" customHeight="false" outlineLevel="0" collapsed="false">
      <c r="A134" s="10" t="s">
        <v>24</v>
      </c>
      <c r="B134" s="11" t="n">
        <v>373</v>
      </c>
      <c r="C134" s="11"/>
      <c r="D134" s="10" t="s">
        <v>16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 customFormat="false" ht="12.8" hidden="false" customHeight="false" outlineLevel="0" collapsed="false">
      <c r="A135" s="10" t="s">
        <v>24</v>
      </c>
      <c r="B135" s="11" t="n">
        <v>374</v>
      </c>
      <c r="C135" s="11"/>
      <c r="D135" s="10" t="s">
        <v>16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 customFormat="false" ht="12.8" hidden="false" customHeight="false" outlineLevel="0" collapsed="false">
      <c r="A136" s="10" t="s">
        <v>24</v>
      </c>
      <c r="B136" s="11" t="n">
        <v>375</v>
      </c>
      <c r="C136" s="11"/>
      <c r="D136" s="10" t="s">
        <v>16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 customFormat="false" ht="12.8" hidden="false" customHeight="false" outlineLevel="0" collapsed="false">
      <c r="A137" s="10" t="s">
        <v>24</v>
      </c>
      <c r="B137" s="11" t="n">
        <v>376</v>
      </c>
      <c r="C137" s="11"/>
      <c r="D137" s="10" t="s">
        <v>16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 customFormat="false" ht="12.8" hidden="false" customHeight="false" outlineLevel="0" collapsed="false">
      <c r="A138" s="10" t="s">
        <v>24</v>
      </c>
      <c r="B138" s="11" t="n">
        <v>377</v>
      </c>
      <c r="C138" s="11"/>
      <c r="D138" s="10" t="s">
        <v>16</v>
      </c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 customFormat="false" ht="12.8" hidden="false" customHeight="false" outlineLevel="0" collapsed="false">
      <c r="A139" s="10" t="s">
        <v>24</v>
      </c>
      <c r="B139" s="11" t="n">
        <v>378</v>
      </c>
      <c r="C139" s="11"/>
      <c r="D139" s="10" t="s">
        <v>16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 customFormat="false" ht="12.8" hidden="false" customHeight="false" outlineLevel="0" collapsed="false">
      <c r="A140" s="10" t="s">
        <v>24</v>
      </c>
      <c r="B140" s="11" t="n">
        <v>379</v>
      </c>
      <c r="C140" s="11"/>
      <c r="D140" s="10" t="s">
        <v>16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 customFormat="false" ht="12.8" hidden="false" customHeight="false" outlineLevel="0" collapsed="false">
      <c r="A141" s="10" t="s">
        <v>24</v>
      </c>
      <c r="B141" s="11" t="n">
        <v>380</v>
      </c>
      <c r="C141" s="11"/>
      <c r="D141" s="10" t="s">
        <v>16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 customFormat="false" ht="12.8" hidden="false" customHeight="false" outlineLevel="0" collapsed="false">
      <c r="A142" s="10" t="s">
        <v>24</v>
      </c>
      <c r="B142" s="11" t="n">
        <v>381</v>
      </c>
      <c r="C142" s="11"/>
      <c r="D142" s="10" t="s">
        <v>16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 customFormat="false" ht="12.8" hidden="false" customHeight="false" outlineLevel="0" collapsed="false">
      <c r="A143" s="10" t="s">
        <v>24</v>
      </c>
      <c r="B143" s="11" t="n">
        <v>382</v>
      </c>
      <c r="C143" s="11"/>
      <c r="D143" s="10" t="s">
        <v>16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 customFormat="false" ht="12.8" hidden="false" customHeight="false" outlineLevel="0" collapsed="false">
      <c r="A144" s="10" t="s">
        <v>24</v>
      </c>
      <c r="B144" s="11" t="n">
        <v>383</v>
      </c>
      <c r="C144" s="11"/>
      <c r="D144" s="10" t="s">
        <v>16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 customFormat="false" ht="12.8" hidden="false" customHeight="false" outlineLevel="0" collapsed="false">
      <c r="A145" s="10" t="s">
        <v>24</v>
      </c>
      <c r="B145" s="11" t="n">
        <v>384</v>
      </c>
      <c r="C145" s="11"/>
      <c r="D145" s="10" t="s">
        <v>16</v>
      </c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 customFormat="false" ht="12.8" hidden="false" customHeight="false" outlineLevel="0" collapsed="false">
      <c r="A146" s="10" t="s">
        <v>24</v>
      </c>
      <c r="B146" s="11" t="n">
        <v>385</v>
      </c>
      <c r="C146" s="11"/>
      <c r="D146" s="10" t="s">
        <v>16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customFormat="false" ht="12.8" hidden="false" customHeight="false" outlineLevel="0" collapsed="false">
      <c r="A147" s="10" t="s">
        <v>24</v>
      </c>
      <c r="B147" s="11" t="n">
        <v>386</v>
      </c>
      <c r="C147" s="11"/>
      <c r="D147" s="10" t="s">
        <v>16</v>
      </c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customFormat="false" ht="12.8" hidden="false" customHeight="false" outlineLevel="0" collapsed="false">
      <c r="A148" s="10" t="s">
        <v>24</v>
      </c>
      <c r="B148" s="11" t="n">
        <v>387</v>
      </c>
      <c r="C148" s="11"/>
      <c r="D148" s="10" t="s">
        <v>16</v>
      </c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 customFormat="false" ht="12.8" hidden="false" customHeight="false" outlineLevel="0" collapsed="false">
      <c r="A149" s="10" t="s">
        <v>24</v>
      </c>
      <c r="B149" s="11" t="n">
        <v>388</v>
      </c>
      <c r="C149" s="11"/>
      <c r="D149" s="10" t="s">
        <v>16</v>
      </c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 customFormat="false" ht="12.8" hidden="false" customHeight="false" outlineLevel="0" collapsed="false">
      <c r="A150" s="10" t="s">
        <v>24</v>
      </c>
      <c r="B150" s="11" t="n">
        <v>389</v>
      </c>
      <c r="C150" s="11"/>
      <c r="D150" s="10" t="s">
        <v>16</v>
      </c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 customFormat="false" ht="12.8" hidden="false" customHeight="false" outlineLevel="0" collapsed="false">
      <c r="A151" s="10" t="s">
        <v>24</v>
      </c>
      <c r="B151" s="11" t="n">
        <v>390</v>
      </c>
      <c r="C151" s="11"/>
      <c r="D151" s="10" t="s">
        <v>16</v>
      </c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 customFormat="false" ht="12.8" hidden="false" customHeight="false" outlineLevel="0" collapsed="false">
      <c r="A152" s="10" t="s">
        <v>24</v>
      </c>
      <c r="B152" s="11" t="n">
        <v>391</v>
      </c>
      <c r="C152" s="11"/>
      <c r="D152" s="10" t="s">
        <v>16</v>
      </c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 customFormat="false" ht="12.8" hidden="false" customHeight="false" outlineLevel="0" collapsed="false">
      <c r="A153" s="10" t="s">
        <v>24</v>
      </c>
      <c r="B153" s="11" t="n">
        <v>392</v>
      </c>
      <c r="C153" s="11"/>
      <c r="D153" s="10" t="s">
        <v>16</v>
      </c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customFormat="false" ht="12.8" hidden="false" customHeight="false" outlineLevel="0" collapsed="false">
      <c r="A154" s="10" t="s">
        <v>24</v>
      </c>
      <c r="B154" s="11" t="n">
        <v>393</v>
      </c>
      <c r="C154" s="11"/>
      <c r="D154" s="10" t="s">
        <v>16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 customFormat="false" ht="12.8" hidden="false" customHeight="false" outlineLevel="0" collapsed="false">
      <c r="A155" s="10" t="s">
        <v>24</v>
      </c>
      <c r="B155" s="11" t="n">
        <v>394</v>
      </c>
      <c r="C155" s="11"/>
      <c r="D155" s="10" t="s">
        <v>16</v>
      </c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 customFormat="false" ht="12.8" hidden="false" customHeight="false" outlineLevel="0" collapsed="false">
      <c r="A156" s="10" t="s">
        <v>24</v>
      </c>
      <c r="B156" s="11" t="n">
        <v>395</v>
      </c>
      <c r="C156" s="11"/>
      <c r="D156" s="10" t="s">
        <v>16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 customFormat="false" ht="12.8" hidden="false" customHeight="false" outlineLevel="0" collapsed="false">
      <c r="A157" s="10" t="s">
        <v>24</v>
      </c>
      <c r="B157" s="11" t="n">
        <v>396</v>
      </c>
      <c r="C157" s="11"/>
      <c r="D157" s="10" t="s">
        <v>16</v>
      </c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 customFormat="false" ht="12.8" hidden="false" customHeight="false" outlineLevel="0" collapsed="false">
      <c r="A158" s="10" t="s">
        <v>24</v>
      </c>
      <c r="B158" s="11" t="n">
        <v>397</v>
      </c>
      <c r="C158" s="11"/>
      <c r="D158" s="10" t="s">
        <v>16</v>
      </c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 customFormat="false" ht="12.8" hidden="false" customHeight="false" outlineLevel="0" collapsed="false">
      <c r="A159" s="10" t="s">
        <v>24</v>
      </c>
      <c r="B159" s="11" t="n">
        <v>398</v>
      </c>
      <c r="C159" s="11"/>
      <c r="D159" s="10" t="s">
        <v>16</v>
      </c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 customFormat="false" ht="12.8" hidden="false" customHeight="false" outlineLevel="0" collapsed="false">
      <c r="A160" s="10" t="s">
        <v>24</v>
      </c>
      <c r="B160" s="11" t="n">
        <v>399</v>
      </c>
      <c r="C160" s="11"/>
      <c r="D160" s="10" t="s">
        <v>16</v>
      </c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 customFormat="false" ht="12.8" hidden="false" customHeight="false" outlineLevel="0" collapsed="false">
      <c r="A161" s="10" t="s">
        <v>24</v>
      </c>
      <c r="B161" s="11" t="n">
        <v>400</v>
      </c>
      <c r="C161" s="11"/>
      <c r="D161" s="10" t="s">
        <v>16</v>
      </c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 customFormat="false" ht="12.8" hidden="false" customHeight="false" outlineLevel="0" collapsed="false">
      <c r="A162" s="10" t="s">
        <v>24</v>
      </c>
      <c r="B162" s="11" t="n">
        <v>401</v>
      </c>
      <c r="C162" s="11"/>
      <c r="D162" s="10" t="s">
        <v>16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customFormat="false" ht="12.8" hidden="false" customHeight="false" outlineLevel="0" collapsed="false">
      <c r="A163" s="10" t="s">
        <v>24</v>
      </c>
      <c r="B163" s="11" t="n">
        <v>402</v>
      </c>
      <c r="C163" s="11"/>
      <c r="D163" s="10" t="s">
        <v>16</v>
      </c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 customFormat="false" ht="12.8" hidden="false" customHeight="false" outlineLevel="0" collapsed="false">
      <c r="A164" s="10" t="s">
        <v>24</v>
      </c>
      <c r="B164" s="11" t="n">
        <v>403</v>
      </c>
      <c r="C164" s="11"/>
      <c r="D164" s="10" t="s">
        <v>16</v>
      </c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 customFormat="false" ht="12.8" hidden="false" customHeight="false" outlineLevel="0" collapsed="false">
      <c r="A165" s="10" t="s">
        <v>24</v>
      </c>
      <c r="B165" s="11" t="n">
        <v>404</v>
      </c>
      <c r="C165" s="11"/>
      <c r="D165" s="10" t="s">
        <v>16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 customFormat="false" ht="12.8" hidden="false" customHeight="false" outlineLevel="0" collapsed="false">
      <c r="A166" s="10" t="s">
        <v>15</v>
      </c>
      <c r="B166" s="11" t="n">
        <v>405</v>
      </c>
      <c r="C166" s="11"/>
      <c r="D166" s="10" t="s">
        <v>28</v>
      </c>
      <c r="E166" s="10"/>
      <c r="F166" s="10" t="s">
        <v>29</v>
      </c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 customFormat="false" ht="12.8" hidden="false" customHeight="false" outlineLevel="0" collapsed="false">
      <c r="A167" s="10" t="s">
        <v>24</v>
      </c>
      <c r="B167" s="11" t="n">
        <v>405</v>
      </c>
      <c r="C167" s="11"/>
      <c r="D167" s="10" t="s">
        <v>16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 customFormat="false" ht="12.8" hidden="false" customHeight="false" outlineLevel="0" collapsed="false">
      <c r="A168" s="10" t="s">
        <v>24</v>
      </c>
      <c r="B168" s="11" t="n">
        <v>406</v>
      </c>
      <c r="C168" s="11"/>
      <c r="D168" s="10" t="s">
        <v>16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 customFormat="false" ht="12.8" hidden="false" customHeight="false" outlineLevel="0" collapsed="false">
      <c r="A169" s="10" t="s">
        <v>24</v>
      </c>
      <c r="B169" s="11" t="n">
        <v>407</v>
      </c>
      <c r="C169" s="11"/>
      <c r="D169" s="10" t="s">
        <v>16</v>
      </c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 customFormat="false" ht="12.8" hidden="false" customHeight="false" outlineLevel="0" collapsed="false">
      <c r="A170" s="10" t="s">
        <v>24</v>
      </c>
      <c r="B170" s="11" t="n">
        <v>408</v>
      </c>
      <c r="C170" s="11"/>
      <c r="D170" s="10" t="s">
        <v>16</v>
      </c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 customFormat="false" ht="12.8" hidden="false" customHeight="false" outlineLevel="0" collapsed="false">
      <c r="A171" s="10" t="s">
        <v>15</v>
      </c>
      <c r="B171" s="11" t="n">
        <v>409</v>
      </c>
      <c r="C171" s="11"/>
      <c r="D171" s="10" t="s">
        <v>30</v>
      </c>
      <c r="E171" s="10"/>
      <c r="F171" s="10" t="s">
        <v>31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 customFormat="false" ht="12.8" hidden="false" customHeight="false" outlineLevel="0" collapsed="false">
      <c r="A172" s="10" t="s">
        <v>24</v>
      </c>
      <c r="B172" s="11" t="n">
        <v>409</v>
      </c>
      <c r="C172" s="11"/>
      <c r="D172" s="10" t="s">
        <v>16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 customFormat="false" ht="12.8" hidden="false" customHeight="false" outlineLevel="0" collapsed="false">
      <c r="A173" s="10" t="s">
        <v>24</v>
      </c>
      <c r="B173" s="11" t="n">
        <v>410</v>
      </c>
      <c r="C173" s="11"/>
      <c r="D173" s="10" t="s">
        <v>16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 customFormat="false" ht="12.8" hidden="false" customHeight="false" outlineLevel="0" collapsed="false">
      <c r="A174" s="10" t="s">
        <v>15</v>
      </c>
      <c r="B174" s="11" t="n">
        <v>411</v>
      </c>
      <c r="C174" s="11"/>
      <c r="D174" s="10" t="s">
        <v>32</v>
      </c>
      <c r="E174" s="10"/>
      <c r="F174" s="10" t="s">
        <v>33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 customFormat="false" ht="12.8" hidden="false" customHeight="false" outlineLevel="0" collapsed="false">
      <c r="A175" s="10" t="s">
        <v>24</v>
      </c>
      <c r="B175" s="11" t="n">
        <v>411</v>
      </c>
      <c r="C175" s="11"/>
      <c r="D175" s="10" t="s">
        <v>16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 customFormat="false" ht="12.8" hidden="false" customHeight="false" outlineLevel="0" collapsed="false">
      <c r="A176" s="10" t="s">
        <v>24</v>
      </c>
      <c r="B176" s="11" t="n">
        <v>412</v>
      </c>
      <c r="C176" s="11"/>
      <c r="D176" s="10" t="s">
        <v>16</v>
      </c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 customFormat="false" ht="12.8" hidden="false" customHeight="false" outlineLevel="0" collapsed="false">
      <c r="A177" s="10" t="s">
        <v>24</v>
      </c>
      <c r="B177" s="11" t="n">
        <v>413</v>
      </c>
      <c r="C177" s="11"/>
      <c r="D177" s="10" t="s">
        <v>16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customFormat="false" ht="12.8" hidden="false" customHeight="false" outlineLevel="0" collapsed="false">
      <c r="A178" s="10" t="s">
        <v>24</v>
      </c>
      <c r="B178" s="11" t="n">
        <v>414</v>
      </c>
      <c r="C178" s="11"/>
      <c r="D178" s="10" t="s">
        <v>16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 customFormat="false" ht="12.8" hidden="false" customHeight="false" outlineLevel="0" collapsed="false">
      <c r="A179" s="10" t="s">
        <v>24</v>
      </c>
      <c r="B179" s="11" t="n">
        <v>415</v>
      </c>
      <c r="C179" s="11"/>
      <c r="D179" s="10" t="s">
        <v>16</v>
      </c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 customFormat="false" ht="12.8" hidden="false" customHeight="false" outlineLevel="0" collapsed="false">
      <c r="A180" s="10" t="s">
        <v>24</v>
      </c>
      <c r="B180" s="11" t="n">
        <v>416</v>
      </c>
      <c r="C180" s="11"/>
      <c r="D180" s="10" t="s">
        <v>16</v>
      </c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 customFormat="false" ht="12.8" hidden="false" customHeight="false" outlineLevel="0" collapsed="false">
      <c r="A181" s="10" t="s">
        <v>24</v>
      </c>
      <c r="B181" s="11" t="n">
        <v>417</v>
      </c>
      <c r="C181" s="11"/>
      <c r="D181" s="10" t="s">
        <v>16</v>
      </c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 customFormat="false" ht="12.8" hidden="false" customHeight="false" outlineLevel="0" collapsed="false">
      <c r="A182" s="10" t="s">
        <v>24</v>
      </c>
      <c r="B182" s="11" t="n">
        <v>418</v>
      </c>
      <c r="C182" s="11"/>
      <c r="D182" s="10" t="s">
        <v>16</v>
      </c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 customFormat="false" ht="12.8" hidden="false" customHeight="false" outlineLevel="0" collapsed="false">
      <c r="A183" s="10" t="s">
        <v>24</v>
      </c>
      <c r="B183" s="11" t="n">
        <v>419</v>
      </c>
      <c r="C183" s="11"/>
      <c r="D183" s="10" t="s">
        <v>16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 customFormat="false" ht="12.8" hidden="false" customHeight="false" outlineLevel="0" collapsed="false">
      <c r="A184" s="10" t="s">
        <v>24</v>
      </c>
      <c r="B184" s="11" t="n">
        <v>420</v>
      </c>
      <c r="C184" s="11"/>
      <c r="D184" s="10" t="s">
        <v>16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 customFormat="false" ht="12.8" hidden="false" customHeight="false" outlineLevel="0" collapsed="false">
      <c r="A185" s="10" t="s">
        <v>24</v>
      </c>
      <c r="B185" s="11" t="n">
        <v>421</v>
      </c>
      <c r="C185" s="11"/>
      <c r="D185" s="10" t="s">
        <v>16</v>
      </c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 customFormat="false" ht="12.8" hidden="false" customHeight="false" outlineLevel="0" collapsed="false">
      <c r="A186" s="10" t="s">
        <v>24</v>
      </c>
      <c r="B186" s="11" t="n">
        <v>422</v>
      </c>
      <c r="C186" s="11"/>
      <c r="D186" s="10" t="s">
        <v>16</v>
      </c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 customFormat="false" ht="12.8" hidden="false" customHeight="false" outlineLevel="0" collapsed="false">
      <c r="A187" s="10" t="s">
        <v>24</v>
      </c>
      <c r="B187" s="11" t="n">
        <v>423</v>
      </c>
      <c r="C187" s="11"/>
      <c r="D187" s="10" t="s">
        <v>16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 customFormat="false" ht="12.8" hidden="false" customHeight="false" outlineLevel="0" collapsed="false">
      <c r="A188" s="10" t="s">
        <v>24</v>
      </c>
      <c r="B188" s="11" t="n">
        <v>424</v>
      </c>
      <c r="C188" s="11"/>
      <c r="D188" s="10" t="s">
        <v>16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 customFormat="false" ht="12.8" hidden="false" customHeight="false" outlineLevel="0" collapsed="false">
      <c r="A189" s="10" t="s">
        <v>24</v>
      </c>
      <c r="B189" s="11" t="n">
        <v>425</v>
      </c>
      <c r="C189" s="11"/>
      <c r="D189" s="10" t="s">
        <v>16</v>
      </c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 customFormat="false" ht="12.8" hidden="false" customHeight="false" outlineLevel="0" collapsed="false">
      <c r="A190" s="10" t="s">
        <v>24</v>
      </c>
      <c r="B190" s="11" t="n">
        <v>426</v>
      </c>
      <c r="C190" s="11"/>
      <c r="D190" s="10" t="s">
        <v>16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 customFormat="false" ht="12.8" hidden="false" customHeight="false" outlineLevel="0" collapsed="false">
      <c r="A191" s="10" t="s">
        <v>24</v>
      </c>
      <c r="B191" s="11" t="n">
        <v>427</v>
      </c>
      <c r="C191" s="11"/>
      <c r="D191" s="10" t="s">
        <v>16</v>
      </c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 customFormat="false" ht="12.8" hidden="false" customHeight="false" outlineLevel="0" collapsed="false">
      <c r="A192" s="10" t="s">
        <v>24</v>
      </c>
      <c r="B192" s="11" t="n">
        <v>428</v>
      </c>
      <c r="C192" s="11"/>
      <c r="D192" s="10" t="s">
        <v>16</v>
      </c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 customFormat="false" ht="12.8" hidden="false" customHeight="false" outlineLevel="0" collapsed="false">
      <c r="A193" s="10" t="s">
        <v>24</v>
      </c>
      <c r="B193" s="11" t="n">
        <v>429</v>
      </c>
      <c r="C193" s="11"/>
      <c r="D193" s="10" t="s">
        <v>16</v>
      </c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 customFormat="false" ht="12.8" hidden="false" customHeight="false" outlineLevel="0" collapsed="false">
      <c r="A194" s="10" t="s">
        <v>24</v>
      </c>
      <c r="B194" s="11" t="n">
        <v>430</v>
      </c>
      <c r="C194" s="11"/>
      <c r="D194" s="10" t="s">
        <v>16</v>
      </c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 customFormat="false" ht="12.8" hidden="false" customHeight="false" outlineLevel="0" collapsed="false">
      <c r="A195" s="10" t="s">
        <v>24</v>
      </c>
      <c r="B195" s="11" t="n">
        <v>431</v>
      </c>
      <c r="C195" s="11"/>
      <c r="D195" s="10" t="s">
        <v>16</v>
      </c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 customFormat="false" ht="12.8" hidden="false" customHeight="false" outlineLevel="0" collapsed="false">
      <c r="A196" s="10" t="s">
        <v>24</v>
      </c>
      <c r="B196" s="11" t="n">
        <v>432</v>
      </c>
      <c r="C196" s="11"/>
      <c r="D196" s="10" t="s">
        <v>16</v>
      </c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 customFormat="false" ht="12.8" hidden="false" customHeight="false" outlineLevel="0" collapsed="false">
      <c r="A197" s="10" t="s">
        <v>24</v>
      </c>
      <c r="B197" s="11" t="n">
        <v>433</v>
      </c>
      <c r="C197" s="11"/>
      <c r="D197" s="10" t="s">
        <v>16</v>
      </c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 customFormat="false" ht="12.8" hidden="false" customHeight="false" outlineLevel="0" collapsed="false">
      <c r="A198" s="10" t="s">
        <v>24</v>
      </c>
      <c r="B198" s="11" t="n">
        <v>434</v>
      </c>
      <c r="C198" s="11"/>
      <c r="D198" s="10" t="s">
        <v>16</v>
      </c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 customFormat="false" ht="12.8" hidden="false" customHeight="false" outlineLevel="0" collapsed="false">
      <c r="A199" s="10" t="s">
        <v>24</v>
      </c>
      <c r="B199" s="11" t="n">
        <v>435</v>
      </c>
      <c r="C199" s="11"/>
      <c r="D199" s="10" t="s">
        <v>16</v>
      </c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 customFormat="false" ht="12.8" hidden="false" customHeight="false" outlineLevel="0" collapsed="false">
      <c r="A200" s="10" t="s">
        <v>24</v>
      </c>
      <c r="B200" s="11" t="n">
        <v>436</v>
      </c>
      <c r="C200" s="11"/>
      <c r="D200" s="10" t="s">
        <v>16</v>
      </c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 customFormat="false" ht="12.8" hidden="false" customHeight="false" outlineLevel="0" collapsed="false">
      <c r="A201" s="10" t="s">
        <v>24</v>
      </c>
      <c r="B201" s="11" t="n">
        <v>437</v>
      </c>
      <c r="C201" s="11"/>
      <c r="D201" s="10" t="s">
        <v>16</v>
      </c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 customFormat="false" ht="12.8" hidden="false" customHeight="false" outlineLevel="0" collapsed="false">
      <c r="A202" s="10" t="s">
        <v>24</v>
      </c>
      <c r="B202" s="11" t="n">
        <v>438</v>
      </c>
      <c r="C202" s="11"/>
      <c r="D202" s="10" t="s">
        <v>16</v>
      </c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 customFormat="false" ht="12.8" hidden="false" customHeight="false" outlineLevel="0" collapsed="false">
      <c r="A203" s="10" t="s">
        <v>24</v>
      </c>
      <c r="B203" s="11" t="n">
        <v>439</v>
      </c>
      <c r="C203" s="11"/>
      <c r="D203" s="10" t="s">
        <v>16</v>
      </c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 customFormat="false" ht="12.8" hidden="false" customHeight="false" outlineLevel="0" collapsed="false">
      <c r="A204" s="10" t="s">
        <v>24</v>
      </c>
      <c r="B204" s="11" t="n">
        <v>440</v>
      </c>
      <c r="C204" s="11"/>
      <c r="D204" s="10" t="s">
        <v>16</v>
      </c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 customFormat="false" ht="12.8" hidden="false" customHeight="false" outlineLevel="0" collapsed="false">
      <c r="A205" s="10" t="s">
        <v>24</v>
      </c>
      <c r="B205" s="11" t="n">
        <v>441</v>
      </c>
      <c r="C205" s="11"/>
      <c r="D205" s="10" t="s">
        <v>16</v>
      </c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 customFormat="false" ht="12.8" hidden="false" customHeight="false" outlineLevel="0" collapsed="false">
      <c r="A206" s="10" t="s">
        <v>24</v>
      </c>
      <c r="B206" s="11" t="n">
        <v>442</v>
      </c>
      <c r="C206" s="11"/>
      <c r="D206" s="10" t="s">
        <v>16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 customFormat="false" ht="12.8" hidden="false" customHeight="false" outlineLevel="0" collapsed="false">
      <c r="A207" s="10" t="s">
        <v>24</v>
      </c>
      <c r="B207" s="11" t="n">
        <v>443</v>
      </c>
      <c r="C207" s="11"/>
      <c r="D207" s="10" t="s">
        <v>16</v>
      </c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 customFormat="false" ht="12.8" hidden="false" customHeight="false" outlineLevel="0" collapsed="false">
      <c r="A208" s="10" t="s">
        <v>24</v>
      </c>
      <c r="B208" s="11" t="n">
        <v>444</v>
      </c>
      <c r="C208" s="11"/>
      <c r="D208" s="10" t="s">
        <v>16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customFormat="false" ht="12.8" hidden="false" customHeight="false" outlineLevel="0" collapsed="false">
      <c r="A209" s="10" t="s">
        <v>24</v>
      </c>
      <c r="B209" s="11" t="n">
        <v>445</v>
      </c>
      <c r="C209" s="11"/>
      <c r="D209" s="10" t="s">
        <v>16</v>
      </c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 customFormat="false" ht="12.8" hidden="false" customHeight="false" outlineLevel="0" collapsed="false">
      <c r="A210" s="10" t="s">
        <v>24</v>
      </c>
      <c r="B210" s="11" t="n">
        <v>446</v>
      </c>
      <c r="C210" s="11"/>
      <c r="D210" s="10" t="s">
        <v>16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 customFormat="false" ht="12.8" hidden="false" customHeight="false" outlineLevel="0" collapsed="false">
      <c r="A211" s="10" t="s">
        <v>24</v>
      </c>
      <c r="B211" s="11" t="n">
        <v>447</v>
      </c>
      <c r="C211" s="11"/>
      <c r="D211" s="10" t="s">
        <v>16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 customFormat="false" ht="12.8" hidden="false" customHeight="false" outlineLevel="0" collapsed="false">
      <c r="A212" s="10" t="s">
        <v>24</v>
      </c>
      <c r="B212" s="11" t="n">
        <v>448</v>
      </c>
      <c r="C212" s="11"/>
      <c r="D212" s="10" t="s">
        <v>16</v>
      </c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 customFormat="false" ht="12.8" hidden="false" customHeight="false" outlineLevel="0" collapsed="false">
      <c r="A213" s="10" t="s">
        <v>24</v>
      </c>
      <c r="B213" s="11" t="n">
        <v>449</v>
      </c>
      <c r="C213" s="11"/>
      <c r="D213" s="10" t="s">
        <v>16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 customFormat="false" ht="12.8" hidden="false" customHeight="false" outlineLevel="0" collapsed="false">
      <c r="A214" s="10" t="s">
        <v>24</v>
      </c>
      <c r="B214" s="11" t="n">
        <v>450</v>
      </c>
      <c r="C214" s="11"/>
      <c r="D214" s="10" t="s">
        <v>16</v>
      </c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 customFormat="false" ht="12.8" hidden="false" customHeight="false" outlineLevel="0" collapsed="false">
      <c r="A215" s="10" t="s">
        <v>24</v>
      </c>
      <c r="B215" s="11" t="n">
        <v>451</v>
      </c>
      <c r="C215" s="11"/>
      <c r="D215" s="10" t="s">
        <v>16</v>
      </c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 customFormat="false" ht="12.8" hidden="false" customHeight="false" outlineLevel="0" collapsed="false">
      <c r="A216" s="10" t="s">
        <v>24</v>
      </c>
      <c r="B216" s="11" t="n">
        <v>452</v>
      </c>
      <c r="C216" s="11"/>
      <c r="D216" s="10" t="s">
        <v>16</v>
      </c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 customFormat="false" ht="12.8" hidden="false" customHeight="false" outlineLevel="0" collapsed="false">
      <c r="A217" s="10" t="s">
        <v>24</v>
      </c>
      <c r="B217" s="11" t="n">
        <v>453</v>
      </c>
      <c r="C217" s="11"/>
      <c r="D217" s="10" t="s">
        <v>16</v>
      </c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 customFormat="false" ht="12.8" hidden="false" customHeight="false" outlineLevel="0" collapsed="false">
      <c r="A218" s="10" t="s">
        <v>24</v>
      </c>
      <c r="B218" s="11" t="n">
        <v>454</v>
      </c>
      <c r="C218" s="11"/>
      <c r="D218" s="10" t="s">
        <v>16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 customFormat="false" ht="12.8" hidden="false" customHeight="false" outlineLevel="0" collapsed="false">
      <c r="A219" s="10" t="s">
        <v>24</v>
      </c>
      <c r="B219" s="11" t="n">
        <v>455</v>
      </c>
      <c r="C219" s="11"/>
      <c r="D219" s="10" t="s">
        <v>16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 customFormat="false" ht="12.8" hidden="false" customHeight="false" outlineLevel="0" collapsed="false">
      <c r="A220" s="10" t="s">
        <v>24</v>
      </c>
      <c r="B220" s="11" t="n">
        <v>456</v>
      </c>
      <c r="C220" s="11"/>
      <c r="D220" s="10" t="s">
        <v>16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 customFormat="false" ht="12.8" hidden="false" customHeight="false" outlineLevel="0" collapsed="false">
      <c r="A221" s="10" t="s">
        <v>24</v>
      </c>
      <c r="B221" s="11" t="n">
        <v>457</v>
      </c>
      <c r="C221" s="11"/>
      <c r="D221" s="10" t="s">
        <v>16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 customFormat="false" ht="12.8" hidden="false" customHeight="false" outlineLevel="0" collapsed="false">
      <c r="A222" s="10" t="s">
        <v>24</v>
      </c>
      <c r="B222" s="11" t="n">
        <v>458</v>
      </c>
      <c r="C222" s="11"/>
      <c r="D222" s="10" t="s">
        <v>16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 customFormat="false" ht="12.8" hidden="false" customHeight="false" outlineLevel="0" collapsed="false">
      <c r="A223" s="10" t="s">
        <v>24</v>
      </c>
      <c r="B223" s="11" t="n">
        <v>459</v>
      </c>
      <c r="C223" s="11"/>
      <c r="D223" s="10" t="s">
        <v>16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 customFormat="false" ht="12.8" hidden="false" customHeight="false" outlineLevel="0" collapsed="false">
      <c r="A224" s="10" t="s">
        <v>24</v>
      </c>
      <c r="B224" s="11" t="n">
        <v>460</v>
      </c>
      <c r="C224" s="11"/>
      <c r="D224" s="10" t="s">
        <v>16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 customFormat="false" ht="12.8" hidden="false" customHeight="false" outlineLevel="0" collapsed="false">
      <c r="A225" s="10" t="s">
        <v>24</v>
      </c>
      <c r="B225" s="11" t="n">
        <v>461</v>
      </c>
      <c r="C225" s="11"/>
      <c r="D225" s="10" t="s">
        <v>16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 customFormat="false" ht="12.8" hidden="false" customHeight="false" outlineLevel="0" collapsed="false">
      <c r="A226" s="10" t="s">
        <v>24</v>
      </c>
      <c r="B226" s="11" t="n">
        <v>462</v>
      </c>
      <c r="C226" s="11"/>
      <c r="D226" s="10" t="s">
        <v>16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 customFormat="false" ht="12.8" hidden="false" customHeight="false" outlineLevel="0" collapsed="false">
      <c r="A227" s="10" t="s">
        <v>24</v>
      </c>
      <c r="B227" s="11" t="n">
        <v>463</v>
      </c>
      <c r="C227" s="11"/>
      <c r="D227" s="10" t="s">
        <v>16</v>
      </c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 customFormat="false" ht="12.8" hidden="false" customHeight="false" outlineLevel="0" collapsed="false">
      <c r="A228" s="10" t="s">
        <v>24</v>
      </c>
      <c r="B228" s="11" t="n">
        <v>464</v>
      </c>
      <c r="C228" s="11"/>
      <c r="D228" s="10" t="s">
        <v>16</v>
      </c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</row>
    <row r="229" customFormat="false" ht="12.8" hidden="false" customHeight="false" outlineLevel="0" collapsed="false">
      <c r="A229" s="10" t="s">
        <v>24</v>
      </c>
      <c r="B229" s="11" t="n">
        <v>465</v>
      </c>
      <c r="C229" s="11"/>
      <c r="D229" s="10" t="s">
        <v>16</v>
      </c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 customFormat="false" ht="12.8" hidden="false" customHeight="false" outlineLevel="0" collapsed="false">
      <c r="A230" s="10" t="s">
        <v>24</v>
      </c>
      <c r="B230" s="11" t="n">
        <v>466</v>
      </c>
      <c r="C230" s="11"/>
      <c r="D230" s="10" t="s">
        <v>16</v>
      </c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 customFormat="false" ht="12.8" hidden="false" customHeight="false" outlineLevel="0" collapsed="false">
      <c r="A231" s="10" t="s">
        <v>24</v>
      </c>
      <c r="B231" s="11" t="n">
        <v>467</v>
      </c>
      <c r="C231" s="11"/>
      <c r="D231" s="10" t="s">
        <v>16</v>
      </c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 customFormat="false" ht="12.8" hidden="false" customHeight="false" outlineLevel="0" collapsed="false">
      <c r="A232" s="10" t="s">
        <v>24</v>
      </c>
      <c r="B232" s="11" t="n">
        <v>468</v>
      </c>
      <c r="C232" s="11"/>
      <c r="D232" s="10" t="s">
        <v>16</v>
      </c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</row>
    <row r="233" customFormat="false" ht="12.8" hidden="false" customHeight="false" outlineLevel="0" collapsed="false">
      <c r="A233" s="10" t="s">
        <v>24</v>
      </c>
      <c r="B233" s="11" t="n">
        <v>469</v>
      </c>
      <c r="C233" s="11"/>
      <c r="D233" s="10" t="s">
        <v>16</v>
      </c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 customFormat="false" ht="12.8" hidden="false" customHeight="false" outlineLevel="0" collapsed="false">
      <c r="A234" s="10" t="s">
        <v>24</v>
      </c>
      <c r="B234" s="11" t="n">
        <v>470</v>
      </c>
      <c r="C234" s="11"/>
      <c r="D234" s="10" t="s">
        <v>16</v>
      </c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 customFormat="false" ht="12.8" hidden="false" customHeight="false" outlineLevel="0" collapsed="false">
      <c r="A235" s="10" t="s">
        <v>24</v>
      </c>
      <c r="B235" s="11" t="n">
        <v>471</v>
      </c>
      <c r="C235" s="11"/>
      <c r="D235" s="10" t="s">
        <v>16</v>
      </c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 customFormat="false" ht="12.8" hidden="false" customHeight="false" outlineLevel="0" collapsed="false">
      <c r="A236" s="10" t="s">
        <v>24</v>
      </c>
      <c r="B236" s="11" t="n">
        <v>472</v>
      </c>
      <c r="C236" s="11"/>
      <c r="D236" s="10" t="s">
        <v>16</v>
      </c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</row>
    <row r="237" customFormat="false" ht="12.8" hidden="false" customHeight="false" outlineLevel="0" collapsed="false">
      <c r="A237" s="10" t="s">
        <v>24</v>
      </c>
      <c r="B237" s="11" t="n">
        <v>473</v>
      </c>
      <c r="C237" s="11"/>
      <c r="D237" s="10" t="s">
        <v>16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 customFormat="false" ht="12.8" hidden="false" customHeight="false" outlineLevel="0" collapsed="false">
      <c r="A238" s="10" t="s">
        <v>24</v>
      </c>
      <c r="B238" s="11" t="n">
        <v>474</v>
      </c>
      <c r="C238" s="11"/>
      <c r="D238" s="10" t="s">
        <v>16</v>
      </c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</row>
    <row r="239" customFormat="false" ht="12.8" hidden="false" customHeight="false" outlineLevel="0" collapsed="false">
      <c r="A239" s="10" t="s">
        <v>24</v>
      </c>
      <c r="B239" s="11" t="n">
        <v>475</v>
      </c>
      <c r="C239" s="11"/>
      <c r="D239" s="10" t="s">
        <v>16</v>
      </c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 customFormat="false" ht="12.8" hidden="false" customHeight="false" outlineLevel="0" collapsed="false">
      <c r="A240" s="10" t="s">
        <v>24</v>
      </c>
      <c r="B240" s="11" t="n">
        <v>476</v>
      </c>
      <c r="C240" s="11"/>
      <c r="D240" s="10" t="s">
        <v>16</v>
      </c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 customFormat="false" ht="12.8" hidden="false" customHeight="false" outlineLevel="0" collapsed="false">
      <c r="A241" s="10" t="s">
        <v>24</v>
      </c>
      <c r="B241" s="11" t="n">
        <v>477</v>
      </c>
      <c r="C241" s="11"/>
      <c r="D241" s="10" t="s">
        <v>16</v>
      </c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 customFormat="false" ht="12.8" hidden="false" customHeight="false" outlineLevel="0" collapsed="false">
      <c r="A242" s="10" t="s">
        <v>24</v>
      </c>
      <c r="B242" s="11" t="n">
        <v>478</v>
      </c>
      <c r="C242" s="11"/>
      <c r="D242" s="10" t="s">
        <v>16</v>
      </c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</row>
    <row r="243" customFormat="false" ht="12.8" hidden="false" customHeight="false" outlineLevel="0" collapsed="false">
      <c r="A243" s="10" t="s">
        <v>24</v>
      </c>
      <c r="B243" s="11" t="n">
        <v>479</v>
      </c>
      <c r="C243" s="11"/>
      <c r="D243" s="10" t="s">
        <v>16</v>
      </c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</row>
    <row r="244" customFormat="false" ht="12.8" hidden="false" customHeight="false" outlineLevel="0" collapsed="false">
      <c r="A244" s="10" t="s">
        <v>24</v>
      </c>
      <c r="B244" s="11" t="n">
        <v>480</v>
      </c>
      <c r="C244" s="11"/>
      <c r="D244" s="10" t="s">
        <v>16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</row>
    <row r="245" customFormat="false" ht="12.8" hidden="false" customHeight="false" outlineLevel="0" collapsed="false">
      <c r="A245" s="10" t="s">
        <v>24</v>
      </c>
      <c r="B245" s="11" t="n">
        <v>481</v>
      </c>
      <c r="C245" s="11"/>
      <c r="D245" s="10" t="s">
        <v>16</v>
      </c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 customFormat="false" ht="12.8" hidden="false" customHeight="false" outlineLevel="0" collapsed="false">
      <c r="A246" s="10" t="s">
        <v>24</v>
      </c>
      <c r="B246" s="11" t="n">
        <v>482</v>
      </c>
      <c r="C246" s="11"/>
      <c r="D246" s="10" t="s">
        <v>16</v>
      </c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 customFormat="false" ht="12.8" hidden="false" customHeight="false" outlineLevel="0" collapsed="false">
      <c r="A247" s="10" t="s">
        <v>24</v>
      </c>
      <c r="B247" s="11" t="n">
        <v>483</v>
      </c>
      <c r="C247" s="11"/>
      <c r="D247" s="10" t="s">
        <v>16</v>
      </c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 customFormat="false" ht="12.8" hidden="false" customHeight="false" outlineLevel="0" collapsed="false">
      <c r="A248" s="10" t="s">
        <v>24</v>
      </c>
      <c r="B248" s="11" t="n">
        <v>484</v>
      </c>
      <c r="C248" s="11"/>
      <c r="D248" s="10" t="s">
        <v>16</v>
      </c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</row>
    <row r="249" customFormat="false" ht="12.8" hidden="false" customHeight="false" outlineLevel="0" collapsed="false">
      <c r="A249" s="10" t="s">
        <v>24</v>
      </c>
      <c r="B249" s="11" t="n">
        <v>485</v>
      </c>
      <c r="C249" s="11"/>
      <c r="D249" s="10" t="s">
        <v>16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</row>
    <row r="250" customFormat="false" ht="12.8" hidden="false" customHeight="false" outlineLevel="0" collapsed="false">
      <c r="A250" s="10" t="s">
        <v>24</v>
      </c>
      <c r="B250" s="11" t="n">
        <v>486</v>
      </c>
      <c r="C250" s="11"/>
      <c r="D250" s="10" t="s">
        <v>16</v>
      </c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</row>
    <row r="251" customFormat="false" ht="12.8" hidden="false" customHeight="false" outlineLevel="0" collapsed="false">
      <c r="A251" s="10" t="s">
        <v>24</v>
      </c>
      <c r="B251" s="11" t="n">
        <v>487</v>
      </c>
      <c r="C251" s="11"/>
      <c r="D251" s="10" t="s">
        <v>16</v>
      </c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 customFormat="false" ht="12.8" hidden="false" customHeight="false" outlineLevel="0" collapsed="false">
      <c r="A252" s="10" t="s">
        <v>24</v>
      </c>
      <c r="B252" s="11" t="n">
        <v>488</v>
      </c>
      <c r="C252" s="11"/>
      <c r="D252" s="10" t="s">
        <v>16</v>
      </c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 customFormat="false" ht="12.8" hidden="false" customHeight="false" outlineLevel="0" collapsed="false">
      <c r="A253" s="10" t="s">
        <v>24</v>
      </c>
      <c r="B253" s="11" t="n">
        <v>489</v>
      </c>
      <c r="C253" s="11"/>
      <c r="D253" s="10" t="s">
        <v>16</v>
      </c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 customFormat="false" ht="12.8" hidden="false" customHeight="false" outlineLevel="0" collapsed="false">
      <c r="A254" s="10" t="s">
        <v>24</v>
      </c>
      <c r="B254" s="11" t="n">
        <v>490</v>
      </c>
      <c r="C254" s="11"/>
      <c r="D254" s="10" t="s">
        <v>16</v>
      </c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 customFormat="false" ht="12.8" hidden="false" customHeight="false" outlineLevel="0" collapsed="false">
      <c r="A255" s="10" t="s">
        <v>24</v>
      </c>
      <c r="B255" s="11" t="n">
        <v>491</v>
      </c>
      <c r="C255" s="11"/>
      <c r="D255" s="10" t="s">
        <v>16</v>
      </c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 customFormat="false" ht="12.8" hidden="false" customHeight="false" outlineLevel="0" collapsed="false">
      <c r="A256" s="10" t="s">
        <v>24</v>
      </c>
      <c r="B256" s="11" t="n">
        <v>492</v>
      </c>
      <c r="C256" s="11"/>
      <c r="D256" s="10" t="s">
        <v>16</v>
      </c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</row>
    <row r="257" customFormat="false" ht="12.8" hidden="false" customHeight="false" outlineLevel="0" collapsed="false">
      <c r="A257" s="10" t="s">
        <v>24</v>
      </c>
      <c r="B257" s="11" t="n">
        <v>493</v>
      </c>
      <c r="C257" s="11"/>
      <c r="D257" s="10" t="s">
        <v>16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 customFormat="false" ht="12.8" hidden="false" customHeight="false" outlineLevel="0" collapsed="false">
      <c r="A258" s="10" t="s">
        <v>24</v>
      </c>
      <c r="B258" s="11" t="n">
        <v>494</v>
      </c>
      <c r="C258" s="11"/>
      <c r="D258" s="10" t="s">
        <v>16</v>
      </c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 customFormat="false" ht="12.8" hidden="false" customHeight="false" outlineLevel="0" collapsed="false">
      <c r="A259" s="10" t="s">
        <v>24</v>
      </c>
      <c r="B259" s="11" t="n">
        <v>495</v>
      </c>
      <c r="C259" s="11"/>
      <c r="D259" s="10" t="s">
        <v>16</v>
      </c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 customFormat="false" ht="12.8" hidden="false" customHeight="false" outlineLevel="0" collapsed="false">
      <c r="A260" s="10" t="s">
        <v>24</v>
      </c>
      <c r="B260" s="11" t="n">
        <v>496</v>
      </c>
      <c r="C260" s="11"/>
      <c r="D260" s="10" t="s">
        <v>16</v>
      </c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</row>
    <row r="261" customFormat="false" ht="12.8" hidden="false" customHeight="false" outlineLevel="0" collapsed="false">
      <c r="A261" s="10" t="s">
        <v>24</v>
      </c>
      <c r="B261" s="11" t="n">
        <v>497</v>
      </c>
      <c r="C261" s="11"/>
      <c r="D261" s="10" t="s">
        <v>16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</row>
    <row r="262" customFormat="false" ht="12.8" hidden="false" customHeight="false" outlineLevel="0" collapsed="false">
      <c r="A262" s="10" t="s">
        <v>24</v>
      </c>
      <c r="B262" s="11" t="n">
        <v>498</v>
      </c>
      <c r="C262" s="11"/>
      <c r="D262" s="10" t="s">
        <v>16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 customFormat="false" ht="12.8" hidden="false" customHeight="false" outlineLevel="0" collapsed="false">
      <c r="A263" s="10" t="s">
        <v>24</v>
      </c>
      <c r="B263" s="11" t="n">
        <v>499</v>
      </c>
      <c r="C263" s="11"/>
      <c r="D263" s="10" t="s">
        <v>16</v>
      </c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</row>
    <row r="264" customFormat="false" ht="12.8" hidden="false" customHeight="false" outlineLevel="0" collapsed="false">
      <c r="A264" s="10" t="s">
        <v>24</v>
      </c>
      <c r="B264" s="11" t="n">
        <v>500</v>
      </c>
      <c r="C264" s="11"/>
      <c r="D264" s="10" t="s">
        <v>16</v>
      </c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 customFormat="false" ht="12.8" hidden="false" customHeight="false" outlineLevel="0" collapsed="false">
      <c r="A265" s="10" t="s">
        <v>24</v>
      </c>
      <c r="B265" s="11" t="n">
        <v>501</v>
      </c>
      <c r="C265" s="11"/>
      <c r="D265" s="10" t="s">
        <v>16</v>
      </c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</row>
    <row r="266" customFormat="false" ht="12.8" hidden="false" customHeight="false" outlineLevel="0" collapsed="false">
      <c r="A266" s="10" t="s">
        <v>24</v>
      </c>
      <c r="B266" s="11" t="n">
        <v>502</v>
      </c>
      <c r="C266" s="11"/>
      <c r="D266" s="10" t="s">
        <v>16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</row>
    <row r="267" customFormat="false" ht="12.8" hidden="false" customHeight="false" outlineLevel="0" collapsed="false">
      <c r="A267" s="10" t="s">
        <v>24</v>
      </c>
      <c r="B267" s="11" t="n">
        <v>503</v>
      </c>
      <c r="C267" s="11"/>
      <c r="D267" s="10" t="s">
        <v>16</v>
      </c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 customFormat="false" ht="12.8" hidden="false" customHeight="false" outlineLevel="0" collapsed="false">
      <c r="A268" s="10" t="s">
        <v>24</v>
      </c>
      <c r="B268" s="11" t="n">
        <v>504</v>
      </c>
      <c r="C268" s="11"/>
      <c r="D268" s="10" t="s">
        <v>16</v>
      </c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</row>
    <row r="269" customFormat="false" ht="12.8" hidden="false" customHeight="false" outlineLevel="0" collapsed="false">
      <c r="A269" s="10" t="s">
        <v>24</v>
      </c>
      <c r="B269" s="11" t="n">
        <v>505</v>
      </c>
      <c r="C269" s="11"/>
      <c r="D269" s="10" t="s">
        <v>16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</row>
    <row r="270" customFormat="false" ht="12.8" hidden="false" customHeight="false" outlineLevel="0" collapsed="false">
      <c r="A270" s="10" t="s">
        <v>24</v>
      </c>
      <c r="B270" s="11" t="n">
        <v>506</v>
      </c>
      <c r="C270" s="11"/>
      <c r="D270" s="10" t="s">
        <v>16</v>
      </c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 customFormat="false" ht="12.8" hidden="false" customHeight="false" outlineLevel="0" collapsed="false">
      <c r="A271" s="10" t="s">
        <v>24</v>
      </c>
      <c r="B271" s="11" t="n">
        <v>507</v>
      </c>
      <c r="C271" s="11"/>
      <c r="D271" s="10" t="s">
        <v>16</v>
      </c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 customFormat="false" ht="12.8" hidden="false" customHeight="false" outlineLevel="0" collapsed="false">
      <c r="A272" s="10" t="s">
        <v>24</v>
      </c>
      <c r="B272" s="11" t="n">
        <v>508</v>
      </c>
      <c r="C272" s="11"/>
      <c r="D272" s="10" t="s">
        <v>16</v>
      </c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</row>
    <row r="273" customFormat="false" ht="12.8" hidden="false" customHeight="false" outlineLevel="0" collapsed="false">
      <c r="A273" s="10" t="s">
        <v>24</v>
      </c>
      <c r="B273" s="11" t="n">
        <v>509</v>
      </c>
      <c r="C273" s="11"/>
      <c r="D273" s="10" t="s">
        <v>16</v>
      </c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 customFormat="false" ht="12.8" hidden="false" customHeight="false" outlineLevel="0" collapsed="false">
      <c r="A274" s="10" t="s">
        <v>24</v>
      </c>
      <c r="B274" s="11" t="n">
        <v>510</v>
      </c>
      <c r="C274" s="11"/>
      <c r="D274" s="10" t="s">
        <v>16</v>
      </c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</row>
    <row r="275" customFormat="false" ht="12.8" hidden="false" customHeight="false" outlineLevel="0" collapsed="false">
      <c r="A275" s="10" t="s">
        <v>15</v>
      </c>
      <c r="B275" s="11" t="n">
        <v>511</v>
      </c>
      <c r="C275" s="11"/>
      <c r="D275" s="10" t="s">
        <v>16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</row>
    <row r="276" customFormat="false" ht="12.8" hidden="false" customHeight="false" outlineLevel="0" collapsed="false">
      <c r="A276" s="10" t="s">
        <v>15</v>
      </c>
      <c r="B276" s="11" t="n">
        <v>512</v>
      </c>
      <c r="C276" s="11"/>
      <c r="D276" s="10" t="s">
        <v>16</v>
      </c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</row>
    <row r="277" customFormat="false" ht="12.8" hidden="false" customHeight="false" outlineLevel="0" collapsed="false">
      <c r="A277" s="10" t="s">
        <v>15</v>
      </c>
      <c r="B277" s="11" t="n">
        <v>513</v>
      </c>
      <c r="C277" s="11"/>
      <c r="D277" s="10" t="s">
        <v>16</v>
      </c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 customFormat="false" ht="12.8" hidden="false" customHeight="false" outlineLevel="0" collapsed="false">
      <c r="A278" s="10" t="s">
        <v>15</v>
      </c>
      <c r="B278" s="11" t="n">
        <v>514</v>
      </c>
      <c r="C278" s="11"/>
      <c r="D278" s="10" t="s">
        <v>16</v>
      </c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</row>
    <row r="279" customFormat="false" ht="12.8" hidden="false" customHeight="false" outlineLevel="0" collapsed="false">
      <c r="A279" s="10" t="s">
        <v>15</v>
      </c>
      <c r="B279" s="11" t="n">
        <v>515</v>
      </c>
      <c r="C279" s="11"/>
      <c r="D279" s="10" t="s">
        <v>16</v>
      </c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</row>
    <row r="280" customFormat="false" ht="12.8" hidden="false" customHeight="false" outlineLevel="0" collapsed="false">
      <c r="A280" s="10" t="s">
        <v>15</v>
      </c>
      <c r="B280" s="11" t="n">
        <v>516</v>
      </c>
      <c r="C280" s="11"/>
      <c r="D280" s="10" t="s">
        <v>16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</row>
    <row r="281" customFormat="false" ht="12.8" hidden="false" customHeight="false" outlineLevel="0" collapsed="false">
      <c r="A281" s="10" t="s">
        <v>15</v>
      </c>
      <c r="B281" s="11" t="n">
        <v>600</v>
      </c>
      <c r="C281" s="11"/>
      <c r="D281" s="10" t="s">
        <v>16</v>
      </c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</row>
    <row r="282" customFormat="false" ht="12.8" hidden="false" customHeight="false" outlineLevel="0" collapsed="false">
      <c r="A282" s="10" t="s">
        <v>15</v>
      </c>
      <c r="B282" s="11" t="n">
        <v>601</v>
      </c>
      <c r="C282" s="11"/>
      <c r="D282" s="10" t="s">
        <v>16</v>
      </c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 customFormat="false" ht="12.8" hidden="false" customHeight="false" outlineLevel="0" collapsed="false">
      <c r="A283" s="10" t="s">
        <v>15</v>
      </c>
      <c r="B283" s="11" t="n">
        <v>602</v>
      </c>
      <c r="C283" s="11"/>
      <c r="D283" s="10" t="s">
        <v>16</v>
      </c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</row>
    <row r="284" customFormat="false" ht="12.8" hidden="false" customHeight="false" outlineLevel="0" collapsed="false">
      <c r="A284" s="10" t="s">
        <v>15</v>
      </c>
      <c r="B284" s="11" t="n">
        <v>603</v>
      </c>
      <c r="C284" s="11"/>
      <c r="D284" s="10" t="s">
        <v>16</v>
      </c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</row>
    <row r="285" customFormat="false" ht="12.8" hidden="false" customHeight="false" outlineLevel="0" collapsed="false">
      <c r="A285" s="10" t="s">
        <v>15</v>
      </c>
      <c r="B285" s="11" t="n">
        <v>604</v>
      </c>
      <c r="C285" s="11"/>
      <c r="D285" s="10" t="s">
        <v>16</v>
      </c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 customFormat="false" ht="12.8" hidden="false" customHeight="false" outlineLevel="0" collapsed="false">
      <c r="A286" s="10" t="s">
        <v>15</v>
      </c>
      <c r="B286" s="11" t="n">
        <v>605</v>
      </c>
      <c r="C286" s="11"/>
      <c r="D286" s="10" t="s">
        <v>16</v>
      </c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 customFormat="false" ht="12.8" hidden="false" customHeight="false" outlineLevel="0" collapsed="false">
      <c r="A287" s="10" t="s">
        <v>15</v>
      </c>
      <c r="B287" s="11" t="n">
        <v>606</v>
      </c>
      <c r="C287" s="11"/>
      <c r="D287" s="10" t="s">
        <v>16</v>
      </c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</row>
    <row r="288" customFormat="false" ht="12.8" hidden="false" customHeight="false" outlineLevel="0" collapsed="false">
      <c r="A288" s="10" t="s">
        <v>15</v>
      </c>
      <c r="B288" s="11" t="n">
        <v>607</v>
      </c>
      <c r="C288" s="11"/>
      <c r="D288" s="10" t="s">
        <v>16</v>
      </c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</row>
    <row r="289" customFormat="false" ht="12.8" hidden="false" customHeight="false" outlineLevel="0" collapsed="false">
      <c r="A289" s="10" t="s">
        <v>15</v>
      </c>
      <c r="B289" s="11" t="n">
        <v>608</v>
      </c>
      <c r="C289" s="11"/>
      <c r="D289" s="10" t="s">
        <v>16</v>
      </c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</row>
    <row r="290" customFormat="false" ht="12.8" hidden="false" customHeight="false" outlineLevel="0" collapsed="false">
      <c r="A290" s="10" t="s">
        <v>15</v>
      </c>
      <c r="B290" s="11" t="n">
        <v>609</v>
      </c>
      <c r="C290" s="11"/>
      <c r="D290" s="10" t="s">
        <v>16</v>
      </c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</row>
    <row r="291" customFormat="false" ht="12.8" hidden="false" customHeight="false" outlineLevel="0" collapsed="false">
      <c r="A291" s="10" t="s">
        <v>15</v>
      </c>
      <c r="B291" s="11" t="n">
        <v>610</v>
      </c>
      <c r="C291" s="11"/>
      <c r="D291" s="10" t="s">
        <v>16</v>
      </c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</row>
    <row r="292" customFormat="false" ht="12.8" hidden="false" customHeight="false" outlineLevel="0" collapsed="false">
      <c r="A292" s="12" t="s">
        <v>15</v>
      </c>
      <c r="B292" s="13" t="n">
        <v>611</v>
      </c>
      <c r="C292" s="13"/>
      <c r="D292" s="12" t="s">
        <v>34</v>
      </c>
      <c r="E292" s="12"/>
      <c r="F292" s="12" t="s">
        <v>35</v>
      </c>
      <c r="G292" s="12"/>
      <c r="H292" s="12"/>
      <c r="I292" s="12"/>
      <c r="J292" s="10"/>
      <c r="K292" s="10"/>
      <c r="L292" s="10"/>
      <c r="M292" s="10"/>
      <c r="N292" s="10"/>
      <c r="O292" s="10"/>
      <c r="P292" s="10"/>
      <c r="Q292" s="10"/>
      <c r="R292" s="10"/>
      <c r="S292" s="10"/>
    </row>
    <row r="293" customFormat="false" ht="12.8" hidden="false" customHeight="false" outlineLevel="0" collapsed="false">
      <c r="A293" s="10" t="s">
        <v>15</v>
      </c>
      <c r="B293" s="14" t="n">
        <v>611</v>
      </c>
      <c r="C293" s="11"/>
      <c r="D293" s="10" t="s">
        <v>16</v>
      </c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 customFormat="false" ht="12.8" hidden="false" customHeight="false" outlineLevel="0" collapsed="false">
      <c r="A294" s="10" t="s">
        <v>15</v>
      </c>
      <c r="B294" s="11" t="n">
        <v>612</v>
      </c>
      <c r="C294" s="11"/>
      <c r="D294" s="10" t="s">
        <v>16</v>
      </c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</row>
    <row r="295" customFormat="false" ht="12.8" hidden="false" customHeight="false" outlineLevel="0" collapsed="false">
      <c r="A295" s="10" t="s">
        <v>15</v>
      </c>
      <c r="B295" s="11" t="n">
        <v>613</v>
      </c>
      <c r="C295" s="11"/>
      <c r="D295" s="10" t="s">
        <v>16</v>
      </c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</row>
    <row r="296" customFormat="false" ht="12.8" hidden="false" customHeight="false" outlineLevel="0" collapsed="false">
      <c r="A296" s="10" t="s">
        <v>15</v>
      </c>
      <c r="B296" s="11" t="n">
        <v>614</v>
      </c>
      <c r="C296" s="11"/>
      <c r="D296" s="10" t="s">
        <v>16</v>
      </c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</row>
    <row r="297" customFormat="false" ht="12.8" hidden="false" customHeight="false" outlineLevel="0" collapsed="false">
      <c r="A297" s="10" t="s">
        <v>15</v>
      </c>
      <c r="B297" s="11" t="n">
        <v>615</v>
      </c>
      <c r="C297" s="11"/>
      <c r="D297" s="10" t="s">
        <v>16</v>
      </c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</row>
    <row r="298" customFormat="false" ht="12.8" hidden="false" customHeight="false" outlineLevel="0" collapsed="false">
      <c r="A298" s="10" t="s">
        <v>15</v>
      </c>
      <c r="B298" s="11" t="n">
        <v>616</v>
      </c>
      <c r="C298" s="11"/>
      <c r="D298" s="10" t="s">
        <v>16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</row>
    <row r="299" customFormat="false" ht="12.8" hidden="false" customHeight="false" outlineLevel="0" collapsed="false">
      <c r="A299" s="10" t="s">
        <v>15</v>
      </c>
      <c r="B299" s="11" t="n">
        <v>700</v>
      </c>
      <c r="C299" s="11"/>
      <c r="D299" s="10" t="s">
        <v>16</v>
      </c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</row>
    <row r="300" customFormat="false" ht="12.8" hidden="false" customHeight="false" outlineLevel="0" collapsed="false">
      <c r="A300" s="10" t="s">
        <v>15</v>
      </c>
      <c r="B300" s="11" t="n">
        <v>701</v>
      </c>
      <c r="C300" s="11"/>
      <c r="D300" s="10" t="s">
        <v>16</v>
      </c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</row>
    <row r="301" customFormat="false" ht="12.8" hidden="false" customHeight="false" outlineLevel="0" collapsed="false">
      <c r="A301" s="10" t="s">
        <v>15</v>
      </c>
      <c r="B301" s="11" t="n">
        <v>702</v>
      </c>
      <c r="C301" s="11"/>
      <c r="D301" s="10" t="s">
        <v>16</v>
      </c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 customFormat="false" ht="12.8" hidden="false" customHeight="false" outlineLevel="0" collapsed="false">
      <c r="A302" s="10" t="s">
        <v>15</v>
      </c>
      <c r="B302" s="11" t="n">
        <v>703</v>
      </c>
      <c r="C302" s="11"/>
      <c r="D302" s="10" t="s">
        <v>16</v>
      </c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 customFormat="false" ht="12.8" hidden="false" customHeight="false" outlineLevel="0" collapsed="false">
      <c r="A303" s="10" t="s">
        <v>15</v>
      </c>
      <c r="B303" s="11" t="n">
        <v>704</v>
      </c>
      <c r="C303" s="11"/>
      <c r="D303" s="10" t="s">
        <v>16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</row>
    <row r="304" customFormat="false" ht="12.8" hidden="false" customHeight="false" outlineLevel="0" collapsed="false">
      <c r="A304" s="10" t="s">
        <v>15</v>
      </c>
      <c r="B304" s="11" t="n">
        <v>705</v>
      </c>
      <c r="C304" s="11"/>
      <c r="D304" s="10" t="s">
        <v>16</v>
      </c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</row>
    <row r="305" customFormat="false" ht="12.8" hidden="false" customHeight="false" outlineLevel="0" collapsed="false">
      <c r="A305" s="10" t="s">
        <v>15</v>
      </c>
      <c r="B305" s="11" t="n">
        <v>706</v>
      </c>
      <c r="C305" s="11"/>
      <c r="D305" s="10" t="s">
        <v>16</v>
      </c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</row>
    <row r="306" customFormat="false" ht="12.8" hidden="false" customHeight="false" outlineLevel="0" collapsed="false">
      <c r="A306" s="10" t="s">
        <v>15</v>
      </c>
      <c r="B306" s="11" t="n">
        <v>707</v>
      </c>
      <c r="C306" s="11"/>
      <c r="D306" s="10" t="s">
        <v>16</v>
      </c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</row>
    <row r="307" customFormat="false" ht="12.8" hidden="false" customHeight="false" outlineLevel="0" collapsed="false">
      <c r="A307" s="10" t="s">
        <v>15</v>
      </c>
      <c r="B307" s="11" t="n">
        <v>708</v>
      </c>
      <c r="C307" s="11"/>
      <c r="D307" s="10" t="s">
        <v>16</v>
      </c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</row>
    <row r="308" customFormat="false" ht="12.8" hidden="false" customHeight="false" outlineLevel="0" collapsed="false">
      <c r="A308" s="10" t="s">
        <v>15</v>
      </c>
      <c r="B308" s="11" t="n">
        <v>709</v>
      </c>
      <c r="C308" s="11"/>
      <c r="D308" s="10" t="s">
        <v>16</v>
      </c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 customFormat="false" ht="12.8" hidden="false" customHeight="false" outlineLevel="0" collapsed="false">
      <c r="A309" s="10" t="s">
        <v>15</v>
      </c>
      <c r="B309" s="11" t="n">
        <v>710</v>
      </c>
      <c r="C309" s="11"/>
      <c r="D309" s="10" t="s">
        <v>16</v>
      </c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</row>
    <row r="310" customFormat="false" ht="12.8" hidden="false" customHeight="false" outlineLevel="0" collapsed="false">
      <c r="A310" s="10" t="s">
        <v>15</v>
      </c>
      <c r="B310" s="11" t="n">
        <v>711</v>
      </c>
      <c r="C310" s="11"/>
      <c r="D310" s="10" t="s">
        <v>16</v>
      </c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</row>
    <row r="311" customFormat="false" ht="12.8" hidden="false" customHeight="false" outlineLevel="0" collapsed="false">
      <c r="A311" s="10" t="s">
        <v>15</v>
      </c>
      <c r="B311" s="11" t="n">
        <v>712</v>
      </c>
      <c r="C311" s="11"/>
      <c r="D311" s="10" t="s">
        <v>16</v>
      </c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  <row r="312" customFormat="false" ht="12.8" hidden="false" customHeight="false" outlineLevel="0" collapsed="false">
      <c r="A312" s="10" t="s">
        <v>15</v>
      </c>
      <c r="B312" s="11" t="n">
        <v>713</v>
      </c>
      <c r="C312" s="11"/>
      <c r="D312" s="10" t="s">
        <v>16</v>
      </c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</row>
    <row r="313" customFormat="false" ht="12.8" hidden="false" customHeight="false" outlineLevel="0" collapsed="false">
      <c r="A313" s="10" t="s">
        <v>15</v>
      </c>
      <c r="B313" s="11" t="n">
        <v>714</v>
      </c>
      <c r="C313" s="11"/>
      <c r="D313" s="10" t="s">
        <v>16</v>
      </c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</row>
    <row r="314" customFormat="false" ht="12.8" hidden="false" customHeight="false" outlineLevel="0" collapsed="false">
      <c r="A314" s="10" t="s">
        <v>15</v>
      </c>
      <c r="B314" s="11" t="n">
        <v>715</v>
      </c>
      <c r="C314" s="11"/>
      <c r="D314" s="10" t="s">
        <v>16</v>
      </c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</row>
    <row r="315" customFormat="false" ht="12.8" hidden="false" customHeight="false" outlineLevel="0" collapsed="false">
      <c r="A315" s="10" t="s">
        <v>15</v>
      </c>
      <c r="B315" s="11" t="n">
        <v>716</v>
      </c>
      <c r="C315" s="11"/>
      <c r="D315" s="10" t="s">
        <v>16</v>
      </c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 customFormat="false" ht="12.8" hidden="false" customHeight="false" outlineLevel="0" collapsed="false">
      <c r="A316" s="10" t="s">
        <v>15</v>
      </c>
      <c r="B316" s="11" t="n">
        <v>800</v>
      </c>
      <c r="C316" s="11"/>
      <c r="D316" s="10" t="s">
        <v>16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 customFormat="false" ht="12.8" hidden="false" customHeight="false" outlineLevel="0" collapsed="false">
      <c r="A317" s="10" t="s">
        <v>15</v>
      </c>
      <c r="B317" s="11" t="n">
        <v>801</v>
      </c>
      <c r="C317" s="11"/>
      <c r="D317" s="10" t="s">
        <v>16</v>
      </c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 customFormat="false" ht="12.8" hidden="false" customHeight="false" outlineLevel="0" collapsed="false">
      <c r="A318" s="10" t="s">
        <v>15</v>
      </c>
      <c r="B318" s="11" t="n">
        <v>802</v>
      </c>
      <c r="C318" s="11"/>
      <c r="D318" s="10" t="s">
        <v>16</v>
      </c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</row>
    <row r="319" customFormat="false" ht="12.8" hidden="false" customHeight="false" outlineLevel="0" collapsed="false">
      <c r="A319" s="10" t="s">
        <v>15</v>
      </c>
      <c r="B319" s="11" t="n">
        <v>803</v>
      </c>
      <c r="C319" s="11"/>
      <c r="D319" s="10" t="s">
        <v>16</v>
      </c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</row>
    <row r="320" customFormat="false" ht="12.8" hidden="false" customHeight="false" outlineLevel="0" collapsed="false">
      <c r="A320" s="10" t="s">
        <v>15</v>
      </c>
      <c r="B320" s="11" t="n">
        <v>804</v>
      </c>
      <c r="C320" s="11"/>
      <c r="D320" s="10" t="s">
        <v>16</v>
      </c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</row>
    <row r="321" customFormat="false" ht="12.8" hidden="false" customHeight="false" outlineLevel="0" collapsed="false">
      <c r="A321" s="10" t="s">
        <v>15</v>
      </c>
      <c r="B321" s="11" t="n">
        <v>805</v>
      </c>
      <c r="C321" s="11"/>
      <c r="D321" s="10" t="s">
        <v>16</v>
      </c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</row>
    <row r="322" customFormat="false" ht="12.8" hidden="false" customHeight="false" outlineLevel="0" collapsed="false">
      <c r="A322" s="10" t="s">
        <v>15</v>
      </c>
      <c r="B322" s="11" t="n">
        <v>806</v>
      </c>
      <c r="C322" s="11"/>
      <c r="D322" s="10" t="s">
        <v>16</v>
      </c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</row>
    <row r="323" customFormat="false" ht="12.8" hidden="false" customHeight="false" outlineLevel="0" collapsed="false">
      <c r="A323" s="10" t="s">
        <v>15</v>
      </c>
      <c r="B323" s="11" t="n">
        <v>807</v>
      </c>
      <c r="C323" s="11"/>
      <c r="D323" s="10" t="s">
        <v>16</v>
      </c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 customFormat="false" ht="12.8" hidden="false" customHeight="false" outlineLevel="0" collapsed="false">
      <c r="A324" s="10" t="s">
        <v>15</v>
      </c>
      <c r="B324" s="11" t="n">
        <v>808</v>
      </c>
      <c r="C324" s="11"/>
      <c r="D324" s="10" t="s">
        <v>16</v>
      </c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 customFormat="false" ht="12.8" hidden="false" customHeight="false" outlineLevel="0" collapsed="false">
      <c r="A325" s="10" t="s">
        <v>15</v>
      </c>
      <c r="B325" s="11" t="n">
        <v>809</v>
      </c>
      <c r="C325" s="11"/>
      <c r="D325" s="10" t="s">
        <v>16</v>
      </c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 customFormat="false" ht="12.8" hidden="false" customHeight="false" outlineLevel="0" collapsed="false">
      <c r="A326" s="10" t="s">
        <v>15</v>
      </c>
      <c r="B326" s="11" t="n">
        <v>810</v>
      </c>
      <c r="C326" s="11"/>
      <c r="D326" s="10" t="s">
        <v>16</v>
      </c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</row>
    <row r="327" customFormat="false" ht="12.8" hidden="false" customHeight="false" outlineLevel="0" collapsed="false">
      <c r="A327" s="10" t="s">
        <v>15</v>
      </c>
      <c r="B327" s="11" t="n">
        <v>811</v>
      </c>
      <c r="C327" s="11"/>
      <c r="D327" s="10" t="s">
        <v>16</v>
      </c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</row>
    <row r="328" customFormat="false" ht="12.8" hidden="false" customHeight="false" outlineLevel="0" collapsed="false">
      <c r="A328" s="10" t="s">
        <v>15</v>
      </c>
      <c r="B328" s="11" t="n">
        <v>812</v>
      </c>
      <c r="C328" s="11"/>
      <c r="D328" s="10" t="s">
        <v>16</v>
      </c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 customFormat="false" ht="12.8" hidden="false" customHeight="false" outlineLevel="0" collapsed="false">
      <c r="A329" s="10" t="s">
        <v>15</v>
      </c>
      <c r="B329" s="11" t="n">
        <v>813</v>
      </c>
      <c r="C329" s="11"/>
      <c r="D329" s="10" t="s">
        <v>16</v>
      </c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 customFormat="false" ht="12.8" hidden="false" customHeight="false" outlineLevel="0" collapsed="false">
      <c r="A330" s="10" t="s">
        <v>15</v>
      </c>
      <c r="B330" s="11" t="n">
        <v>814</v>
      </c>
      <c r="C330" s="11"/>
      <c r="D330" s="10" t="s">
        <v>16</v>
      </c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 customFormat="false" ht="12.8" hidden="false" customHeight="false" outlineLevel="0" collapsed="false">
      <c r="A331" s="10" t="s">
        <v>15</v>
      </c>
      <c r="B331" s="11" t="n">
        <v>815</v>
      </c>
      <c r="C331" s="11"/>
      <c r="D331" s="10" t="s">
        <v>16</v>
      </c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 customFormat="false" ht="12.8" hidden="false" customHeight="false" outlineLevel="0" collapsed="false">
      <c r="A332" s="10" t="s">
        <v>15</v>
      </c>
      <c r="B332" s="11" t="n">
        <v>816</v>
      </c>
      <c r="C332" s="11"/>
      <c r="D332" s="10" t="s">
        <v>16</v>
      </c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 customFormat="false" ht="12.8" hidden="false" customHeight="false" outlineLevel="0" collapsed="false">
      <c r="A333" s="10" t="s">
        <v>15</v>
      </c>
      <c r="B333" s="11" t="n">
        <v>900</v>
      </c>
      <c r="C333" s="11"/>
      <c r="D333" s="10" t="s">
        <v>16</v>
      </c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 customFormat="false" ht="12.8" hidden="false" customHeight="false" outlineLevel="0" collapsed="false">
      <c r="A334" s="10" t="s">
        <v>15</v>
      </c>
      <c r="B334" s="11" t="n">
        <v>901</v>
      </c>
      <c r="C334" s="11"/>
      <c r="D334" s="10" t="s">
        <v>16</v>
      </c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</row>
    <row r="335" customFormat="false" ht="12.8" hidden="false" customHeight="false" outlineLevel="0" collapsed="false">
      <c r="A335" s="10" t="s">
        <v>15</v>
      </c>
      <c r="B335" s="11" t="n">
        <v>902</v>
      </c>
      <c r="C335" s="11"/>
      <c r="D335" s="10" t="s">
        <v>16</v>
      </c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6" customFormat="false" ht="12.8" hidden="false" customHeight="false" outlineLevel="0" collapsed="false">
      <c r="A336" s="10" t="s">
        <v>15</v>
      </c>
      <c r="B336" s="11" t="n">
        <v>903</v>
      </c>
      <c r="C336" s="11"/>
      <c r="D336" s="10" t="s">
        <v>16</v>
      </c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</row>
    <row r="337" customFormat="false" ht="12.8" hidden="false" customHeight="false" outlineLevel="0" collapsed="false">
      <c r="A337" s="10" t="s">
        <v>15</v>
      </c>
      <c r="B337" s="11" t="n">
        <v>904</v>
      </c>
      <c r="C337" s="11"/>
      <c r="D337" s="10" t="s">
        <v>16</v>
      </c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</row>
    <row r="338" customFormat="false" ht="12.8" hidden="false" customHeight="false" outlineLevel="0" collapsed="false">
      <c r="A338" s="10" t="s">
        <v>15</v>
      </c>
      <c r="B338" s="11" t="n">
        <v>905</v>
      </c>
      <c r="C338" s="11"/>
      <c r="D338" s="10" t="s">
        <v>16</v>
      </c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 customFormat="false" ht="12.8" hidden="false" customHeight="false" outlineLevel="0" collapsed="false">
      <c r="A339" s="10" t="s">
        <v>15</v>
      </c>
      <c r="B339" s="11" t="n">
        <v>906</v>
      </c>
      <c r="C339" s="11"/>
      <c r="D339" s="10" t="s">
        <v>16</v>
      </c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 customFormat="false" ht="12.8" hidden="false" customHeight="false" outlineLevel="0" collapsed="false">
      <c r="A340" s="10" t="s">
        <v>15</v>
      </c>
      <c r="B340" s="11" t="n">
        <v>907</v>
      </c>
      <c r="C340" s="11"/>
      <c r="D340" s="10" t="s">
        <v>16</v>
      </c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</row>
    <row r="341" customFormat="false" ht="12.8" hidden="false" customHeight="false" outlineLevel="0" collapsed="false">
      <c r="A341" s="10" t="s">
        <v>15</v>
      </c>
      <c r="B341" s="11" t="n">
        <v>908</v>
      </c>
      <c r="C341" s="11"/>
      <c r="D341" s="10" t="s">
        <v>16</v>
      </c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 customFormat="false" ht="12.8" hidden="false" customHeight="false" outlineLevel="0" collapsed="false">
      <c r="A342" s="10" t="s">
        <v>15</v>
      </c>
      <c r="B342" s="11" t="n">
        <v>909</v>
      </c>
      <c r="C342" s="11"/>
      <c r="D342" s="10" t="s">
        <v>16</v>
      </c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 customFormat="false" ht="12.8" hidden="false" customHeight="false" outlineLevel="0" collapsed="false">
      <c r="A343" s="12" t="s">
        <v>15</v>
      </c>
      <c r="B343" s="13" t="n">
        <v>910</v>
      </c>
      <c r="C343" s="13"/>
      <c r="D343" s="12" t="s">
        <v>36</v>
      </c>
      <c r="E343" s="12"/>
      <c r="F343" s="12" t="s">
        <v>37</v>
      </c>
      <c r="G343" s="12"/>
      <c r="H343" s="12"/>
      <c r="I343" s="12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 customFormat="false" ht="12.8" hidden="false" customHeight="false" outlineLevel="0" collapsed="false">
      <c r="A344" s="10" t="s">
        <v>15</v>
      </c>
      <c r="B344" s="14" t="n">
        <v>910</v>
      </c>
      <c r="C344" s="11"/>
      <c r="D344" s="10" t="s">
        <v>16</v>
      </c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 customFormat="false" ht="12.8" hidden="false" customHeight="false" outlineLevel="0" collapsed="false">
      <c r="A345" s="10" t="s">
        <v>15</v>
      </c>
      <c r="B345" s="11" t="n">
        <v>911</v>
      </c>
      <c r="C345" s="11"/>
      <c r="D345" s="10" t="s">
        <v>16</v>
      </c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 customFormat="false" ht="12.8" hidden="false" customHeight="false" outlineLevel="0" collapsed="false">
      <c r="A346" s="10" t="s">
        <v>15</v>
      </c>
      <c r="B346" s="11" t="n">
        <v>912</v>
      </c>
      <c r="C346" s="11"/>
      <c r="D346" s="10" t="s">
        <v>16</v>
      </c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 customFormat="false" ht="12.8" hidden="false" customHeight="false" outlineLevel="0" collapsed="false">
      <c r="A347" s="10" t="s">
        <v>15</v>
      </c>
      <c r="B347" s="11" t="n">
        <v>913</v>
      </c>
      <c r="C347" s="11"/>
      <c r="D347" s="10" t="s">
        <v>16</v>
      </c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 customFormat="false" ht="12.8" hidden="false" customHeight="false" outlineLevel="0" collapsed="false">
      <c r="A348" s="10" t="s">
        <v>15</v>
      </c>
      <c r="B348" s="11" t="n">
        <v>914</v>
      </c>
      <c r="C348" s="11"/>
      <c r="D348" s="10" t="s">
        <v>16</v>
      </c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 customFormat="false" ht="12.8" hidden="false" customHeight="false" outlineLevel="0" collapsed="false">
      <c r="A349" s="10" t="s">
        <v>15</v>
      </c>
      <c r="B349" s="11" t="n">
        <v>915</v>
      </c>
      <c r="C349" s="11"/>
      <c r="D349" s="10" t="s">
        <v>16</v>
      </c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 customFormat="false" ht="12.8" hidden="false" customHeight="false" outlineLevel="0" collapsed="false">
      <c r="A350" s="10" t="s">
        <v>15</v>
      </c>
      <c r="B350" s="11" t="n">
        <v>916</v>
      </c>
      <c r="C350" s="11"/>
      <c r="D350" s="10" t="s">
        <v>16</v>
      </c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</sheetData>
  <mergeCells count="3">
    <mergeCell ref="A1:D1"/>
    <mergeCell ref="D2:H3"/>
    <mergeCell ref="A4:I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68"/>
    <col collapsed="false" customWidth="true" hidden="false" outlineLevel="0" max="2" min="2" style="1" width="9.72"/>
    <col collapsed="false" customWidth="true" hidden="false" outlineLevel="0" max="3" min="3" style="1" width="4.54"/>
    <col collapsed="false" customWidth="true" hidden="false" outlineLevel="0" max="4" min="4" style="0" width="27.21"/>
    <col collapsed="false" customWidth="true" hidden="false" outlineLevel="0" max="5" min="5" style="0" width="12.96"/>
    <col collapsed="false" customWidth="true" hidden="false" outlineLevel="0" max="6" min="6" style="0" width="14.26"/>
    <col collapsed="false" customWidth="true" hidden="false" outlineLevel="0" max="9" min="7" style="0" width="17.49"/>
    <col collapsed="false" customWidth="true" hidden="false" outlineLevel="0" max="11" min="10" style="0" width="4.54"/>
    <col collapsed="false" customWidth="true" hidden="false" outlineLevel="0" max="12" min="12" style="0" width="32.4"/>
  </cols>
  <sheetData>
    <row r="1" customFormat="false" ht="12.8" hidden="false" customHeight="false" outlineLevel="0" collapsed="false">
      <c r="A1" s="2" t="s">
        <v>0</v>
      </c>
      <c r="B1" s="2"/>
      <c r="C1" s="2"/>
      <c r="D1" s="2" t="s">
        <v>1</v>
      </c>
      <c r="E1" s="3" t="s">
        <v>2</v>
      </c>
      <c r="F1" s="4"/>
      <c r="G1" s="4"/>
      <c r="H1" s="4"/>
      <c r="I1" s="4"/>
      <c r="J1" s="4"/>
      <c r="K1" s="3"/>
      <c r="L1" s="4"/>
    </row>
    <row r="2" customFormat="false" ht="12.8" hidden="false" customHeight="true" outlineLevel="0" collapsed="false">
      <c r="A2" s="1" t="str">
        <f aca="false">"RecordCount: " &amp; COUNTA($A$6:$A$1299)</f>
        <v>RecordCount: 345</v>
      </c>
      <c r="B2" s="5" t="n">
        <v>45154.9388425926</v>
      </c>
      <c r="D2" s="6" t="s">
        <v>3</v>
      </c>
      <c r="E2" s="6"/>
      <c r="F2" s="6"/>
      <c r="G2" s="6"/>
      <c r="H2" s="6"/>
      <c r="I2" s="6"/>
      <c r="J2" s="6"/>
      <c r="K2" s="6"/>
    </row>
    <row r="3" customFormat="false" ht="12.8" hidden="false" customHeight="false" outlineLevel="0" collapsed="false">
      <c r="A3" s="7" t="s">
        <v>4</v>
      </c>
      <c r="B3" s="8" t="s">
        <v>5</v>
      </c>
      <c r="D3" s="6"/>
      <c r="E3" s="6"/>
      <c r="F3" s="6"/>
      <c r="G3" s="6"/>
      <c r="H3" s="6"/>
      <c r="I3" s="6"/>
      <c r="J3" s="6"/>
      <c r="K3" s="6"/>
    </row>
    <row r="4" customFormat="false" ht="12.8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P4" s="9"/>
      <c r="Q4" s="9"/>
      <c r="R4" s="9"/>
      <c r="S4" s="9"/>
    </row>
    <row r="5" customFormat="false" ht="12.8" hidden="false" customHeight="false" outlineLevel="0" collapsed="false">
      <c r="A5" s="9" t="s">
        <v>6</v>
      </c>
      <c r="B5" s="9" t="s">
        <v>7</v>
      </c>
      <c r="C5" s="9" t="s">
        <v>8</v>
      </c>
      <c r="D5" s="9" t="s">
        <v>9</v>
      </c>
      <c r="E5" s="9" t="s">
        <v>10</v>
      </c>
      <c r="F5" s="9" t="s">
        <v>11</v>
      </c>
      <c r="G5" s="9" t="s">
        <v>38</v>
      </c>
      <c r="H5" s="9" t="s">
        <v>39</v>
      </c>
      <c r="I5" s="15" t="s">
        <v>40</v>
      </c>
      <c r="J5" s="9" t="s">
        <v>12</v>
      </c>
      <c r="K5" s="9" t="s">
        <v>13</v>
      </c>
      <c r="L5" s="9" t="s">
        <v>14</v>
      </c>
      <c r="M5" s="9"/>
      <c r="N5" s="9"/>
      <c r="O5" s="9"/>
      <c r="P5" s="9"/>
      <c r="Q5" s="9"/>
      <c r="R5" s="9"/>
      <c r="S5" s="9"/>
      <c r="T5" s="9"/>
      <c r="U5" s="9"/>
      <c r="V5" s="9"/>
    </row>
    <row r="6" customFormat="false" ht="12.8" hidden="false" customHeight="false" outlineLevel="0" collapsed="false">
      <c r="A6" s="10" t="s">
        <v>15</v>
      </c>
      <c r="B6" s="11" t="n">
        <v>1001</v>
      </c>
      <c r="C6" s="11"/>
      <c r="D6" s="10" t="s">
        <v>16</v>
      </c>
      <c r="E6" s="10"/>
      <c r="F6" s="10"/>
      <c r="G6" s="10" t="str">
        <f aca="false">HYPERLINK("https://www.fastpeoplesearch.com/address/410-E-River-Rd-Apt-1001_BRAINERD-MN","Click here to search")</f>
        <v>Click here to search</v>
      </c>
      <c r="H6" s="10" t="str">
        <f aca="false">HYPERLINK("https://www.truepeoplesearch.com/details?streetaddress=410%20E River Rd%201001&amp;citystatezip=BRAINERD%2C%20MN&amp;rid=0x0","Click here to search")</f>
        <v>Click here to search</v>
      </c>
      <c r="I6" s="10" t="str">
        <f aca="false">HYPERLINK("https://www.411.com/address/410-E River Rd-1001/BRAINERD-MN/?","Click here to search")</f>
        <v>Click here to search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customFormat="false" ht="12.8" hidden="false" customHeight="false" outlineLevel="0" collapsed="false">
      <c r="A7" s="10" t="s">
        <v>15</v>
      </c>
      <c r="B7" s="11" t="n">
        <v>1002</v>
      </c>
      <c r="C7" s="11"/>
      <c r="D7" s="10" t="s">
        <v>16</v>
      </c>
      <c r="E7" s="10"/>
      <c r="F7" s="10"/>
      <c r="G7" s="10" t="str">
        <f aca="false">HYPERLINK("https://www.fastpeoplesearch.com/address/410-E-River-Rd-Apt-1002_BRAINERD-MN","Click here to search")</f>
        <v>Click here to search</v>
      </c>
      <c r="H7" s="10" t="str">
        <f aca="false">HYPERLINK("https://www.truepeoplesearch.com/details?streetaddress=410%20E River Rd%201002&amp;citystatezip=BRAINERD%2C%20MN&amp;rid=0x0","Click here to search")</f>
        <v>Click here to search</v>
      </c>
      <c r="I7" s="10" t="str">
        <f aca="false">HYPERLINK("https://www.411.com/address/410-E River Rd-1002/BRAINERD-MN/?","Click here to search")</f>
        <v>Click here to search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customFormat="false" ht="12.8" hidden="false" customHeight="false" outlineLevel="0" collapsed="false">
      <c r="A8" s="10" t="s">
        <v>15</v>
      </c>
      <c r="B8" s="11" t="n">
        <v>1003</v>
      </c>
      <c r="C8" s="11"/>
      <c r="D8" s="10" t="s">
        <v>16</v>
      </c>
      <c r="E8" s="10"/>
      <c r="F8" s="10"/>
      <c r="G8" s="10" t="str">
        <f aca="false">HYPERLINK("https://www.fastpeoplesearch.com/address/410-E-River-Rd-Apt-1003_BRAINERD-MN","Click here to search")</f>
        <v>Click here to search</v>
      </c>
      <c r="H8" s="10" t="str">
        <f aca="false">HYPERLINK("https://www.truepeoplesearch.com/details?streetaddress=410%20E River Rd%201003&amp;citystatezip=BRAINERD%2C%20MN&amp;rid=0x0","Click here to search")</f>
        <v>Click here to search</v>
      </c>
      <c r="I8" s="10" t="str">
        <f aca="false">HYPERLINK("https://www.411.com/address/410-E River Rd-1003/BRAINERD-MN/?","Click here to search")</f>
        <v>Click here to search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customFormat="false" ht="12.8" hidden="false" customHeight="false" outlineLevel="0" collapsed="false">
      <c r="A9" s="10" t="s">
        <v>15</v>
      </c>
      <c r="B9" s="11" t="n">
        <v>1004</v>
      </c>
      <c r="C9" s="11"/>
      <c r="D9" s="10" t="s">
        <v>16</v>
      </c>
      <c r="E9" s="10"/>
      <c r="F9" s="10"/>
      <c r="G9" s="10" t="str">
        <f aca="false">HYPERLINK("https://www.fastpeoplesearch.com/address/410-E-River-Rd-Apt-1004_BRAINERD-MN","Click here to search")</f>
        <v>Click here to search</v>
      </c>
      <c r="H9" s="10" t="str">
        <f aca="false">HYPERLINK("https://www.truepeoplesearch.com/details?streetaddress=410%20E River Rd%201004&amp;citystatezip=BRAINERD%2C%20MN&amp;rid=0x0","Click here to search")</f>
        <v>Click here to search</v>
      </c>
      <c r="I9" s="10" t="str">
        <f aca="false">HYPERLINK("https://www.411.com/address/410-E River Rd-1004/BRAINERD-MN/?","Click here to search")</f>
        <v>Click here to search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customFormat="false" ht="12.8" hidden="false" customHeight="false" outlineLevel="0" collapsed="false">
      <c r="A10" s="12" t="s">
        <v>15</v>
      </c>
      <c r="B10" s="13" t="n">
        <v>1005</v>
      </c>
      <c r="C10" s="13"/>
      <c r="D10" s="12" t="s">
        <v>17</v>
      </c>
      <c r="E10" s="12"/>
      <c r="F10" s="12" t="s">
        <v>18</v>
      </c>
      <c r="G10" s="12" t="str">
        <f aca="false">HYPERLINK("https://www.fastpeoplesearch.com/address/410-E-River-Rd-Apt-1005_BRAINERD-MN","Click here to search")</f>
        <v>Click here to search</v>
      </c>
      <c r="H10" s="12" t="str">
        <f aca="false">HYPERLINK("https://www.truepeoplesearch.com/details?streetaddress=410%20E River Rd%201005&amp;citystatezip=BRAINERD%2C%20MN&amp;rid=0x0","Click here to search")</f>
        <v>Click here to search</v>
      </c>
      <c r="I10" s="12" t="str">
        <f aca="false">HYPERLINK("https://www.411.com/address/410-E River Rd-1005/BRAINERD-MN/?","Click here to search")</f>
        <v>Click here to search</v>
      </c>
      <c r="J10" s="12"/>
      <c r="K10" s="12"/>
      <c r="L10" s="12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customFormat="false" ht="12.8" hidden="false" customHeight="false" outlineLevel="0" collapsed="false">
      <c r="A11" s="10" t="s">
        <v>15</v>
      </c>
      <c r="B11" s="14" t="n">
        <v>1005</v>
      </c>
      <c r="C11" s="11"/>
      <c r="D11" s="10" t="s">
        <v>16</v>
      </c>
      <c r="E11" s="10"/>
      <c r="F11" s="10"/>
      <c r="G11" s="10" t="str">
        <f aca="false">HYPERLINK("https://www.fastpeoplesearch.com/address/410-E-River-Rd-Apt-1005_BRAINERD-MN","Click here to search")</f>
        <v>Click here to search</v>
      </c>
      <c r="H11" s="10" t="str">
        <f aca="false">HYPERLINK("https://www.truepeoplesearch.com/details?streetaddress=410%20E River Rd%201005&amp;citystatezip=BRAINERD%2C%20MN&amp;rid=0x0","Click here to search")</f>
        <v>Click here to search</v>
      </c>
      <c r="I11" s="10" t="str">
        <f aca="false">HYPERLINK("https://www.411.com/address/410-E River Rd-1005/BRAINERD-MN/?","Click here to search")</f>
        <v>Click here to search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customFormat="false" ht="12.8" hidden="false" customHeight="false" outlineLevel="0" collapsed="false">
      <c r="A12" s="10" t="s">
        <v>15</v>
      </c>
      <c r="B12" s="11" t="n">
        <v>1006</v>
      </c>
      <c r="C12" s="11"/>
      <c r="D12" s="10" t="s">
        <v>16</v>
      </c>
      <c r="E12" s="10"/>
      <c r="F12" s="10"/>
      <c r="G12" s="10" t="str">
        <f aca="false">HYPERLINK("https://www.fastpeoplesearch.com/address/410-E-River-Rd-Apt-1006_BRAINERD-MN","Click here to search")</f>
        <v>Click here to search</v>
      </c>
      <c r="H12" s="10" t="str">
        <f aca="false">HYPERLINK("https://www.truepeoplesearch.com/details?streetaddress=410%20E River Rd%201006&amp;citystatezip=BRAINERD%2C%20MN&amp;rid=0x0","Click here to search")</f>
        <v>Click here to search</v>
      </c>
      <c r="I12" s="10" t="str">
        <f aca="false">HYPERLINK("https://www.411.com/address/410-E River Rd-1006/BRAINERD-MN/?","Click here to search")</f>
        <v>Click here to search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customFormat="false" ht="12.8" hidden="false" customHeight="false" outlineLevel="0" collapsed="false">
      <c r="A13" s="10" t="s">
        <v>15</v>
      </c>
      <c r="B13" s="11" t="n">
        <v>1007</v>
      </c>
      <c r="C13" s="11"/>
      <c r="D13" s="10" t="s">
        <v>16</v>
      </c>
      <c r="E13" s="10"/>
      <c r="F13" s="10"/>
      <c r="G13" s="10" t="str">
        <f aca="false">HYPERLINK("https://www.fastpeoplesearch.com/address/410-E-River-Rd-Apt-1007_BRAINERD-MN","Click here to search")</f>
        <v>Click here to search</v>
      </c>
      <c r="H13" s="10" t="str">
        <f aca="false">HYPERLINK("https://www.truepeoplesearch.com/details?streetaddress=410%20E River Rd%201007&amp;citystatezip=BRAINERD%2C%20MN&amp;rid=0x0","Click here to search")</f>
        <v>Click here to search</v>
      </c>
      <c r="I13" s="10" t="str">
        <f aca="false">HYPERLINK("https://www.411.com/address/410-E River Rd-1007/BRAINERD-MN/?","Click here to search")</f>
        <v>Click here to search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customFormat="false" ht="12.8" hidden="false" customHeight="false" outlineLevel="0" collapsed="false">
      <c r="A14" s="10" t="s">
        <v>15</v>
      </c>
      <c r="B14" s="11" t="n">
        <v>1008</v>
      </c>
      <c r="C14" s="11"/>
      <c r="D14" s="10" t="s">
        <v>16</v>
      </c>
      <c r="E14" s="10"/>
      <c r="F14" s="10"/>
      <c r="G14" s="10" t="str">
        <f aca="false">HYPERLINK("https://www.fastpeoplesearch.com/address/410-E-River-Rd-Apt-1008_BRAINERD-MN","Click here to search")</f>
        <v>Click here to search</v>
      </c>
      <c r="H14" s="10" t="str">
        <f aca="false">HYPERLINK("https://www.truepeoplesearch.com/details?streetaddress=410%20E River Rd%201008&amp;citystatezip=BRAINERD%2C%20MN&amp;rid=0x0","Click here to search")</f>
        <v>Click here to search</v>
      </c>
      <c r="I14" s="10" t="str">
        <f aca="false">HYPERLINK("https://www.411.com/address/410-E River Rd-1008/BRAINERD-MN/?","Click here to search")</f>
        <v>Click here to search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customFormat="false" ht="12.8" hidden="false" customHeight="false" outlineLevel="0" collapsed="false">
      <c r="A15" s="10" t="s">
        <v>15</v>
      </c>
      <c r="B15" s="11" t="n">
        <v>1009</v>
      </c>
      <c r="C15" s="11"/>
      <c r="D15" s="10" t="s">
        <v>16</v>
      </c>
      <c r="E15" s="10"/>
      <c r="F15" s="10"/>
      <c r="G15" s="10" t="str">
        <f aca="false">HYPERLINK("https://www.fastpeoplesearch.com/address/410-E-River-Rd-Apt-1009_BRAINERD-MN","Click here to search")</f>
        <v>Click here to search</v>
      </c>
      <c r="H15" s="10" t="str">
        <f aca="false">HYPERLINK("https://www.truepeoplesearch.com/details?streetaddress=410%20E River Rd%201009&amp;citystatezip=BRAINERD%2C%20MN&amp;rid=0x0","Click here to search")</f>
        <v>Click here to search</v>
      </c>
      <c r="I15" s="10" t="str">
        <f aca="false">HYPERLINK("https://www.411.com/address/410-E River Rd-1009/BRAINERD-MN/?","Click here to search")</f>
        <v>Click here to search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customFormat="false" ht="12.8" hidden="false" customHeight="false" outlineLevel="0" collapsed="false">
      <c r="A16" s="10" t="s">
        <v>15</v>
      </c>
      <c r="B16" s="11" t="n">
        <v>1010</v>
      </c>
      <c r="C16" s="11"/>
      <c r="D16" s="10" t="s">
        <v>16</v>
      </c>
      <c r="E16" s="10"/>
      <c r="F16" s="10"/>
      <c r="G16" s="10" t="str">
        <f aca="false">HYPERLINK("https://www.fastpeoplesearch.com/address/410-E-River-Rd-Apt-1010_BRAINERD-MN","Click here to search")</f>
        <v>Click here to search</v>
      </c>
      <c r="H16" s="10" t="str">
        <f aca="false">HYPERLINK("https://www.truepeoplesearch.com/details?streetaddress=410%20E River Rd%201010&amp;citystatezip=BRAINERD%2C%20MN&amp;rid=0x0","Click here to search")</f>
        <v>Click here to search</v>
      </c>
      <c r="I16" s="10" t="str">
        <f aca="false">HYPERLINK("https://www.411.com/address/410-E River Rd-1010/BRAINERD-MN/?","Click here to search")</f>
        <v>Click here to search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customFormat="false" ht="12.8" hidden="false" customHeight="false" outlineLevel="0" collapsed="false">
      <c r="A17" s="10" t="s">
        <v>15</v>
      </c>
      <c r="B17" s="11" t="n">
        <v>1011</v>
      </c>
      <c r="C17" s="11"/>
      <c r="D17" s="10" t="s">
        <v>16</v>
      </c>
      <c r="E17" s="10"/>
      <c r="F17" s="10"/>
      <c r="G17" s="10" t="str">
        <f aca="false">HYPERLINK("https://www.fastpeoplesearch.com/address/410-E-River-Rd-Apt-1011_BRAINERD-MN","Click here to search")</f>
        <v>Click here to search</v>
      </c>
      <c r="H17" s="10" t="str">
        <f aca="false">HYPERLINK("https://www.truepeoplesearch.com/details?streetaddress=410%20E River Rd%201011&amp;citystatezip=BRAINERD%2C%20MN&amp;rid=0x0","Click here to search")</f>
        <v>Click here to search</v>
      </c>
      <c r="I17" s="10" t="str">
        <f aca="false">HYPERLINK("https://www.411.com/address/410-E River Rd-1011/BRAINERD-MN/?","Click here to search")</f>
        <v>Click here to search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customFormat="false" ht="12.8" hidden="false" customHeight="false" outlineLevel="0" collapsed="false">
      <c r="A18" s="10" t="s">
        <v>15</v>
      </c>
      <c r="B18" s="11" t="n">
        <v>1012</v>
      </c>
      <c r="C18" s="11"/>
      <c r="D18" s="10" t="s">
        <v>16</v>
      </c>
      <c r="E18" s="10"/>
      <c r="F18" s="10"/>
      <c r="G18" s="10" t="str">
        <f aca="false">HYPERLINK("https://www.fastpeoplesearch.com/address/410-E-River-Rd-Apt-1012_BRAINERD-MN","Click here to search")</f>
        <v>Click here to search</v>
      </c>
      <c r="H18" s="10" t="str">
        <f aca="false">HYPERLINK("https://www.truepeoplesearch.com/details?streetaddress=410%20E River Rd%201012&amp;citystatezip=BRAINERD%2C%20MN&amp;rid=0x0","Click here to search")</f>
        <v>Click here to search</v>
      </c>
      <c r="I18" s="10" t="str">
        <f aca="false">HYPERLINK("https://www.411.com/address/410-E River Rd-1012/BRAINERD-MN/?","Click here to search")</f>
        <v>Click here to search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customFormat="false" ht="12.8" hidden="false" customHeight="false" outlineLevel="0" collapsed="false">
      <c r="A19" s="10" t="s">
        <v>15</v>
      </c>
      <c r="B19" s="11" t="n">
        <v>1013</v>
      </c>
      <c r="C19" s="11"/>
      <c r="D19" s="10" t="s">
        <v>16</v>
      </c>
      <c r="E19" s="10"/>
      <c r="F19" s="10"/>
      <c r="G19" s="10" t="str">
        <f aca="false">HYPERLINK("https://www.fastpeoplesearch.com/address/410-E-River-Rd-Apt-1013_BRAINERD-MN","Click here to search")</f>
        <v>Click here to search</v>
      </c>
      <c r="H19" s="10" t="str">
        <f aca="false">HYPERLINK("https://www.truepeoplesearch.com/details?streetaddress=410%20E River Rd%201013&amp;citystatezip=BRAINERD%2C%20MN&amp;rid=0x0","Click here to search")</f>
        <v>Click here to search</v>
      </c>
      <c r="I19" s="10" t="str">
        <f aca="false">HYPERLINK("https://www.411.com/address/410-E River Rd-1013/BRAINERD-MN/?","Click here to search")</f>
        <v>Click here to search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customFormat="false" ht="12.8" hidden="false" customHeight="false" outlineLevel="0" collapsed="false">
      <c r="A20" s="10" t="s">
        <v>15</v>
      </c>
      <c r="B20" s="11" t="n">
        <v>1014</v>
      </c>
      <c r="C20" s="11"/>
      <c r="D20" s="10" t="s">
        <v>16</v>
      </c>
      <c r="E20" s="10"/>
      <c r="F20" s="10"/>
      <c r="G20" s="10" t="str">
        <f aca="false">HYPERLINK("https://www.fastpeoplesearch.com/address/410-E-River-Rd-Apt-1014_BRAINERD-MN","Click here to search")</f>
        <v>Click here to search</v>
      </c>
      <c r="H20" s="10" t="str">
        <f aca="false">HYPERLINK("https://www.truepeoplesearch.com/details?streetaddress=410%20E River Rd%201014&amp;citystatezip=BRAINERD%2C%20MN&amp;rid=0x0","Click here to search")</f>
        <v>Click here to search</v>
      </c>
      <c r="I20" s="10" t="str">
        <f aca="false">HYPERLINK("https://www.411.com/address/410-E River Rd-1014/BRAINERD-MN/?","Click here to search")</f>
        <v>Click here to search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customFormat="false" ht="12.8" hidden="false" customHeight="false" outlineLevel="0" collapsed="false">
      <c r="A21" s="10" t="s">
        <v>15</v>
      </c>
      <c r="B21" s="11" t="n">
        <v>1015</v>
      </c>
      <c r="C21" s="11"/>
      <c r="D21" s="10" t="s">
        <v>16</v>
      </c>
      <c r="E21" s="10"/>
      <c r="F21" s="10"/>
      <c r="G21" s="10" t="str">
        <f aca="false">HYPERLINK("https://www.fastpeoplesearch.com/address/410-E-River-Rd-Apt-1015_BRAINERD-MN","Click here to search")</f>
        <v>Click here to search</v>
      </c>
      <c r="H21" s="10" t="str">
        <f aca="false">HYPERLINK("https://www.truepeoplesearch.com/details?streetaddress=410%20E River Rd%201015&amp;citystatezip=BRAINERD%2C%20MN&amp;rid=0x0","Click here to search")</f>
        <v>Click here to search</v>
      </c>
      <c r="I21" s="10" t="str">
        <f aca="false">HYPERLINK("https://www.411.com/address/410-E River Rd-1015/BRAINERD-MN/?","Click here to search")</f>
        <v>Click here to search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customFormat="false" ht="12.8" hidden="false" customHeight="false" outlineLevel="0" collapsed="false">
      <c r="A22" s="10" t="s">
        <v>15</v>
      </c>
      <c r="B22" s="11" t="n">
        <v>1016</v>
      </c>
      <c r="C22" s="11"/>
      <c r="D22" s="10" t="s">
        <v>16</v>
      </c>
      <c r="E22" s="10"/>
      <c r="F22" s="10"/>
      <c r="G22" s="10" t="str">
        <f aca="false">HYPERLINK("https://www.fastpeoplesearch.com/address/410-E-River-Rd-Apt-1016_BRAINERD-MN","Click here to search")</f>
        <v>Click here to search</v>
      </c>
      <c r="H22" s="10" t="str">
        <f aca="false">HYPERLINK("https://www.truepeoplesearch.com/details?streetaddress=410%20E River Rd%201016&amp;citystatezip=BRAINERD%2C%20MN&amp;rid=0x0","Click here to search")</f>
        <v>Click here to search</v>
      </c>
      <c r="I22" s="10" t="str">
        <f aca="false">HYPERLINK("https://www.411.com/address/410-E River Rd-1016/BRAINERD-MN/?","Click here to search")</f>
        <v>Click here to search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customFormat="false" ht="12.8" hidden="false" customHeight="false" outlineLevel="0" collapsed="false">
      <c r="A23" s="10" t="s">
        <v>15</v>
      </c>
      <c r="B23" s="11" t="n">
        <v>1100</v>
      </c>
      <c r="C23" s="11"/>
      <c r="D23" s="10" t="s">
        <v>16</v>
      </c>
      <c r="E23" s="10"/>
      <c r="F23" s="10"/>
      <c r="G23" s="10" t="str">
        <f aca="false">HYPERLINK("https://www.fastpeoplesearch.com/address/410-E-River-Rd-Apt-1100_BRAINERD-MN","Click here to search")</f>
        <v>Click here to search</v>
      </c>
      <c r="H23" s="10" t="str">
        <f aca="false">HYPERLINK("https://www.truepeoplesearch.com/details?streetaddress=410%20E River Rd%201100&amp;citystatezip=BRAINERD%2C%20MN&amp;rid=0x0","Click here to search")</f>
        <v>Click here to search</v>
      </c>
      <c r="I23" s="10" t="str">
        <f aca="false">HYPERLINK("https://www.411.com/address/410-E River Rd-1100/BRAINERD-MN/?","Click here to search")</f>
        <v>Click here to search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customFormat="false" ht="12.8" hidden="false" customHeight="false" outlineLevel="0" collapsed="false">
      <c r="A24" s="10" t="s">
        <v>15</v>
      </c>
      <c r="B24" s="11" t="n">
        <v>1101</v>
      </c>
      <c r="C24" s="11"/>
      <c r="D24" s="10" t="s">
        <v>16</v>
      </c>
      <c r="E24" s="10"/>
      <c r="F24" s="10"/>
      <c r="G24" s="10" t="str">
        <f aca="false">HYPERLINK("https://www.fastpeoplesearch.com/address/410-E-River-Rd-Apt-1101_BRAINERD-MN","Click here to search")</f>
        <v>Click here to search</v>
      </c>
      <c r="H24" s="10" t="str">
        <f aca="false">HYPERLINK("https://www.truepeoplesearch.com/details?streetaddress=410%20E River Rd%201101&amp;citystatezip=BRAINERD%2C%20MN&amp;rid=0x0","Click here to search")</f>
        <v>Click here to search</v>
      </c>
      <c r="I24" s="10" t="str">
        <f aca="false">HYPERLINK("https://www.411.com/address/410-E River Rd-1101/BRAINERD-MN/?","Click here to search")</f>
        <v>Click here to search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customFormat="false" ht="12.8" hidden="false" customHeight="false" outlineLevel="0" collapsed="false">
      <c r="A25" s="12" t="s">
        <v>15</v>
      </c>
      <c r="B25" s="13" t="n">
        <v>1102</v>
      </c>
      <c r="C25" s="13"/>
      <c r="D25" s="12" t="s">
        <v>19</v>
      </c>
      <c r="E25" s="12"/>
      <c r="F25" s="12" t="s">
        <v>20</v>
      </c>
      <c r="G25" s="12" t="str">
        <f aca="false">HYPERLINK("https://www.fastpeoplesearch.com/address/410-E-River-Rd-Apt-1102_BRAINERD-MN","Click here to search")</f>
        <v>Click here to search</v>
      </c>
      <c r="H25" s="12" t="str">
        <f aca="false">HYPERLINK("https://www.truepeoplesearch.com/details?streetaddress=410%20E River Rd%201102&amp;citystatezip=BRAINERD%2C%20MN&amp;rid=0x0","Click here to search")</f>
        <v>Click here to search</v>
      </c>
      <c r="I25" s="12" t="str">
        <f aca="false">HYPERLINK("https://www.411.com/address/410-E River Rd-1102/BRAINERD-MN/?","Click here to search")</f>
        <v>Click here to search</v>
      </c>
      <c r="J25" s="12"/>
      <c r="K25" s="12"/>
      <c r="L25" s="12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customFormat="false" ht="12.8" hidden="false" customHeight="false" outlineLevel="0" collapsed="false">
      <c r="A26" s="10" t="s">
        <v>15</v>
      </c>
      <c r="B26" s="14" t="n">
        <v>1102</v>
      </c>
      <c r="C26" s="11"/>
      <c r="D26" s="10" t="s">
        <v>16</v>
      </c>
      <c r="E26" s="10"/>
      <c r="F26" s="10"/>
      <c r="G26" s="10" t="str">
        <f aca="false">HYPERLINK("https://www.fastpeoplesearch.com/address/410-E-River-Rd-Apt-1102_BRAINERD-MN","Click here to search")</f>
        <v>Click here to search</v>
      </c>
      <c r="H26" s="10" t="str">
        <f aca="false">HYPERLINK("https://www.truepeoplesearch.com/details?streetaddress=410%20E River Rd%201102&amp;citystatezip=BRAINERD%2C%20MN&amp;rid=0x0","Click here to search")</f>
        <v>Click here to search</v>
      </c>
      <c r="I26" s="10" t="str">
        <f aca="false">HYPERLINK("https://www.411.com/address/410-E River Rd-1102/BRAINERD-MN/?","Click here to search")</f>
        <v>Click here to search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customFormat="false" ht="12.8" hidden="false" customHeight="false" outlineLevel="0" collapsed="false">
      <c r="A27" s="10" t="s">
        <v>15</v>
      </c>
      <c r="B27" s="11" t="n">
        <v>1103</v>
      </c>
      <c r="C27" s="11"/>
      <c r="D27" s="10" t="s">
        <v>16</v>
      </c>
      <c r="E27" s="10"/>
      <c r="F27" s="10"/>
      <c r="G27" s="10" t="str">
        <f aca="false">HYPERLINK("https://www.fastpeoplesearch.com/address/410-E-River-Rd-Apt-1103_BRAINERD-MN","Click here to search")</f>
        <v>Click here to search</v>
      </c>
      <c r="H27" s="10" t="str">
        <f aca="false">HYPERLINK("https://www.truepeoplesearch.com/details?streetaddress=410%20E River Rd%201103&amp;citystatezip=BRAINERD%2C%20MN&amp;rid=0x0","Click here to search")</f>
        <v>Click here to search</v>
      </c>
      <c r="I27" s="10" t="str">
        <f aca="false">HYPERLINK("https://www.411.com/address/410-E River Rd-1103/BRAINERD-MN/?","Click here to search")</f>
        <v>Click here to search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customFormat="false" ht="12.8" hidden="false" customHeight="false" outlineLevel="0" collapsed="false">
      <c r="A28" s="10" t="s">
        <v>15</v>
      </c>
      <c r="B28" s="11" t="n">
        <v>1104</v>
      </c>
      <c r="C28" s="11"/>
      <c r="D28" s="10" t="s">
        <v>16</v>
      </c>
      <c r="E28" s="10"/>
      <c r="F28" s="10"/>
      <c r="G28" s="10" t="str">
        <f aca="false">HYPERLINK("https://www.fastpeoplesearch.com/address/410-E-River-Rd-Apt-1104_BRAINERD-MN","Click here to search")</f>
        <v>Click here to search</v>
      </c>
      <c r="H28" s="10" t="str">
        <f aca="false">HYPERLINK("https://www.truepeoplesearch.com/details?streetaddress=410%20E River Rd%201104&amp;citystatezip=BRAINERD%2C%20MN&amp;rid=0x0","Click here to search")</f>
        <v>Click here to search</v>
      </c>
      <c r="I28" s="10" t="str">
        <f aca="false">HYPERLINK("https://www.411.com/address/410-E River Rd-1104/BRAINERD-MN/?","Click here to search")</f>
        <v>Click here to search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customFormat="false" ht="12.8" hidden="false" customHeight="false" outlineLevel="0" collapsed="false">
      <c r="A29" s="10" t="s">
        <v>15</v>
      </c>
      <c r="B29" s="11" t="n">
        <v>1105</v>
      </c>
      <c r="C29" s="11"/>
      <c r="D29" s="10" t="s">
        <v>16</v>
      </c>
      <c r="E29" s="10"/>
      <c r="F29" s="10"/>
      <c r="G29" s="10" t="str">
        <f aca="false">HYPERLINK("https://www.fastpeoplesearch.com/address/410-E-River-Rd-Apt-1105_BRAINERD-MN","Click here to search")</f>
        <v>Click here to search</v>
      </c>
      <c r="H29" s="10" t="str">
        <f aca="false">HYPERLINK("https://www.truepeoplesearch.com/details?streetaddress=410%20E River Rd%201105&amp;citystatezip=BRAINERD%2C%20MN&amp;rid=0x0","Click here to search")</f>
        <v>Click here to search</v>
      </c>
      <c r="I29" s="10" t="str">
        <f aca="false">HYPERLINK("https://www.411.com/address/410-E River Rd-1105/BRAINERD-MN/?","Click here to search")</f>
        <v>Click here to search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customFormat="false" ht="12.8" hidden="false" customHeight="false" outlineLevel="0" collapsed="false">
      <c r="A30" s="10" t="s">
        <v>15</v>
      </c>
      <c r="B30" s="11" t="n">
        <v>1106</v>
      </c>
      <c r="C30" s="11"/>
      <c r="D30" s="10" t="s">
        <v>16</v>
      </c>
      <c r="E30" s="10"/>
      <c r="F30" s="10"/>
      <c r="G30" s="10" t="str">
        <f aca="false">HYPERLINK("https://www.fastpeoplesearch.com/address/410-E-River-Rd-Apt-1106_BRAINERD-MN","Click here to search")</f>
        <v>Click here to search</v>
      </c>
      <c r="H30" s="10" t="str">
        <f aca="false">HYPERLINK("https://www.truepeoplesearch.com/details?streetaddress=410%20E River Rd%201106&amp;citystatezip=BRAINERD%2C%20MN&amp;rid=0x0","Click here to search")</f>
        <v>Click here to search</v>
      </c>
      <c r="I30" s="10" t="str">
        <f aca="false">HYPERLINK("https://www.411.com/address/410-E River Rd-1106/BRAINERD-MN/?","Click here to search")</f>
        <v>Click here to search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customFormat="false" ht="12.8" hidden="false" customHeight="false" outlineLevel="0" collapsed="false">
      <c r="A31" s="10" t="s">
        <v>15</v>
      </c>
      <c r="B31" s="11" t="n">
        <v>1107</v>
      </c>
      <c r="C31" s="11"/>
      <c r="D31" s="10" t="s">
        <v>16</v>
      </c>
      <c r="E31" s="10"/>
      <c r="F31" s="10"/>
      <c r="G31" s="10" t="str">
        <f aca="false">HYPERLINK("https://www.fastpeoplesearch.com/address/410-E-River-Rd-Apt-1107_BRAINERD-MN","Click here to search")</f>
        <v>Click here to search</v>
      </c>
      <c r="H31" s="10" t="str">
        <f aca="false">HYPERLINK("https://www.truepeoplesearch.com/details?streetaddress=410%20E River Rd%201107&amp;citystatezip=BRAINERD%2C%20MN&amp;rid=0x0","Click here to search")</f>
        <v>Click here to search</v>
      </c>
      <c r="I31" s="10" t="str">
        <f aca="false">HYPERLINK("https://www.411.com/address/410-E River Rd-1107/BRAINERD-MN/?","Click here to search")</f>
        <v>Click here to search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customFormat="false" ht="12.8" hidden="false" customHeight="false" outlineLevel="0" collapsed="false">
      <c r="A32" s="10" t="s">
        <v>15</v>
      </c>
      <c r="B32" s="11" t="n">
        <v>1108</v>
      </c>
      <c r="C32" s="11"/>
      <c r="D32" s="10" t="s">
        <v>16</v>
      </c>
      <c r="E32" s="10"/>
      <c r="F32" s="10"/>
      <c r="G32" s="10" t="str">
        <f aca="false">HYPERLINK("https://www.fastpeoplesearch.com/address/410-E-River-Rd-Apt-1108_BRAINERD-MN","Click here to search")</f>
        <v>Click here to search</v>
      </c>
      <c r="H32" s="10" t="str">
        <f aca="false">HYPERLINK("https://www.truepeoplesearch.com/details?streetaddress=410%20E River Rd%201108&amp;citystatezip=BRAINERD%2C%20MN&amp;rid=0x0","Click here to search")</f>
        <v>Click here to search</v>
      </c>
      <c r="I32" s="10" t="str">
        <f aca="false">HYPERLINK("https://www.411.com/address/410-E River Rd-1108/BRAINERD-MN/?","Click here to search")</f>
        <v>Click here to search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customFormat="false" ht="12.8" hidden="false" customHeight="false" outlineLevel="0" collapsed="false">
      <c r="A33" s="10" t="s">
        <v>15</v>
      </c>
      <c r="B33" s="11" t="n">
        <v>1109</v>
      </c>
      <c r="C33" s="11"/>
      <c r="D33" s="10" t="s">
        <v>16</v>
      </c>
      <c r="E33" s="10"/>
      <c r="F33" s="10"/>
      <c r="G33" s="10" t="str">
        <f aca="false">HYPERLINK("https://www.fastpeoplesearch.com/address/410-E-River-Rd-Apt-1109_BRAINERD-MN","Click here to search")</f>
        <v>Click here to search</v>
      </c>
      <c r="H33" s="10" t="str">
        <f aca="false">HYPERLINK("https://www.truepeoplesearch.com/details?streetaddress=410%20E River Rd%201109&amp;citystatezip=BRAINERD%2C%20MN&amp;rid=0x0","Click here to search")</f>
        <v>Click here to search</v>
      </c>
      <c r="I33" s="10" t="str">
        <f aca="false">HYPERLINK("https://www.411.com/address/410-E River Rd-1109/BRAINERD-MN/?","Click here to search")</f>
        <v>Click here to search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customFormat="false" ht="12.8" hidden="false" customHeight="false" outlineLevel="0" collapsed="false">
      <c r="A34" s="10" t="s">
        <v>15</v>
      </c>
      <c r="B34" s="11" t="n">
        <v>1110</v>
      </c>
      <c r="C34" s="11"/>
      <c r="D34" s="10" t="s">
        <v>16</v>
      </c>
      <c r="E34" s="10"/>
      <c r="F34" s="10"/>
      <c r="G34" s="10" t="str">
        <f aca="false">HYPERLINK("https://www.fastpeoplesearch.com/address/410-E-River-Rd-Apt-1110_BRAINERD-MN","Click here to search")</f>
        <v>Click here to search</v>
      </c>
      <c r="H34" s="10" t="str">
        <f aca="false">HYPERLINK("https://www.truepeoplesearch.com/details?streetaddress=410%20E River Rd%201110&amp;citystatezip=BRAINERD%2C%20MN&amp;rid=0x0","Click here to search")</f>
        <v>Click here to search</v>
      </c>
      <c r="I34" s="10" t="str">
        <f aca="false">HYPERLINK("https://www.411.com/address/410-E River Rd-1110/BRAINERD-MN/?","Click here to search")</f>
        <v>Click here to search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customFormat="false" ht="12.8" hidden="false" customHeight="false" outlineLevel="0" collapsed="false">
      <c r="A35" s="12" t="s">
        <v>15</v>
      </c>
      <c r="B35" s="13" t="n">
        <v>1111</v>
      </c>
      <c r="C35" s="13"/>
      <c r="D35" s="12" t="s">
        <v>21</v>
      </c>
      <c r="E35" s="12"/>
      <c r="F35" s="12" t="s">
        <v>22</v>
      </c>
      <c r="G35" s="12" t="str">
        <f aca="false">HYPERLINK("https://www.fastpeoplesearch.com/address/410-E-River-Rd-Apt-1111_BRAINERD-MN","Click here to search")</f>
        <v>Click here to search</v>
      </c>
      <c r="H35" s="12" t="str">
        <f aca="false">HYPERLINK("https://www.truepeoplesearch.com/details?streetaddress=410%20E River Rd%201111&amp;citystatezip=BRAINERD%2C%20MN&amp;rid=0x0","Click here to search")</f>
        <v>Click here to search</v>
      </c>
      <c r="I35" s="12" t="str">
        <f aca="false">HYPERLINK("https://www.411.com/address/410-E River Rd-1111/BRAINERD-MN/?","Click here to search")</f>
        <v>Click here to search</v>
      </c>
      <c r="J35" s="12"/>
      <c r="K35" s="12"/>
      <c r="L35" s="12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customFormat="false" ht="12.8" hidden="false" customHeight="false" outlineLevel="0" collapsed="false">
      <c r="A36" s="10" t="s">
        <v>15</v>
      </c>
      <c r="B36" s="14" t="n">
        <v>1111</v>
      </c>
      <c r="C36" s="11"/>
      <c r="D36" s="10" t="s">
        <v>16</v>
      </c>
      <c r="E36" s="10"/>
      <c r="F36" s="10"/>
      <c r="G36" s="10" t="str">
        <f aca="false">HYPERLINK("https://www.fastpeoplesearch.com/address/410-E-River-Rd-Apt-1111_BRAINERD-MN","Click here to search")</f>
        <v>Click here to search</v>
      </c>
      <c r="H36" s="10" t="str">
        <f aca="false">HYPERLINK("https://www.truepeoplesearch.com/details?streetaddress=410%20E River Rd%201111&amp;citystatezip=BRAINERD%2C%20MN&amp;rid=0x0","Click here to search")</f>
        <v>Click here to search</v>
      </c>
      <c r="I36" s="10" t="str">
        <f aca="false">HYPERLINK("https://www.411.com/address/410-E River Rd-1111/BRAINERD-MN/?","Click here to search")</f>
        <v>Click here to search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customFormat="false" ht="12.8" hidden="false" customHeight="false" outlineLevel="0" collapsed="false">
      <c r="A37" s="10" t="s">
        <v>15</v>
      </c>
      <c r="B37" s="11" t="n">
        <v>1112</v>
      </c>
      <c r="C37" s="11"/>
      <c r="D37" s="10" t="s">
        <v>16</v>
      </c>
      <c r="E37" s="10"/>
      <c r="F37" s="10"/>
      <c r="G37" s="10" t="str">
        <f aca="false">HYPERLINK("https://www.fastpeoplesearch.com/address/410-E-River-Rd-Apt-1112_BRAINERD-MN","Click here to search")</f>
        <v>Click here to search</v>
      </c>
      <c r="H37" s="10" t="str">
        <f aca="false">HYPERLINK("https://www.truepeoplesearch.com/details?streetaddress=410%20E River Rd%201112&amp;citystatezip=BRAINERD%2C%20MN&amp;rid=0x0","Click here to search")</f>
        <v>Click here to search</v>
      </c>
      <c r="I37" s="10" t="str">
        <f aca="false">HYPERLINK("https://www.411.com/address/410-E River Rd-1112/BRAINERD-MN/?","Click here to search")</f>
        <v>Click here to search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customFormat="false" ht="12.8" hidden="false" customHeight="false" outlineLevel="0" collapsed="false">
      <c r="A38" s="10" t="s">
        <v>15</v>
      </c>
      <c r="B38" s="11" t="n">
        <v>1113</v>
      </c>
      <c r="C38" s="11"/>
      <c r="D38" s="10" t="s">
        <v>16</v>
      </c>
      <c r="E38" s="10"/>
      <c r="F38" s="10"/>
      <c r="G38" s="10" t="str">
        <f aca="false">HYPERLINK("https://www.fastpeoplesearch.com/address/410-E-River-Rd-Apt-1113_BRAINERD-MN","Click here to search")</f>
        <v>Click here to search</v>
      </c>
      <c r="H38" s="10" t="str">
        <f aca="false">HYPERLINK("https://www.truepeoplesearch.com/details?streetaddress=410%20E River Rd%201113&amp;citystatezip=BRAINERD%2C%20MN&amp;rid=0x0","Click here to search")</f>
        <v>Click here to search</v>
      </c>
      <c r="I38" s="10" t="str">
        <f aca="false">HYPERLINK("https://www.411.com/address/410-E River Rd-1113/BRAINERD-MN/?","Click here to search")</f>
        <v>Click here to search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customFormat="false" ht="12.8" hidden="false" customHeight="false" outlineLevel="0" collapsed="false">
      <c r="A39" s="10" t="s">
        <v>15</v>
      </c>
      <c r="B39" s="11" t="n">
        <v>1114</v>
      </c>
      <c r="C39" s="11"/>
      <c r="D39" s="10" t="s">
        <v>16</v>
      </c>
      <c r="E39" s="10"/>
      <c r="F39" s="10"/>
      <c r="G39" s="10" t="str">
        <f aca="false">HYPERLINK("https://www.fastpeoplesearch.com/address/410-E-River-Rd-Apt-1114_BRAINERD-MN","Click here to search")</f>
        <v>Click here to search</v>
      </c>
      <c r="H39" s="10" t="str">
        <f aca="false">HYPERLINK("https://www.truepeoplesearch.com/details?streetaddress=410%20E River Rd%201114&amp;citystatezip=BRAINERD%2C%20MN&amp;rid=0x0","Click here to search")</f>
        <v>Click here to search</v>
      </c>
      <c r="I39" s="10" t="str">
        <f aca="false">HYPERLINK("https://www.411.com/address/410-E River Rd-1114/BRAINERD-MN/?","Click here to search")</f>
        <v>Click here to search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customFormat="false" ht="12.8" hidden="false" customHeight="false" outlineLevel="0" collapsed="false">
      <c r="A40" s="10" t="s">
        <v>15</v>
      </c>
      <c r="B40" s="11" t="n">
        <v>1115</v>
      </c>
      <c r="C40" s="11"/>
      <c r="D40" s="10" t="s">
        <v>16</v>
      </c>
      <c r="E40" s="10"/>
      <c r="F40" s="10"/>
      <c r="G40" s="10" t="str">
        <f aca="false">HYPERLINK("https://www.fastpeoplesearch.com/address/410-E-River-Rd-Apt-1115_BRAINERD-MN","Click here to search")</f>
        <v>Click here to search</v>
      </c>
      <c r="H40" s="10" t="str">
        <f aca="false">HYPERLINK("https://www.truepeoplesearch.com/details?streetaddress=410%20E River Rd%201115&amp;citystatezip=BRAINERD%2C%20MN&amp;rid=0x0","Click here to search")</f>
        <v>Click here to search</v>
      </c>
      <c r="I40" s="10" t="str">
        <f aca="false">HYPERLINK("https://www.411.com/address/410-E River Rd-1115/BRAINERD-MN/?","Click here to search")</f>
        <v>Click here to search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customFormat="false" ht="12.8" hidden="false" customHeight="false" outlineLevel="0" collapsed="false">
      <c r="A41" s="10" t="s">
        <v>15</v>
      </c>
      <c r="B41" s="11" t="n">
        <v>1116</v>
      </c>
      <c r="C41" s="11"/>
      <c r="D41" s="10" t="s">
        <v>16</v>
      </c>
      <c r="E41" s="10"/>
      <c r="F41" s="10"/>
      <c r="G41" s="10" t="str">
        <f aca="false">HYPERLINK("https://www.fastpeoplesearch.com/address/410-E-River-Rd-Apt-1116_BRAINERD-MN","Click here to search")</f>
        <v>Click here to search</v>
      </c>
      <c r="H41" s="10" t="str">
        <f aca="false">HYPERLINK("https://www.truepeoplesearch.com/details?streetaddress=410%20E River Rd%201116&amp;citystatezip=BRAINERD%2C%20MN&amp;rid=0x0","Click here to search")</f>
        <v>Click here to search</v>
      </c>
      <c r="I41" s="10" t="str">
        <f aca="false">HYPERLINK("https://www.411.com/address/410-E River Rd-1116/BRAINERD-MN/?","Click here to search")</f>
        <v>Click here to search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customFormat="false" ht="12.8" hidden="false" customHeight="false" outlineLevel="0" collapsed="false">
      <c r="A42" s="10" t="s">
        <v>15</v>
      </c>
      <c r="B42" s="11" t="n">
        <v>1200</v>
      </c>
      <c r="C42" s="11"/>
      <c r="D42" s="10" t="s">
        <v>16</v>
      </c>
      <c r="E42" s="10"/>
      <c r="F42" s="10"/>
      <c r="G42" s="10" t="str">
        <f aca="false">HYPERLINK("https://www.fastpeoplesearch.com/address/410-E-River-Rd-Apt-1200_BRAINERD-MN","Click here to search")</f>
        <v>Click here to search</v>
      </c>
      <c r="H42" s="10" t="str">
        <f aca="false">HYPERLINK("https://www.truepeoplesearch.com/details?streetaddress=410%20E River Rd%201200&amp;citystatezip=BRAINERD%2C%20MN&amp;rid=0x0","Click here to search")</f>
        <v>Click here to search</v>
      </c>
      <c r="I42" s="10" t="str">
        <f aca="false">HYPERLINK("https://www.411.com/address/410-E River Rd-1200/BRAINERD-MN/?","Click here to search")</f>
        <v>Click here to search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customFormat="false" ht="12.8" hidden="false" customHeight="false" outlineLevel="0" collapsed="false">
      <c r="A43" s="10" t="s">
        <v>15</v>
      </c>
      <c r="B43" s="11" t="n">
        <v>1201</v>
      </c>
      <c r="C43" s="11"/>
      <c r="D43" s="10" t="s">
        <v>16</v>
      </c>
      <c r="E43" s="10"/>
      <c r="F43" s="10"/>
      <c r="G43" s="10" t="str">
        <f aca="false">HYPERLINK("https://www.fastpeoplesearch.com/address/410-E-River-Rd-Apt-1201_BRAINERD-MN","Click here to search")</f>
        <v>Click here to search</v>
      </c>
      <c r="H43" s="10" t="str">
        <f aca="false">HYPERLINK("https://www.truepeoplesearch.com/details?streetaddress=410%20E River Rd%201201&amp;citystatezip=BRAINERD%2C%20MN&amp;rid=0x0","Click here to search")</f>
        <v>Click here to search</v>
      </c>
      <c r="I43" s="10" t="str">
        <f aca="false">HYPERLINK("https://www.411.com/address/410-E River Rd-1201/BRAINERD-MN/?","Click here to search")</f>
        <v>Click here to search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customFormat="false" ht="12.8" hidden="false" customHeight="false" outlineLevel="0" collapsed="false">
      <c r="A44" s="10" t="s">
        <v>15</v>
      </c>
      <c r="B44" s="11" t="n">
        <v>1202</v>
      </c>
      <c r="C44" s="11"/>
      <c r="D44" s="10" t="s">
        <v>16</v>
      </c>
      <c r="E44" s="10"/>
      <c r="F44" s="10"/>
      <c r="G44" s="10" t="str">
        <f aca="false">HYPERLINK("https://www.fastpeoplesearch.com/address/410-E-River-Rd-Apt-1202_BRAINERD-MN","Click here to search")</f>
        <v>Click here to search</v>
      </c>
      <c r="H44" s="10" t="str">
        <f aca="false">HYPERLINK("https://www.truepeoplesearch.com/details?streetaddress=410%20E River Rd%201202&amp;citystatezip=BRAINERD%2C%20MN&amp;rid=0x0","Click here to search")</f>
        <v>Click here to search</v>
      </c>
      <c r="I44" s="10" t="str">
        <f aca="false">HYPERLINK("https://www.411.com/address/410-E River Rd-1202/BRAINERD-MN/?","Click here to search")</f>
        <v>Click here to search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customFormat="false" ht="12.8" hidden="false" customHeight="false" outlineLevel="0" collapsed="false">
      <c r="A45" s="10" t="s">
        <v>15</v>
      </c>
      <c r="B45" s="11" t="n">
        <v>1203</v>
      </c>
      <c r="C45" s="11"/>
      <c r="D45" s="10" t="s">
        <v>16</v>
      </c>
      <c r="E45" s="10"/>
      <c r="F45" s="10"/>
      <c r="G45" s="10" t="str">
        <f aca="false">HYPERLINK("https://www.fastpeoplesearch.com/address/410-E-River-Rd-Apt-1203_BRAINERD-MN","Click here to search")</f>
        <v>Click here to search</v>
      </c>
      <c r="H45" s="10" t="str">
        <f aca="false">HYPERLINK("https://www.truepeoplesearch.com/details?streetaddress=410%20E River Rd%201203&amp;citystatezip=BRAINERD%2C%20MN&amp;rid=0x0","Click here to search")</f>
        <v>Click here to search</v>
      </c>
      <c r="I45" s="10" t="str">
        <f aca="false">HYPERLINK("https://www.411.com/address/410-E River Rd-1203/BRAINERD-MN/?","Click here to search")</f>
        <v>Click here to search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customFormat="false" ht="12.8" hidden="false" customHeight="false" outlineLevel="0" collapsed="false">
      <c r="A46" s="10" t="s">
        <v>15</v>
      </c>
      <c r="B46" s="11" t="n">
        <v>1204</v>
      </c>
      <c r="C46" s="11"/>
      <c r="D46" s="10" t="s">
        <v>16</v>
      </c>
      <c r="E46" s="10"/>
      <c r="F46" s="10"/>
      <c r="G46" s="10" t="str">
        <f aca="false">HYPERLINK("https://www.fastpeoplesearch.com/address/410-E-River-Rd-Apt-1204_BRAINERD-MN","Click here to search")</f>
        <v>Click here to search</v>
      </c>
      <c r="H46" s="10" t="str">
        <f aca="false">HYPERLINK("https://www.truepeoplesearch.com/details?streetaddress=410%20E River Rd%201204&amp;citystatezip=BRAINERD%2C%20MN&amp;rid=0x0","Click here to search")</f>
        <v>Click here to search</v>
      </c>
      <c r="I46" s="10" t="str">
        <f aca="false">HYPERLINK("https://www.411.com/address/410-E River Rd-1204/BRAINERD-MN/?","Click here to search")</f>
        <v>Click here to search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customFormat="false" ht="12.8" hidden="false" customHeight="false" outlineLevel="0" collapsed="false">
      <c r="A47" s="10" t="s">
        <v>15</v>
      </c>
      <c r="B47" s="11" t="n">
        <v>1205</v>
      </c>
      <c r="C47" s="11"/>
      <c r="D47" s="10" t="s">
        <v>16</v>
      </c>
      <c r="E47" s="10"/>
      <c r="F47" s="10"/>
      <c r="G47" s="10" t="str">
        <f aca="false">HYPERLINK("https://www.fastpeoplesearch.com/address/410-E-River-Rd-Apt-1205_BRAINERD-MN","Click here to search")</f>
        <v>Click here to search</v>
      </c>
      <c r="H47" s="10" t="str">
        <f aca="false">HYPERLINK("https://www.truepeoplesearch.com/details?streetaddress=410%20E River Rd%201205&amp;citystatezip=BRAINERD%2C%20MN&amp;rid=0x0","Click here to search")</f>
        <v>Click here to search</v>
      </c>
      <c r="I47" s="10" t="str">
        <f aca="false">HYPERLINK("https://www.411.com/address/410-E River Rd-1205/BRAINERD-MN/?","Click here to search")</f>
        <v>Click here to search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customFormat="false" ht="12.8" hidden="false" customHeight="false" outlineLevel="0" collapsed="false">
      <c r="A48" s="10" t="s">
        <v>15</v>
      </c>
      <c r="B48" s="11" t="n">
        <v>1206</v>
      </c>
      <c r="C48" s="11"/>
      <c r="D48" s="10" t="s">
        <v>16</v>
      </c>
      <c r="E48" s="10"/>
      <c r="F48" s="10"/>
      <c r="G48" s="10" t="str">
        <f aca="false">HYPERLINK("https://www.fastpeoplesearch.com/address/410-E-River-Rd-Apt-1206_BRAINERD-MN","Click here to search")</f>
        <v>Click here to search</v>
      </c>
      <c r="H48" s="10" t="str">
        <f aca="false">HYPERLINK("https://www.truepeoplesearch.com/details?streetaddress=410%20E River Rd%201206&amp;citystatezip=BRAINERD%2C%20MN&amp;rid=0x0","Click here to search")</f>
        <v>Click here to search</v>
      </c>
      <c r="I48" s="10" t="str">
        <f aca="false">HYPERLINK("https://www.411.com/address/410-E River Rd-1206/BRAINERD-MN/?","Click here to search")</f>
        <v>Click here to search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customFormat="false" ht="12.8" hidden="false" customHeight="false" outlineLevel="0" collapsed="false">
      <c r="A49" s="10" t="s">
        <v>15</v>
      </c>
      <c r="B49" s="11" t="n">
        <v>1207</v>
      </c>
      <c r="C49" s="11"/>
      <c r="D49" s="10" t="s">
        <v>16</v>
      </c>
      <c r="E49" s="10"/>
      <c r="F49" s="10"/>
      <c r="G49" s="10" t="str">
        <f aca="false">HYPERLINK("https://www.fastpeoplesearch.com/address/410-E-River-Rd-Apt-1207_BRAINERD-MN","Click here to search")</f>
        <v>Click here to search</v>
      </c>
      <c r="H49" s="10" t="str">
        <f aca="false">HYPERLINK("https://www.truepeoplesearch.com/details?streetaddress=410%20E River Rd%201207&amp;citystatezip=BRAINERD%2C%20MN&amp;rid=0x0","Click here to search")</f>
        <v>Click here to search</v>
      </c>
      <c r="I49" s="10" t="str">
        <f aca="false">HYPERLINK("https://www.411.com/address/410-E River Rd-1207/BRAINERD-MN/?","Click here to search")</f>
        <v>Click here to search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customFormat="false" ht="12.8" hidden="false" customHeight="false" outlineLevel="0" collapsed="false">
      <c r="A50" s="10" t="s">
        <v>15</v>
      </c>
      <c r="B50" s="11" t="n">
        <v>1208</v>
      </c>
      <c r="C50" s="11"/>
      <c r="D50" s="10" t="s">
        <v>16</v>
      </c>
      <c r="E50" s="10"/>
      <c r="F50" s="10"/>
      <c r="G50" s="10" t="str">
        <f aca="false">HYPERLINK("https://www.fastpeoplesearch.com/address/410-E-River-Rd-Apt-1208_BRAINERD-MN","Click here to search")</f>
        <v>Click here to search</v>
      </c>
      <c r="H50" s="10" t="str">
        <f aca="false">HYPERLINK("https://www.truepeoplesearch.com/details?streetaddress=410%20E River Rd%201208&amp;citystatezip=BRAINERD%2C%20MN&amp;rid=0x0","Click here to search")</f>
        <v>Click here to search</v>
      </c>
      <c r="I50" s="10" t="str">
        <f aca="false">HYPERLINK("https://www.411.com/address/410-E River Rd-1208/BRAINERD-MN/?","Click here to search")</f>
        <v>Click here to search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customFormat="false" ht="12.8" hidden="false" customHeight="false" outlineLevel="0" collapsed="false">
      <c r="A51" s="10" t="s">
        <v>15</v>
      </c>
      <c r="B51" s="11" t="n">
        <v>1209</v>
      </c>
      <c r="C51" s="11"/>
      <c r="D51" s="10" t="s">
        <v>16</v>
      </c>
      <c r="E51" s="10"/>
      <c r="F51" s="10"/>
      <c r="G51" s="10" t="str">
        <f aca="false">HYPERLINK("https://www.fastpeoplesearch.com/address/410-E-River-Rd-Apt-1209_BRAINERD-MN","Click here to search")</f>
        <v>Click here to search</v>
      </c>
      <c r="H51" s="10" t="str">
        <f aca="false">HYPERLINK("https://www.truepeoplesearch.com/details?streetaddress=410%20E River Rd%201209&amp;citystatezip=BRAINERD%2C%20MN&amp;rid=0x0","Click here to search")</f>
        <v>Click here to search</v>
      </c>
      <c r="I51" s="10" t="str">
        <f aca="false">HYPERLINK("https://www.411.com/address/410-E River Rd-1209/BRAINERD-MN/?","Click here to search")</f>
        <v>Click here to search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customFormat="false" ht="12.8" hidden="false" customHeight="false" outlineLevel="0" collapsed="false">
      <c r="A52" s="10" t="s">
        <v>15</v>
      </c>
      <c r="B52" s="11" t="n">
        <v>1210</v>
      </c>
      <c r="C52" s="11"/>
      <c r="D52" s="10" t="s">
        <v>16</v>
      </c>
      <c r="E52" s="10"/>
      <c r="F52" s="10"/>
      <c r="G52" s="10" t="str">
        <f aca="false">HYPERLINK("https://www.fastpeoplesearch.com/address/410-E-River-Rd-Apt-1210_BRAINERD-MN","Click here to search")</f>
        <v>Click here to search</v>
      </c>
      <c r="H52" s="10" t="str">
        <f aca="false">HYPERLINK("https://www.truepeoplesearch.com/details?streetaddress=410%20E River Rd%201210&amp;citystatezip=BRAINERD%2C%20MN&amp;rid=0x0","Click here to search")</f>
        <v>Click here to search</v>
      </c>
      <c r="I52" s="10" t="str">
        <f aca="false">HYPERLINK("https://www.411.com/address/410-E River Rd-1210/BRAINERD-MN/?","Click here to search")</f>
        <v>Click here to search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customFormat="false" ht="12.8" hidden="false" customHeight="false" outlineLevel="0" collapsed="false">
      <c r="A53" s="10" t="s">
        <v>15</v>
      </c>
      <c r="B53" s="11" t="n">
        <v>1211</v>
      </c>
      <c r="C53" s="11"/>
      <c r="D53" s="10" t="s">
        <v>16</v>
      </c>
      <c r="E53" s="10"/>
      <c r="F53" s="10"/>
      <c r="G53" s="10" t="str">
        <f aca="false">HYPERLINK("https://www.fastpeoplesearch.com/address/410-E-River-Rd-Apt-1211_BRAINERD-MN","Click here to search")</f>
        <v>Click here to search</v>
      </c>
      <c r="H53" s="10" t="str">
        <f aca="false">HYPERLINK("https://www.truepeoplesearch.com/details?streetaddress=410%20E River Rd%201211&amp;citystatezip=BRAINERD%2C%20MN&amp;rid=0x0","Click here to search")</f>
        <v>Click here to search</v>
      </c>
      <c r="I53" s="10" t="str">
        <f aca="false">HYPERLINK("https://www.411.com/address/410-E River Rd-1211/BRAINERD-MN/?","Click here to search")</f>
        <v>Click here to search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customFormat="false" ht="12.8" hidden="false" customHeight="false" outlineLevel="0" collapsed="false">
      <c r="A54" s="10" t="s">
        <v>15</v>
      </c>
      <c r="B54" s="11" t="n">
        <v>1212</v>
      </c>
      <c r="C54" s="11"/>
      <c r="D54" s="10" t="s">
        <v>16</v>
      </c>
      <c r="E54" s="10"/>
      <c r="F54" s="10"/>
      <c r="G54" s="10" t="str">
        <f aca="false">HYPERLINK("https://www.fastpeoplesearch.com/address/410-E-River-Rd-Apt-1212_BRAINERD-MN","Click here to search")</f>
        <v>Click here to search</v>
      </c>
      <c r="H54" s="10" t="str">
        <f aca="false">HYPERLINK("https://www.truepeoplesearch.com/details?streetaddress=410%20E River Rd%201212&amp;citystatezip=BRAINERD%2C%20MN&amp;rid=0x0","Click here to search")</f>
        <v>Click here to search</v>
      </c>
      <c r="I54" s="10" t="str">
        <f aca="false">HYPERLINK("https://www.411.com/address/410-E River Rd-1212/BRAINERD-MN/?","Click here to search")</f>
        <v>Click here to search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customFormat="false" ht="12.8" hidden="false" customHeight="false" outlineLevel="0" collapsed="false">
      <c r="A55" s="10" t="s">
        <v>15</v>
      </c>
      <c r="B55" s="11" t="n">
        <v>1213</v>
      </c>
      <c r="C55" s="11"/>
      <c r="D55" s="10" t="s">
        <v>16</v>
      </c>
      <c r="E55" s="10"/>
      <c r="F55" s="10"/>
      <c r="G55" s="10" t="str">
        <f aca="false">HYPERLINK("https://www.fastpeoplesearch.com/address/410-E-River-Rd-Apt-1213_BRAINERD-MN","Click here to search")</f>
        <v>Click here to search</v>
      </c>
      <c r="H55" s="10" t="str">
        <f aca="false">HYPERLINK("https://www.truepeoplesearch.com/details?streetaddress=410%20E River Rd%201213&amp;citystatezip=BRAINERD%2C%20MN&amp;rid=0x0","Click here to search")</f>
        <v>Click here to search</v>
      </c>
      <c r="I55" s="10" t="str">
        <f aca="false">HYPERLINK("https://www.411.com/address/410-E River Rd-1213/BRAINERD-MN/?","Click here to search")</f>
        <v>Click here to search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customFormat="false" ht="12.8" hidden="false" customHeight="false" outlineLevel="0" collapsed="false">
      <c r="A56" s="12" t="s">
        <v>15</v>
      </c>
      <c r="B56" s="13" t="n">
        <v>1214</v>
      </c>
      <c r="C56" s="13"/>
      <c r="D56" s="12" t="s">
        <v>23</v>
      </c>
      <c r="E56" s="12"/>
      <c r="F56" s="12" t="s">
        <v>18</v>
      </c>
      <c r="G56" s="12" t="str">
        <f aca="false">HYPERLINK("https://www.fastpeoplesearch.com/address/410-E-River-Rd-Apt-1214_BRAINERD-MN","Click here to search")</f>
        <v>Click here to search</v>
      </c>
      <c r="H56" s="12" t="str">
        <f aca="false">HYPERLINK("https://www.truepeoplesearch.com/details?streetaddress=410%20E River Rd%201214&amp;citystatezip=BRAINERD%2C%20MN&amp;rid=0x0","Click here to search")</f>
        <v>Click here to search</v>
      </c>
      <c r="I56" s="12" t="str">
        <f aca="false">HYPERLINK("https://www.411.com/address/410-E River Rd-1214/BRAINERD-MN/?","Click here to search")</f>
        <v>Click here to search</v>
      </c>
      <c r="J56" s="12"/>
      <c r="K56" s="12"/>
      <c r="L56" s="12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customFormat="false" ht="12.8" hidden="false" customHeight="false" outlineLevel="0" collapsed="false">
      <c r="A57" s="10" t="s">
        <v>15</v>
      </c>
      <c r="B57" s="14" t="n">
        <v>1214</v>
      </c>
      <c r="C57" s="11"/>
      <c r="D57" s="10" t="s">
        <v>16</v>
      </c>
      <c r="E57" s="10"/>
      <c r="F57" s="10"/>
      <c r="G57" s="10" t="str">
        <f aca="false">HYPERLINK("https://www.fastpeoplesearch.com/address/410-E-River-Rd-Apt-1214_BRAINERD-MN","Click here to search")</f>
        <v>Click here to search</v>
      </c>
      <c r="H57" s="10" t="str">
        <f aca="false">HYPERLINK("https://www.truepeoplesearch.com/details?streetaddress=410%20E River Rd%201214&amp;citystatezip=BRAINERD%2C%20MN&amp;rid=0x0","Click here to search")</f>
        <v>Click here to search</v>
      </c>
      <c r="I57" s="10" t="str">
        <f aca="false">HYPERLINK("https://www.411.com/address/410-E River Rd-1214/BRAINERD-MN/?","Click here to search")</f>
        <v>Click here to search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customFormat="false" ht="12.8" hidden="false" customHeight="false" outlineLevel="0" collapsed="false">
      <c r="A58" s="10" t="s">
        <v>15</v>
      </c>
      <c r="B58" s="11" t="n">
        <v>1215</v>
      </c>
      <c r="C58" s="11"/>
      <c r="D58" s="10" t="s">
        <v>16</v>
      </c>
      <c r="E58" s="10"/>
      <c r="F58" s="10"/>
      <c r="G58" s="10" t="str">
        <f aca="false">HYPERLINK("https://www.fastpeoplesearch.com/address/410-E-River-Rd-Apt-1215_BRAINERD-MN","Click here to search")</f>
        <v>Click here to search</v>
      </c>
      <c r="H58" s="10" t="str">
        <f aca="false">HYPERLINK("https://www.truepeoplesearch.com/details?streetaddress=410%20E River Rd%201215&amp;citystatezip=BRAINERD%2C%20MN&amp;rid=0x0","Click here to search")</f>
        <v>Click here to search</v>
      </c>
      <c r="I58" s="10" t="str">
        <f aca="false">HYPERLINK("https://www.411.com/address/410-E River Rd-1215/BRAINERD-MN/?","Click here to search")</f>
        <v>Click here to search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customFormat="false" ht="12.8" hidden="false" customHeight="false" outlineLevel="0" collapsed="false">
      <c r="A59" s="10" t="s">
        <v>15</v>
      </c>
      <c r="B59" s="11" t="n">
        <v>1216</v>
      </c>
      <c r="C59" s="11"/>
      <c r="D59" s="10" t="s">
        <v>16</v>
      </c>
      <c r="E59" s="10"/>
      <c r="F59" s="10"/>
      <c r="G59" s="10" t="str">
        <f aca="false">HYPERLINK("https://www.fastpeoplesearch.com/address/410-E-River-Rd-Apt-1216_BRAINERD-MN","Click here to search")</f>
        <v>Click here to search</v>
      </c>
      <c r="H59" s="10" t="str">
        <f aca="false">HYPERLINK("https://www.truepeoplesearch.com/details?streetaddress=410%20E River Rd%201216&amp;citystatezip=BRAINERD%2C%20MN&amp;rid=0x0","Click here to search")</f>
        <v>Click here to search</v>
      </c>
      <c r="I59" s="10" t="str">
        <f aca="false">HYPERLINK("https://www.411.com/address/410-E River Rd-1216/BRAINERD-MN/?","Click here to search")</f>
        <v>Click here to search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customFormat="false" ht="12.8" hidden="false" customHeight="false" outlineLevel="0" collapsed="false">
      <c r="A60" s="10" t="s">
        <v>24</v>
      </c>
      <c r="B60" s="11" t="n">
        <v>301</v>
      </c>
      <c r="C60" s="11"/>
      <c r="D60" s="10" t="s">
        <v>16</v>
      </c>
      <c r="E60" s="10"/>
      <c r="F60" s="10"/>
      <c r="G60" s="10" t="str">
        <f aca="false">HYPERLINK("https://www.fastpeoplesearch.com/address/410-River-Rd-E-Apt-301_BRAINERD-MN","Click here to search")</f>
        <v>Click here to search</v>
      </c>
      <c r="H60" s="10" t="str">
        <f aca="false">HYPERLINK("https://www.truepeoplesearch.com/details?streetaddress=410%20River Rd E%20301&amp;citystatezip=BRAINERD%2C%20MN&amp;rid=0x0","Click here to search")</f>
        <v>Click here to search</v>
      </c>
      <c r="I60" s="10" t="str">
        <f aca="false">HYPERLINK("https://www.411.com/address/410-River Rd E-301/BRAINERD-MN/?","Click here to search")</f>
        <v>Click here to search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customFormat="false" ht="12.8" hidden="false" customHeight="false" outlineLevel="0" collapsed="false">
      <c r="A61" s="10" t="s">
        <v>24</v>
      </c>
      <c r="B61" s="11" t="n">
        <v>302</v>
      </c>
      <c r="C61" s="11"/>
      <c r="D61" s="10" t="s">
        <v>16</v>
      </c>
      <c r="E61" s="10"/>
      <c r="F61" s="10"/>
      <c r="G61" s="10" t="str">
        <f aca="false">HYPERLINK("https://www.fastpeoplesearch.com/address/410-River-Rd-E-Apt-302_BRAINERD-MN","Click here to search")</f>
        <v>Click here to search</v>
      </c>
      <c r="H61" s="10" t="str">
        <f aca="false">HYPERLINK("https://www.truepeoplesearch.com/details?streetaddress=410%20River Rd E%20302&amp;citystatezip=BRAINERD%2C%20MN&amp;rid=0x0","Click here to search")</f>
        <v>Click here to search</v>
      </c>
      <c r="I61" s="10" t="str">
        <f aca="false">HYPERLINK("https://www.411.com/address/410-River Rd E-302/BRAINERD-MN/?","Click here to search")</f>
        <v>Click here to search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customFormat="false" ht="12.8" hidden="false" customHeight="false" outlineLevel="0" collapsed="false">
      <c r="A62" s="10" t="s">
        <v>24</v>
      </c>
      <c r="B62" s="11" t="n">
        <v>303</v>
      </c>
      <c r="C62" s="11"/>
      <c r="D62" s="10" t="s">
        <v>16</v>
      </c>
      <c r="E62" s="10"/>
      <c r="F62" s="10"/>
      <c r="G62" s="10" t="str">
        <f aca="false">HYPERLINK("https://www.fastpeoplesearch.com/address/410-River-Rd-E-Apt-303_BRAINERD-MN","Click here to search")</f>
        <v>Click here to search</v>
      </c>
      <c r="H62" s="10" t="str">
        <f aca="false">HYPERLINK("https://www.truepeoplesearch.com/details?streetaddress=410%20River Rd E%20303&amp;citystatezip=BRAINERD%2C%20MN&amp;rid=0x0","Click here to search")</f>
        <v>Click here to search</v>
      </c>
      <c r="I62" s="10" t="str">
        <f aca="false">HYPERLINK("https://www.411.com/address/410-River Rd E-303/BRAINERD-MN/?","Click here to search")</f>
        <v>Click here to search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customFormat="false" ht="12.8" hidden="false" customHeight="false" outlineLevel="0" collapsed="false">
      <c r="A63" s="10" t="s">
        <v>24</v>
      </c>
      <c r="B63" s="11" t="n">
        <v>304</v>
      </c>
      <c r="C63" s="11"/>
      <c r="D63" s="10" t="s">
        <v>16</v>
      </c>
      <c r="E63" s="10"/>
      <c r="F63" s="10"/>
      <c r="G63" s="10" t="str">
        <f aca="false">HYPERLINK("https://www.fastpeoplesearch.com/address/410-River-Rd-E-Apt-304_BRAINERD-MN","Click here to search")</f>
        <v>Click here to search</v>
      </c>
      <c r="H63" s="10" t="str">
        <f aca="false">HYPERLINK("https://www.truepeoplesearch.com/details?streetaddress=410%20River Rd E%20304&amp;citystatezip=BRAINERD%2C%20MN&amp;rid=0x0","Click here to search")</f>
        <v>Click here to search</v>
      </c>
      <c r="I63" s="10" t="str">
        <f aca="false">HYPERLINK("https://www.411.com/address/410-River Rd E-304/BRAINERD-MN/?","Click here to search")</f>
        <v>Click here to search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customFormat="false" ht="12.8" hidden="false" customHeight="false" outlineLevel="0" collapsed="false">
      <c r="A64" s="10" t="s">
        <v>24</v>
      </c>
      <c r="B64" s="11" t="n">
        <v>305</v>
      </c>
      <c r="C64" s="11"/>
      <c r="D64" s="10" t="s">
        <v>16</v>
      </c>
      <c r="E64" s="10"/>
      <c r="F64" s="10"/>
      <c r="G64" s="10" t="str">
        <f aca="false">HYPERLINK("https://www.fastpeoplesearch.com/address/410-River-Rd-E-Apt-305_BRAINERD-MN","Click here to search")</f>
        <v>Click here to search</v>
      </c>
      <c r="H64" s="10" t="str">
        <f aca="false">HYPERLINK("https://www.truepeoplesearch.com/details?streetaddress=410%20River Rd E%20305&amp;citystatezip=BRAINERD%2C%20MN&amp;rid=0x0","Click here to search")</f>
        <v>Click here to search</v>
      </c>
      <c r="I64" s="10" t="str">
        <f aca="false">HYPERLINK("https://www.411.com/address/410-River Rd E-305/BRAINERD-MN/?","Click here to search")</f>
        <v>Click here to search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customFormat="false" ht="12.8" hidden="false" customHeight="false" outlineLevel="0" collapsed="false">
      <c r="A65" s="10" t="s">
        <v>24</v>
      </c>
      <c r="B65" s="11" t="n">
        <v>306</v>
      </c>
      <c r="C65" s="11"/>
      <c r="D65" s="10" t="s">
        <v>16</v>
      </c>
      <c r="E65" s="10"/>
      <c r="F65" s="10"/>
      <c r="G65" s="10" t="str">
        <f aca="false">HYPERLINK("https://www.fastpeoplesearch.com/address/410-River-Rd-E-Apt-306_BRAINERD-MN","Click here to search")</f>
        <v>Click here to search</v>
      </c>
      <c r="H65" s="10" t="str">
        <f aca="false">HYPERLINK("https://www.truepeoplesearch.com/details?streetaddress=410%20River Rd E%20306&amp;citystatezip=BRAINERD%2C%20MN&amp;rid=0x0","Click here to search")</f>
        <v>Click here to search</v>
      </c>
      <c r="I65" s="10" t="str">
        <f aca="false">HYPERLINK("https://www.411.com/address/410-River Rd E-306/BRAINERD-MN/?","Click here to search")</f>
        <v>Click here to search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customFormat="false" ht="12.8" hidden="false" customHeight="false" outlineLevel="0" collapsed="false">
      <c r="A66" s="10" t="s">
        <v>24</v>
      </c>
      <c r="B66" s="11" t="n">
        <v>307</v>
      </c>
      <c r="C66" s="11"/>
      <c r="D66" s="10" t="s">
        <v>16</v>
      </c>
      <c r="E66" s="10"/>
      <c r="F66" s="10"/>
      <c r="G66" s="10" t="str">
        <f aca="false">HYPERLINK("https://www.fastpeoplesearch.com/address/410-River-Rd-E-Apt-307_BRAINERD-MN","Click here to search")</f>
        <v>Click here to search</v>
      </c>
      <c r="H66" s="10" t="str">
        <f aca="false">HYPERLINK("https://www.truepeoplesearch.com/details?streetaddress=410%20River Rd E%20307&amp;citystatezip=BRAINERD%2C%20MN&amp;rid=0x0","Click here to search")</f>
        <v>Click here to search</v>
      </c>
      <c r="I66" s="10" t="str">
        <f aca="false">HYPERLINK("https://www.411.com/address/410-River Rd E-307/BRAINERD-MN/?","Click here to search")</f>
        <v>Click here to search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customFormat="false" ht="12.8" hidden="false" customHeight="false" outlineLevel="0" collapsed="false">
      <c r="A67" s="10" t="s">
        <v>24</v>
      </c>
      <c r="B67" s="11" t="n">
        <v>308</v>
      </c>
      <c r="C67" s="11"/>
      <c r="D67" s="10" t="s">
        <v>16</v>
      </c>
      <c r="E67" s="10"/>
      <c r="F67" s="10"/>
      <c r="G67" s="10" t="str">
        <f aca="false">HYPERLINK("https://www.fastpeoplesearch.com/address/410-River-Rd-E-Apt-308_BRAINERD-MN","Click here to search")</f>
        <v>Click here to search</v>
      </c>
      <c r="H67" s="10" t="str">
        <f aca="false">HYPERLINK("https://www.truepeoplesearch.com/details?streetaddress=410%20River Rd E%20308&amp;citystatezip=BRAINERD%2C%20MN&amp;rid=0x0","Click here to search")</f>
        <v>Click here to search</v>
      </c>
      <c r="I67" s="10" t="str">
        <f aca="false">HYPERLINK("https://www.411.com/address/410-River Rd E-308/BRAINERD-MN/?","Click here to search")</f>
        <v>Click here to search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customFormat="false" ht="12.8" hidden="false" customHeight="false" outlineLevel="0" collapsed="false">
      <c r="A68" s="10" t="s">
        <v>24</v>
      </c>
      <c r="B68" s="11" t="n">
        <v>309</v>
      </c>
      <c r="C68" s="11"/>
      <c r="D68" s="10" t="s">
        <v>16</v>
      </c>
      <c r="E68" s="10"/>
      <c r="F68" s="10"/>
      <c r="G68" s="10" t="str">
        <f aca="false">HYPERLINK("https://www.fastpeoplesearch.com/address/410-River-Rd-E-Apt-309_BRAINERD-MN","Click here to search")</f>
        <v>Click here to search</v>
      </c>
      <c r="H68" s="10" t="str">
        <f aca="false">HYPERLINK("https://www.truepeoplesearch.com/details?streetaddress=410%20River Rd E%20309&amp;citystatezip=BRAINERD%2C%20MN&amp;rid=0x0","Click here to search")</f>
        <v>Click here to search</v>
      </c>
      <c r="I68" s="10" t="str">
        <f aca="false">HYPERLINK("https://www.411.com/address/410-River Rd E-309/BRAINERD-MN/?","Click here to search")</f>
        <v>Click here to search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customFormat="false" ht="12.8" hidden="false" customHeight="false" outlineLevel="0" collapsed="false">
      <c r="A69" s="10" t="s">
        <v>15</v>
      </c>
      <c r="B69" s="11" t="n">
        <v>310</v>
      </c>
      <c r="C69" s="11"/>
      <c r="D69" s="10" t="s">
        <v>25</v>
      </c>
      <c r="E69" s="10"/>
      <c r="F69" s="10" t="s">
        <v>26</v>
      </c>
      <c r="G69" s="10" t="str">
        <f aca="false">HYPERLINK("https://www.fastpeoplesearch.com/address/410-E-River-Rd-Apt-310_BRAINERD-MN","Click here to search")</f>
        <v>Click here to search</v>
      </c>
      <c r="H69" s="10" t="str">
        <f aca="false">HYPERLINK("https://www.truepeoplesearch.com/details?streetaddress=410%20E River Rd%20310&amp;citystatezip=BRAINERD%2C%20MN&amp;rid=0x0","Click here to search")</f>
        <v>Click here to search</v>
      </c>
      <c r="I69" s="10" t="str">
        <f aca="false">HYPERLINK("https://www.411.com/address/410-E River Rd-310/BRAINERD-MN/?","Click here to search")</f>
        <v>Click here to search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customFormat="false" ht="12.8" hidden="false" customHeight="false" outlineLevel="0" collapsed="false">
      <c r="A70" s="10" t="s">
        <v>24</v>
      </c>
      <c r="B70" s="11" t="n">
        <v>310</v>
      </c>
      <c r="C70" s="11"/>
      <c r="D70" s="10" t="s">
        <v>16</v>
      </c>
      <c r="E70" s="10"/>
      <c r="F70" s="10"/>
      <c r="G70" s="10" t="str">
        <f aca="false">HYPERLINK("https://www.fastpeoplesearch.com/address/410-River-Rd-E-Apt-310_BRAINERD-MN","Click here to search")</f>
        <v>Click here to search</v>
      </c>
      <c r="H70" s="10" t="str">
        <f aca="false">HYPERLINK("https://www.truepeoplesearch.com/details?streetaddress=410%20River Rd E%20310&amp;citystatezip=BRAINERD%2C%20MN&amp;rid=0x0","Click here to search")</f>
        <v>Click here to search</v>
      </c>
      <c r="I70" s="10" t="str">
        <f aca="false">HYPERLINK("https://www.411.com/address/410-River Rd E-310/BRAINERD-MN/?","Click here to search")</f>
        <v>Click here to search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customFormat="false" ht="12.8" hidden="false" customHeight="false" outlineLevel="0" collapsed="false">
      <c r="A71" s="10" t="s">
        <v>24</v>
      </c>
      <c r="B71" s="11" t="n">
        <v>311</v>
      </c>
      <c r="C71" s="11"/>
      <c r="D71" s="10" t="s">
        <v>16</v>
      </c>
      <c r="E71" s="10"/>
      <c r="F71" s="10"/>
      <c r="G71" s="10" t="str">
        <f aca="false">HYPERLINK("https://www.fastpeoplesearch.com/address/410-River-Rd-E-Apt-311_BRAINERD-MN","Click here to search")</f>
        <v>Click here to search</v>
      </c>
      <c r="H71" s="10" t="str">
        <f aca="false">HYPERLINK("https://www.truepeoplesearch.com/details?streetaddress=410%20River Rd E%20311&amp;citystatezip=BRAINERD%2C%20MN&amp;rid=0x0","Click here to search")</f>
        <v>Click here to search</v>
      </c>
      <c r="I71" s="10" t="str">
        <f aca="false">HYPERLINK("https://www.411.com/address/410-River Rd E-311/BRAINERD-MN/?","Click here to search")</f>
        <v>Click here to search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customFormat="false" ht="12.8" hidden="false" customHeight="false" outlineLevel="0" collapsed="false">
      <c r="A72" s="10" t="s">
        <v>15</v>
      </c>
      <c r="B72" s="11" t="n">
        <v>312</v>
      </c>
      <c r="C72" s="11"/>
      <c r="D72" s="10" t="s">
        <v>27</v>
      </c>
      <c r="E72" s="10"/>
      <c r="F72" s="10" t="s">
        <v>18</v>
      </c>
      <c r="G72" s="10" t="str">
        <f aca="false">HYPERLINK("https://www.fastpeoplesearch.com/address/410-E-River-Rd-Apt-312_BRAINERD-MN","Click here to search")</f>
        <v>Click here to search</v>
      </c>
      <c r="H72" s="10" t="str">
        <f aca="false">HYPERLINK("https://www.truepeoplesearch.com/details?streetaddress=410%20E River Rd%20312&amp;citystatezip=BRAINERD%2C%20MN&amp;rid=0x0","Click here to search")</f>
        <v>Click here to search</v>
      </c>
      <c r="I72" s="10" t="str">
        <f aca="false">HYPERLINK("https://www.411.com/address/410-E River Rd-312/BRAINERD-MN/?","Click here to search")</f>
        <v>Click here to search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customFormat="false" ht="12.8" hidden="false" customHeight="false" outlineLevel="0" collapsed="false">
      <c r="A73" s="10" t="s">
        <v>24</v>
      </c>
      <c r="B73" s="11" t="n">
        <v>312</v>
      </c>
      <c r="C73" s="11"/>
      <c r="D73" s="10" t="s">
        <v>16</v>
      </c>
      <c r="E73" s="10"/>
      <c r="F73" s="10"/>
      <c r="G73" s="10" t="str">
        <f aca="false">HYPERLINK("https://www.fastpeoplesearch.com/address/410-River-Rd-E-Apt-312_BRAINERD-MN","Click here to search")</f>
        <v>Click here to search</v>
      </c>
      <c r="H73" s="10" t="str">
        <f aca="false">HYPERLINK("https://www.truepeoplesearch.com/details?streetaddress=410%20River Rd E%20312&amp;citystatezip=BRAINERD%2C%20MN&amp;rid=0x0","Click here to search")</f>
        <v>Click here to search</v>
      </c>
      <c r="I73" s="10" t="str">
        <f aca="false">HYPERLINK("https://www.411.com/address/410-River Rd E-312/BRAINERD-MN/?","Click here to search")</f>
        <v>Click here to search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customFormat="false" ht="12.8" hidden="false" customHeight="false" outlineLevel="0" collapsed="false">
      <c r="A74" s="10" t="s">
        <v>24</v>
      </c>
      <c r="B74" s="11" t="n">
        <v>313</v>
      </c>
      <c r="C74" s="11"/>
      <c r="D74" s="10" t="s">
        <v>16</v>
      </c>
      <c r="E74" s="10"/>
      <c r="F74" s="10"/>
      <c r="G74" s="10" t="str">
        <f aca="false">HYPERLINK("https://www.fastpeoplesearch.com/address/410-River-Rd-E-Apt-313_BRAINERD-MN","Click here to search")</f>
        <v>Click here to search</v>
      </c>
      <c r="H74" s="10" t="str">
        <f aca="false">HYPERLINK("https://www.truepeoplesearch.com/details?streetaddress=410%20River Rd E%20313&amp;citystatezip=BRAINERD%2C%20MN&amp;rid=0x0","Click here to search")</f>
        <v>Click here to search</v>
      </c>
      <c r="I74" s="10" t="str">
        <f aca="false">HYPERLINK("https://www.411.com/address/410-River Rd E-313/BRAINERD-MN/?","Click here to search")</f>
        <v>Click here to search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customFormat="false" ht="12.8" hidden="false" customHeight="false" outlineLevel="0" collapsed="false">
      <c r="A75" s="10" t="s">
        <v>24</v>
      </c>
      <c r="B75" s="11" t="n">
        <v>314</v>
      </c>
      <c r="C75" s="11"/>
      <c r="D75" s="10" t="s">
        <v>16</v>
      </c>
      <c r="E75" s="10"/>
      <c r="F75" s="10"/>
      <c r="G75" s="10" t="str">
        <f aca="false">HYPERLINK("https://www.fastpeoplesearch.com/address/410-River-Rd-E-Apt-314_BRAINERD-MN","Click here to search")</f>
        <v>Click here to search</v>
      </c>
      <c r="H75" s="10" t="str">
        <f aca="false">HYPERLINK("https://www.truepeoplesearch.com/details?streetaddress=410%20River Rd E%20314&amp;citystatezip=BRAINERD%2C%20MN&amp;rid=0x0","Click here to search")</f>
        <v>Click here to search</v>
      </c>
      <c r="I75" s="10" t="str">
        <f aca="false">HYPERLINK("https://www.411.com/address/410-River Rd E-314/BRAINERD-MN/?","Click here to search")</f>
        <v>Click here to search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customFormat="false" ht="12.8" hidden="false" customHeight="false" outlineLevel="0" collapsed="false">
      <c r="A76" s="10" t="s">
        <v>24</v>
      </c>
      <c r="B76" s="11" t="n">
        <v>315</v>
      </c>
      <c r="C76" s="11"/>
      <c r="D76" s="10" t="s">
        <v>16</v>
      </c>
      <c r="E76" s="10"/>
      <c r="F76" s="10"/>
      <c r="G76" s="10" t="str">
        <f aca="false">HYPERLINK("https://www.fastpeoplesearch.com/address/410-River-Rd-E-Apt-315_BRAINERD-MN","Click here to search")</f>
        <v>Click here to search</v>
      </c>
      <c r="H76" s="10" t="str">
        <f aca="false">HYPERLINK("https://www.truepeoplesearch.com/details?streetaddress=410%20River Rd E%20315&amp;citystatezip=BRAINERD%2C%20MN&amp;rid=0x0","Click here to search")</f>
        <v>Click here to search</v>
      </c>
      <c r="I76" s="10" t="str">
        <f aca="false">HYPERLINK("https://www.411.com/address/410-River Rd E-315/BRAINERD-MN/?","Click here to search")</f>
        <v>Click here to search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customFormat="false" ht="12.8" hidden="false" customHeight="false" outlineLevel="0" collapsed="false">
      <c r="A77" s="10" t="s">
        <v>24</v>
      </c>
      <c r="B77" s="11" t="n">
        <v>316</v>
      </c>
      <c r="C77" s="11"/>
      <c r="D77" s="10" t="s">
        <v>16</v>
      </c>
      <c r="E77" s="10"/>
      <c r="F77" s="10"/>
      <c r="G77" s="10" t="str">
        <f aca="false">HYPERLINK("https://www.fastpeoplesearch.com/address/410-River-Rd-E-Apt-316_BRAINERD-MN","Click here to search")</f>
        <v>Click here to search</v>
      </c>
      <c r="H77" s="10" t="str">
        <f aca="false">HYPERLINK("https://www.truepeoplesearch.com/details?streetaddress=410%20River Rd E%20316&amp;citystatezip=BRAINERD%2C%20MN&amp;rid=0x0","Click here to search")</f>
        <v>Click here to search</v>
      </c>
      <c r="I77" s="10" t="str">
        <f aca="false">HYPERLINK("https://www.411.com/address/410-River Rd E-316/BRAINERD-MN/?","Click here to search")</f>
        <v>Click here to search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customFormat="false" ht="12.8" hidden="false" customHeight="false" outlineLevel="0" collapsed="false">
      <c r="A78" s="10" t="s">
        <v>24</v>
      </c>
      <c r="B78" s="11" t="n">
        <v>317</v>
      </c>
      <c r="C78" s="11"/>
      <c r="D78" s="10" t="s">
        <v>16</v>
      </c>
      <c r="E78" s="10"/>
      <c r="F78" s="10"/>
      <c r="G78" s="10" t="str">
        <f aca="false">HYPERLINK("https://www.fastpeoplesearch.com/address/410-River-Rd-E-Apt-317_BRAINERD-MN","Click here to search")</f>
        <v>Click here to search</v>
      </c>
      <c r="H78" s="10" t="str">
        <f aca="false">HYPERLINK("https://www.truepeoplesearch.com/details?streetaddress=410%20River Rd E%20317&amp;citystatezip=BRAINERD%2C%20MN&amp;rid=0x0","Click here to search")</f>
        <v>Click here to search</v>
      </c>
      <c r="I78" s="10" t="str">
        <f aca="false">HYPERLINK("https://www.411.com/address/410-River Rd E-317/BRAINERD-MN/?","Click here to search")</f>
        <v>Click here to search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customFormat="false" ht="12.8" hidden="false" customHeight="false" outlineLevel="0" collapsed="false">
      <c r="A79" s="10" t="s">
        <v>24</v>
      </c>
      <c r="B79" s="11" t="n">
        <v>318</v>
      </c>
      <c r="C79" s="11"/>
      <c r="D79" s="10" t="s">
        <v>16</v>
      </c>
      <c r="E79" s="10"/>
      <c r="F79" s="10"/>
      <c r="G79" s="10" t="str">
        <f aca="false">HYPERLINK("https://www.fastpeoplesearch.com/address/410-River-Rd-E-Apt-318_BRAINERD-MN","Click here to search")</f>
        <v>Click here to search</v>
      </c>
      <c r="H79" s="10" t="str">
        <f aca="false">HYPERLINK("https://www.truepeoplesearch.com/details?streetaddress=410%20River Rd E%20318&amp;citystatezip=BRAINERD%2C%20MN&amp;rid=0x0","Click here to search")</f>
        <v>Click here to search</v>
      </c>
      <c r="I79" s="10" t="str">
        <f aca="false">HYPERLINK("https://www.411.com/address/410-River Rd E-318/BRAINERD-MN/?","Click here to search")</f>
        <v>Click here to search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customFormat="false" ht="12.8" hidden="false" customHeight="false" outlineLevel="0" collapsed="false">
      <c r="A80" s="10" t="s">
        <v>24</v>
      </c>
      <c r="B80" s="11" t="n">
        <v>319</v>
      </c>
      <c r="C80" s="11"/>
      <c r="D80" s="10" t="s">
        <v>16</v>
      </c>
      <c r="E80" s="10"/>
      <c r="F80" s="10"/>
      <c r="G80" s="10" t="str">
        <f aca="false">HYPERLINK("https://www.fastpeoplesearch.com/address/410-River-Rd-E-Apt-319_BRAINERD-MN","Click here to search")</f>
        <v>Click here to search</v>
      </c>
      <c r="H80" s="10" t="str">
        <f aca="false">HYPERLINK("https://www.truepeoplesearch.com/details?streetaddress=410%20River Rd E%20319&amp;citystatezip=BRAINERD%2C%20MN&amp;rid=0x0","Click here to search")</f>
        <v>Click here to search</v>
      </c>
      <c r="I80" s="10" t="str">
        <f aca="false">HYPERLINK("https://www.411.com/address/410-River Rd E-319/BRAINERD-MN/?","Click here to search")</f>
        <v>Click here to search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customFormat="false" ht="12.8" hidden="false" customHeight="false" outlineLevel="0" collapsed="false">
      <c r="A81" s="10" t="s">
        <v>24</v>
      </c>
      <c r="B81" s="11" t="n">
        <v>320</v>
      </c>
      <c r="C81" s="11"/>
      <c r="D81" s="10" t="s">
        <v>16</v>
      </c>
      <c r="E81" s="10"/>
      <c r="F81" s="10"/>
      <c r="G81" s="10" t="str">
        <f aca="false">HYPERLINK("https://www.fastpeoplesearch.com/address/410-River-Rd-E-Apt-320_BRAINERD-MN","Click here to search")</f>
        <v>Click here to search</v>
      </c>
      <c r="H81" s="10" t="str">
        <f aca="false">HYPERLINK("https://www.truepeoplesearch.com/details?streetaddress=410%20River Rd E%20320&amp;citystatezip=BRAINERD%2C%20MN&amp;rid=0x0","Click here to search")</f>
        <v>Click here to search</v>
      </c>
      <c r="I81" s="10" t="str">
        <f aca="false">HYPERLINK("https://www.411.com/address/410-River Rd E-320/BRAINERD-MN/?","Click here to search")</f>
        <v>Click here to search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customFormat="false" ht="12.8" hidden="false" customHeight="false" outlineLevel="0" collapsed="false">
      <c r="A82" s="10" t="s">
        <v>24</v>
      </c>
      <c r="B82" s="11" t="n">
        <v>321</v>
      </c>
      <c r="C82" s="11"/>
      <c r="D82" s="10" t="s">
        <v>16</v>
      </c>
      <c r="E82" s="10"/>
      <c r="F82" s="10"/>
      <c r="G82" s="10" t="str">
        <f aca="false">HYPERLINK("https://www.fastpeoplesearch.com/address/410-River-Rd-E-Apt-321_BRAINERD-MN","Click here to search")</f>
        <v>Click here to search</v>
      </c>
      <c r="H82" s="10" t="str">
        <f aca="false">HYPERLINK("https://www.truepeoplesearch.com/details?streetaddress=410%20River Rd E%20321&amp;citystatezip=BRAINERD%2C%20MN&amp;rid=0x0","Click here to search")</f>
        <v>Click here to search</v>
      </c>
      <c r="I82" s="10" t="str">
        <f aca="false">HYPERLINK("https://www.411.com/address/410-River Rd E-321/BRAINERD-MN/?","Click here to search")</f>
        <v>Click here to search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customFormat="false" ht="12.8" hidden="false" customHeight="false" outlineLevel="0" collapsed="false">
      <c r="A83" s="10" t="s">
        <v>24</v>
      </c>
      <c r="B83" s="11" t="n">
        <v>322</v>
      </c>
      <c r="C83" s="11"/>
      <c r="D83" s="10" t="s">
        <v>16</v>
      </c>
      <c r="E83" s="10"/>
      <c r="F83" s="10"/>
      <c r="G83" s="10" t="str">
        <f aca="false">HYPERLINK("https://www.fastpeoplesearch.com/address/410-River-Rd-E-Apt-322_BRAINERD-MN","Click here to search")</f>
        <v>Click here to search</v>
      </c>
      <c r="H83" s="10" t="str">
        <f aca="false">HYPERLINK("https://www.truepeoplesearch.com/details?streetaddress=410%20River Rd E%20322&amp;citystatezip=BRAINERD%2C%20MN&amp;rid=0x0","Click here to search")</f>
        <v>Click here to search</v>
      </c>
      <c r="I83" s="10" t="str">
        <f aca="false">HYPERLINK("https://www.411.com/address/410-River Rd E-322/BRAINERD-MN/?","Click here to search")</f>
        <v>Click here to search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customFormat="false" ht="12.8" hidden="false" customHeight="false" outlineLevel="0" collapsed="false">
      <c r="A84" s="10" t="s">
        <v>24</v>
      </c>
      <c r="B84" s="11" t="n">
        <v>323</v>
      </c>
      <c r="C84" s="11"/>
      <c r="D84" s="10" t="s">
        <v>16</v>
      </c>
      <c r="E84" s="10"/>
      <c r="F84" s="10"/>
      <c r="G84" s="10" t="str">
        <f aca="false">HYPERLINK("https://www.fastpeoplesearch.com/address/410-River-Rd-E-Apt-323_BRAINERD-MN","Click here to search")</f>
        <v>Click here to search</v>
      </c>
      <c r="H84" s="10" t="str">
        <f aca="false">HYPERLINK("https://www.truepeoplesearch.com/details?streetaddress=410%20River Rd E%20323&amp;citystatezip=BRAINERD%2C%20MN&amp;rid=0x0","Click here to search")</f>
        <v>Click here to search</v>
      </c>
      <c r="I84" s="10" t="str">
        <f aca="false">HYPERLINK("https://www.411.com/address/410-River Rd E-323/BRAINERD-MN/?","Click here to search")</f>
        <v>Click here to search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customFormat="false" ht="12.8" hidden="false" customHeight="false" outlineLevel="0" collapsed="false">
      <c r="A85" s="10" t="s">
        <v>24</v>
      </c>
      <c r="B85" s="11" t="n">
        <v>324</v>
      </c>
      <c r="C85" s="11"/>
      <c r="D85" s="10" t="s">
        <v>16</v>
      </c>
      <c r="E85" s="10"/>
      <c r="F85" s="10"/>
      <c r="G85" s="10" t="str">
        <f aca="false">HYPERLINK("https://www.fastpeoplesearch.com/address/410-River-Rd-E-Apt-324_BRAINERD-MN","Click here to search")</f>
        <v>Click here to search</v>
      </c>
      <c r="H85" s="10" t="str">
        <f aca="false">HYPERLINK("https://www.truepeoplesearch.com/details?streetaddress=410%20River Rd E%20324&amp;citystatezip=BRAINERD%2C%20MN&amp;rid=0x0","Click here to search")</f>
        <v>Click here to search</v>
      </c>
      <c r="I85" s="10" t="str">
        <f aca="false">HYPERLINK("https://www.411.com/address/410-River Rd E-324/BRAINERD-MN/?","Click here to search")</f>
        <v>Click here to search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customFormat="false" ht="12.8" hidden="false" customHeight="false" outlineLevel="0" collapsed="false">
      <c r="A86" s="10" t="s">
        <v>24</v>
      </c>
      <c r="B86" s="11" t="n">
        <v>325</v>
      </c>
      <c r="C86" s="11"/>
      <c r="D86" s="10" t="s">
        <v>16</v>
      </c>
      <c r="E86" s="10"/>
      <c r="F86" s="10"/>
      <c r="G86" s="10" t="str">
        <f aca="false">HYPERLINK("https://www.fastpeoplesearch.com/address/410-River-Rd-E-Apt-325_BRAINERD-MN","Click here to search")</f>
        <v>Click here to search</v>
      </c>
      <c r="H86" s="10" t="str">
        <f aca="false">HYPERLINK("https://www.truepeoplesearch.com/details?streetaddress=410%20River Rd E%20325&amp;citystatezip=BRAINERD%2C%20MN&amp;rid=0x0","Click here to search")</f>
        <v>Click here to search</v>
      </c>
      <c r="I86" s="10" t="str">
        <f aca="false">HYPERLINK("https://www.411.com/address/410-River Rd E-325/BRAINERD-MN/?","Click here to search")</f>
        <v>Click here to search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customFormat="false" ht="12.8" hidden="false" customHeight="false" outlineLevel="0" collapsed="false">
      <c r="A87" s="10" t="s">
        <v>24</v>
      </c>
      <c r="B87" s="11" t="n">
        <v>326</v>
      </c>
      <c r="C87" s="11"/>
      <c r="D87" s="10" t="s">
        <v>16</v>
      </c>
      <c r="E87" s="10"/>
      <c r="F87" s="10"/>
      <c r="G87" s="10" t="str">
        <f aca="false">HYPERLINK("https://www.fastpeoplesearch.com/address/410-River-Rd-E-Apt-326_BRAINERD-MN","Click here to search")</f>
        <v>Click here to search</v>
      </c>
      <c r="H87" s="10" t="str">
        <f aca="false">HYPERLINK("https://www.truepeoplesearch.com/details?streetaddress=410%20River Rd E%20326&amp;citystatezip=BRAINERD%2C%20MN&amp;rid=0x0","Click here to search")</f>
        <v>Click here to search</v>
      </c>
      <c r="I87" s="10" t="str">
        <f aca="false">HYPERLINK("https://www.411.com/address/410-River Rd E-326/BRAINERD-MN/?","Click here to search")</f>
        <v>Click here to search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customFormat="false" ht="12.8" hidden="false" customHeight="false" outlineLevel="0" collapsed="false">
      <c r="A88" s="10" t="s">
        <v>24</v>
      </c>
      <c r="B88" s="11" t="n">
        <v>327</v>
      </c>
      <c r="C88" s="11"/>
      <c r="D88" s="10" t="s">
        <v>16</v>
      </c>
      <c r="E88" s="10"/>
      <c r="F88" s="10"/>
      <c r="G88" s="10" t="str">
        <f aca="false">HYPERLINK("https://www.fastpeoplesearch.com/address/410-River-Rd-E-Apt-327_BRAINERD-MN","Click here to search")</f>
        <v>Click here to search</v>
      </c>
      <c r="H88" s="10" t="str">
        <f aca="false">HYPERLINK("https://www.truepeoplesearch.com/details?streetaddress=410%20River Rd E%20327&amp;citystatezip=BRAINERD%2C%20MN&amp;rid=0x0","Click here to search")</f>
        <v>Click here to search</v>
      </c>
      <c r="I88" s="10" t="str">
        <f aca="false">HYPERLINK("https://www.411.com/address/410-River Rd E-327/BRAINERD-MN/?","Click here to search")</f>
        <v>Click here to search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customFormat="false" ht="12.8" hidden="false" customHeight="false" outlineLevel="0" collapsed="false">
      <c r="A89" s="10" t="s">
        <v>24</v>
      </c>
      <c r="B89" s="11" t="n">
        <v>328</v>
      </c>
      <c r="C89" s="11"/>
      <c r="D89" s="10" t="s">
        <v>16</v>
      </c>
      <c r="E89" s="10"/>
      <c r="F89" s="10"/>
      <c r="G89" s="10" t="str">
        <f aca="false">HYPERLINK("https://www.fastpeoplesearch.com/address/410-River-Rd-E-Apt-328_BRAINERD-MN","Click here to search")</f>
        <v>Click here to search</v>
      </c>
      <c r="H89" s="10" t="str">
        <f aca="false">HYPERLINK("https://www.truepeoplesearch.com/details?streetaddress=410%20River Rd E%20328&amp;citystatezip=BRAINERD%2C%20MN&amp;rid=0x0","Click here to search")</f>
        <v>Click here to search</v>
      </c>
      <c r="I89" s="10" t="str">
        <f aca="false">HYPERLINK("https://www.411.com/address/410-River Rd E-328/BRAINERD-MN/?","Click here to search")</f>
        <v>Click here to search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customFormat="false" ht="12.8" hidden="false" customHeight="false" outlineLevel="0" collapsed="false">
      <c r="A90" s="10" t="s">
        <v>24</v>
      </c>
      <c r="B90" s="11" t="n">
        <v>329</v>
      </c>
      <c r="C90" s="11"/>
      <c r="D90" s="10" t="s">
        <v>16</v>
      </c>
      <c r="E90" s="10"/>
      <c r="F90" s="10"/>
      <c r="G90" s="10" t="str">
        <f aca="false">HYPERLINK("https://www.fastpeoplesearch.com/address/410-River-Rd-E-Apt-329_BRAINERD-MN","Click here to search")</f>
        <v>Click here to search</v>
      </c>
      <c r="H90" s="10" t="str">
        <f aca="false">HYPERLINK("https://www.truepeoplesearch.com/details?streetaddress=410%20River Rd E%20329&amp;citystatezip=BRAINERD%2C%20MN&amp;rid=0x0","Click here to search")</f>
        <v>Click here to search</v>
      </c>
      <c r="I90" s="10" t="str">
        <f aca="false">HYPERLINK("https://www.411.com/address/410-River Rd E-329/BRAINERD-MN/?","Click here to search")</f>
        <v>Click here to search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customFormat="false" ht="12.8" hidden="false" customHeight="false" outlineLevel="0" collapsed="false">
      <c r="A91" s="10" t="s">
        <v>24</v>
      </c>
      <c r="B91" s="11" t="n">
        <v>330</v>
      </c>
      <c r="C91" s="11"/>
      <c r="D91" s="10" t="s">
        <v>16</v>
      </c>
      <c r="E91" s="10"/>
      <c r="F91" s="10"/>
      <c r="G91" s="10" t="str">
        <f aca="false">HYPERLINK("https://www.fastpeoplesearch.com/address/410-River-Rd-E-Apt-330_BRAINERD-MN","Click here to search")</f>
        <v>Click here to search</v>
      </c>
      <c r="H91" s="10" t="str">
        <f aca="false">HYPERLINK("https://www.truepeoplesearch.com/details?streetaddress=410%20River Rd E%20330&amp;citystatezip=BRAINERD%2C%20MN&amp;rid=0x0","Click here to search")</f>
        <v>Click here to search</v>
      </c>
      <c r="I91" s="10" t="str">
        <f aca="false">HYPERLINK("https://www.411.com/address/410-River Rd E-330/BRAINERD-MN/?","Click here to search")</f>
        <v>Click here to search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customFormat="false" ht="12.8" hidden="false" customHeight="false" outlineLevel="0" collapsed="false">
      <c r="A92" s="10" t="s">
        <v>24</v>
      </c>
      <c r="B92" s="11" t="n">
        <v>331</v>
      </c>
      <c r="C92" s="11"/>
      <c r="D92" s="10" t="s">
        <v>16</v>
      </c>
      <c r="E92" s="10"/>
      <c r="F92" s="10"/>
      <c r="G92" s="10" t="str">
        <f aca="false">HYPERLINK("https://www.fastpeoplesearch.com/address/410-River-Rd-E-Apt-331_BRAINERD-MN","Click here to search")</f>
        <v>Click here to search</v>
      </c>
      <c r="H92" s="10" t="str">
        <f aca="false">HYPERLINK("https://www.truepeoplesearch.com/details?streetaddress=410%20River Rd E%20331&amp;citystatezip=BRAINERD%2C%20MN&amp;rid=0x0","Click here to search")</f>
        <v>Click here to search</v>
      </c>
      <c r="I92" s="10" t="str">
        <f aca="false">HYPERLINK("https://www.411.com/address/410-River Rd E-331/BRAINERD-MN/?","Click here to search")</f>
        <v>Click here to search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customFormat="false" ht="12.8" hidden="false" customHeight="false" outlineLevel="0" collapsed="false">
      <c r="A93" s="10" t="s">
        <v>24</v>
      </c>
      <c r="B93" s="11" t="n">
        <v>332</v>
      </c>
      <c r="C93" s="11"/>
      <c r="D93" s="10" t="s">
        <v>16</v>
      </c>
      <c r="E93" s="10"/>
      <c r="F93" s="10"/>
      <c r="G93" s="10" t="str">
        <f aca="false">HYPERLINK("https://www.fastpeoplesearch.com/address/410-River-Rd-E-Apt-332_BRAINERD-MN","Click here to search")</f>
        <v>Click here to search</v>
      </c>
      <c r="H93" s="10" t="str">
        <f aca="false">HYPERLINK("https://www.truepeoplesearch.com/details?streetaddress=410%20River Rd E%20332&amp;citystatezip=BRAINERD%2C%20MN&amp;rid=0x0","Click here to search")</f>
        <v>Click here to search</v>
      </c>
      <c r="I93" s="10" t="str">
        <f aca="false">HYPERLINK("https://www.411.com/address/410-River Rd E-332/BRAINERD-MN/?","Click here to search")</f>
        <v>Click here to search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customFormat="false" ht="12.8" hidden="false" customHeight="false" outlineLevel="0" collapsed="false">
      <c r="A94" s="10" t="s">
        <v>24</v>
      </c>
      <c r="B94" s="11" t="n">
        <v>333</v>
      </c>
      <c r="C94" s="11"/>
      <c r="D94" s="10" t="s">
        <v>16</v>
      </c>
      <c r="E94" s="10"/>
      <c r="F94" s="10"/>
      <c r="G94" s="10" t="str">
        <f aca="false">HYPERLINK("https://www.fastpeoplesearch.com/address/410-River-Rd-E-Apt-333_BRAINERD-MN","Click here to search")</f>
        <v>Click here to search</v>
      </c>
      <c r="H94" s="10" t="str">
        <f aca="false">HYPERLINK("https://www.truepeoplesearch.com/details?streetaddress=410%20River Rd E%20333&amp;citystatezip=BRAINERD%2C%20MN&amp;rid=0x0","Click here to search")</f>
        <v>Click here to search</v>
      </c>
      <c r="I94" s="10" t="str">
        <f aca="false">HYPERLINK("https://www.411.com/address/410-River Rd E-333/BRAINERD-MN/?","Click here to search")</f>
        <v>Click here to search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customFormat="false" ht="12.8" hidden="false" customHeight="false" outlineLevel="0" collapsed="false">
      <c r="A95" s="10" t="s">
        <v>24</v>
      </c>
      <c r="B95" s="11" t="n">
        <v>334</v>
      </c>
      <c r="C95" s="11"/>
      <c r="D95" s="10" t="s">
        <v>16</v>
      </c>
      <c r="E95" s="10"/>
      <c r="F95" s="10"/>
      <c r="G95" s="10" t="str">
        <f aca="false">HYPERLINK("https://www.fastpeoplesearch.com/address/410-River-Rd-E-Apt-334_BRAINERD-MN","Click here to search")</f>
        <v>Click here to search</v>
      </c>
      <c r="H95" s="10" t="str">
        <f aca="false">HYPERLINK("https://www.truepeoplesearch.com/details?streetaddress=410%20River Rd E%20334&amp;citystatezip=BRAINERD%2C%20MN&amp;rid=0x0","Click here to search")</f>
        <v>Click here to search</v>
      </c>
      <c r="I95" s="10" t="str">
        <f aca="false">HYPERLINK("https://www.411.com/address/410-River Rd E-334/BRAINERD-MN/?","Click here to search")</f>
        <v>Click here to search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customFormat="false" ht="12.8" hidden="false" customHeight="false" outlineLevel="0" collapsed="false">
      <c r="A96" s="10" t="s">
        <v>24</v>
      </c>
      <c r="B96" s="11" t="n">
        <v>335</v>
      </c>
      <c r="C96" s="11"/>
      <c r="D96" s="10" t="s">
        <v>16</v>
      </c>
      <c r="E96" s="10"/>
      <c r="F96" s="10"/>
      <c r="G96" s="10" t="str">
        <f aca="false">HYPERLINK("https://www.fastpeoplesearch.com/address/410-River-Rd-E-Apt-335_BRAINERD-MN","Click here to search")</f>
        <v>Click here to search</v>
      </c>
      <c r="H96" s="10" t="str">
        <f aca="false">HYPERLINK("https://www.truepeoplesearch.com/details?streetaddress=410%20River Rd E%20335&amp;citystatezip=BRAINERD%2C%20MN&amp;rid=0x0","Click here to search")</f>
        <v>Click here to search</v>
      </c>
      <c r="I96" s="10" t="str">
        <f aca="false">HYPERLINK("https://www.411.com/address/410-River Rd E-335/BRAINERD-MN/?","Click here to search")</f>
        <v>Click here to search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customFormat="false" ht="12.8" hidden="false" customHeight="false" outlineLevel="0" collapsed="false">
      <c r="A97" s="10" t="s">
        <v>24</v>
      </c>
      <c r="B97" s="11" t="n">
        <v>336</v>
      </c>
      <c r="C97" s="11"/>
      <c r="D97" s="10" t="s">
        <v>16</v>
      </c>
      <c r="E97" s="10"/>
      <c r="F97" s="10"/>
      <c r="G97" s="10" t="str">
        <f aca="false">HYPERLINK("https://www.fastpeoplesearch.com/address/410-River-Rd-E-Apt-336_BRAINERD-MN","Click here to search")</f>
        <v>Click here to search</v>
      </c>
      <c r="H97" s="10" t="str">
        <f aca="false">HYPERLINK("https://www.truepeoplesearch.com/details?streetaddress=410%20River Rd E%20336&amp;citystatezip=BRAINERD%2C%20MN&amp;rid=0x0","Click here to search")</f>
        <v>Click here to search</v>
      </c>
      <c r="I97" s="10" t="str">
        <f aca="false">HYPERLINK("https://www.411.com/address/410-River Rd E-336/BRAINERD-MN/?","Click here to search")</f>
        <v>Click here to search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customFormat="false" ht="12.8" hidden="false" customHeight="false" outlineLevel="0" collapsed="false">
      <c r="A98" s="10" t="s">
        <v>24</v>
      </c>
      <c r="B98" s="11" t="n">
        <v>337</v>
      </c>
      <c r="C98" s="11"/>
      <c r="D98" s="10" t="s">
        <v>16</v>
      </c>
      <c r="E98" s="10"/>
      <c r="F98" s="10"/>
      <c r="G98" s="10" t="str">
        <f aca="false">HYPERLINK("https://www.fastpeoplesearch.com/address/410-River-Rd-E-Apt-337_BRAINERD-MN","Click here to search")</f>
        <v>Click here to search</v>
      </c>
      <c r="H98" s="10" t="str">
        <f aca="false">HYPERLINK("https://www.truepeoplesearch.com/details?streetaddress=410%20River Rd E%20337&amp;citystatezip=BRAINERD%2C%20MN&amp;rid=0x0","Click here to search")</f>
        <v>Click here to search</v>
      </c>
      <c r="I98" s="10" t="str">
        <f aca="false">HYPERLINK("https://www.411.com/address/410-River Rd E-337/BRAINERD-MN/?","Click here to search")</f>
        <v>Click here to search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customFormat="false" ht="12.8" hidden="false" customHeight="false" outlineLevel="0" collapsed="false">
      <c r="A99" s="10" t="s">
        <v>24</v>
      </c>
      <c r="B99" s="11" t="n">
        <v>338</v>
      </c>
      <c r="C99" s="11"/>
      <c r="D99" s="10" t="s">
        <v>16</v>
      </c>
      <c r="E99" s="10"/>
      <c r="F99" s="10"/>
      <c r="G99" s="10" t="str">
        <f aca="false">HYPERLINK("https://www.fastpeoplesearch.com/address/410-River-Rd-E-Apt-338_BRAINERD-MN","Click here to search")</f>
        <v>Click here to search</v>
      </c>
      <c r="H99" s="10" t="str">
        <f aca="false">HYPERLINK("https://www.truepeoplesearch.com/details?streetaddress=410%20River Rd E%20338&amp;citystatezip=BRAINERD%2C%20MN&amp;rid=0x0","Click here to search")</f>
        <v>Click here to search</v>
      </c>
      <c r="I99" s="10" t="str">
        <f aca="false">HYPERLINK("https://www.411.com/address/410-River Rd E-338/BRAINERD-MN/?","Click here to search")</f>
        <v>Click here to search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customFormat="false" ht="12.8" hidden="false" customHeight="false" outlineLevel="0" collapsed="false">
      <c r="A100" s="10" t="s">
        <v>24</v>
      </c>
      <c r="B100" s="11" t="n">
        <v>339</v>
      </c>
      <c r="C100" s="11"/>
      <c r="D100" s="10" t="s">
        <v>16</v>
      </c>
      <c r="E100" s="10"/>
      <c r="F100" s="10"/>
      <c r="G100" s="10" t="str">
        <f aca="false">HYPERLINK("https://www.fastpeoplesearch.com/address/410-River-Rd-E-Apt-339_BRAINERD-MN","Click here to search")</f>
        <v>Click here to search</v>
      </c>
      <c r="H100" s="10" t="str">
        <f aca="false">HYPERLINK("https://www.truepeoplesearch.com/details?streetaddress=410%20River Rd E%20339&amp;citystatezip=BRAINERD%2C%20MN&amp;rid=0x0","Click here to search")</f>
        <v>Click here to search</v>
      </c>
      <c r="I100" s="10" t="str">
        <f aca="false">HYPERLINK("https://www.411.com/address/410-River Rd E-339/BRAINERD-MN/?","Click here to search")</f>
        <v>Click here to search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customFormat="false" ht="12.8" hidden="false" customHeight="false" outlineLevel="0" collapsed="false">
      <c r="A101" s="10" t="s">
        <v>24</v>
      </c>
      <c r="B101" s="11" t="n">
        <v>340</v>
      </c>
      <c r="C101" s="11"/>
      <c r="D101" s="10" t="s">
        <v>16</v>
      </c>
      <c r="E101" s="10"/>
      <c r="F101" s="10"/>
      <c r="G101" s="10" t="str">
        <f aca="false">HYPERLINK("https://www.fastpeoplesearch.com/address/410-River-Rd-E-Apt-340_BRAINERD-MN","Click here to search")</f>
        <v>Click here to search</v>
      </c>
      <c r="H101" s="10" t="str">
        <f aca="false">HYPERLINK("https://www.truepeoplesearch.com/details?streetaddress=410%20River Rd E%20340&amp;citystatezip=BRAINERD%2C%20MN&amp;rid=0x0","Click here to search")</f>
        <v>Click here to search</v>
      </c>
      <c r="I101" s="10" t="str">
        <f aca="false">HYPERLINK("https://www.411.com/address/410-River Rd E-340/BRAINERD-MN/?","Click here to search")</f>
        <v>Click here to search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customFormat="false" ht="12.8" hidden="false" customHeight="false" outlineLevel="0" collapsed="false">
      <c r="A102" s="10" t="s">
        <v>24</v>
      </c>
      <c r="B102" s="11" t="n">
        <v>341</v>
      </c>
      <c r="C102" s="11"/>
      <c r="D102" s="10" t="s">
        <v>16</v>
      </c>
      <c r="E102" s="10"/>
      <c r="F102" s="10"/>
      <c r="G102" s="10" t="str">
        <f aca="false">HYPERLINK("https://www.fastpeoplesearch.com/address/410-River-Rd-E-Apt-341_BRAINERD-MN","Click here to search")</f>
        <v>Click here to search</v>
      </c>
      <c r="H102" s="10" t="str">
        <f aca="false">HYPERLINK("https://www.truepeoplesearch.com/details?streetaddress=410%20River Rd E%20341&amp;citystatezip=BRAINERD%2C%20MN&amp;rid=0x0","Click here to search")</f>
        <v>Click here to search</v>
      </c>
      <c r="I102" s="10" t="str">
        <f aca="false">HYPERLINK("https://www.411.com/address/410-River Rd E-341/BRAINERD-MN/?","Click here to search")</f>
        <v>Click here to search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customFormat="false" ht="12.8" hidden="false" customHeight="false" outlineLevel="0" collapsed="false">
      <c r="A103" s="10" t="s">
        <v>24</v>
      </c>
      <c r="B103" s="11" t="n">
        <v>342</v>
      </c>
      <c r="C103" s="11"/>
      <c r="D103" s="10" t="s">
        <v>16</v>
      </c>
      <c r="E103" s="10"/>
      <c r="F103" s="10"/>
      <c r="G103" s="10" t="str">
        <f aca="false">HYPERLINK("https://www.fastpeoplesearch.com/address/410-River-Rd-E-Apt-342_BRAINERD-MN","Click here to search")</f>
        <v>Click here to search</v>
      </c>
      <c r="H103" s="10" t="str">
        <f aca="false">HYPERLINK("https://www.truepeoplesearch.com/details?streetaddress=410%20River Rd E%20342&amp;citystatezip=BRAINERD%2C%20MN&amp;rid=0x0","Click here to search")</f>
        <v>Click here to search</v>
      </c>
      <c r="I103" s="10" t="str">
        <f aca="false">HYPERLINK("https://www.411.com/address/410-River Rd E-342/BRAINERD-MN/?","Click here to search")</f>
        <v>Click here to search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customFormat="false" ht="12.8" hidden="false" customHeight="false" outlineLevel="0" collapsed="false">
      <c r="A104" s="10" t="s">
        <v>24</v>
      </c>
      <c r="B104" s="11" t="n">
        <v>343</v>
      </c>
      <c r="C104" s="11"/>
      <c r="D104" s="10" t="s">
        <v>16</v>
      </c>
      <c r="E104" s="10"/>
      <c r="F104" s="10"/>
      <c r="G104" s="10" t="str">
        <f aca="false">HYPERLINK("https://www.fastpeoplesearch.com/address/410-River-Rd-E-Apt-343_BRAINERD-MN","Click here to search")</f>
        <v>Click here to search</v>
      </c>
      <c r="H104" s="10" t="str">
        <f aca="false">HYPERLINK("https://www.truepeoplesearch.com/details?streetaddress=410%20River Rd E%20343&amp;citystatezip=BRAINERD%2C%20MN&amp;rid=0x0","Click here to search")</f>
        <v>Click here to search</v>
      </c>
      <c r="I104" s="10" t="str">
        <f aca="false">HYPERLINK("https://www.411.com/address/410-River Rd E-343/BRAINERD-MN/?","Click here to search")</f>
        <v>Click here to search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customFormat="false" ht="12.8" hidden="false" customHeight="false" outlineLevel="0" collapsed="false">
      <c r="A105" s="10" t="s">
        <v>24</v>
      </c>
      <c r="B105" s="11" t="n">
        <v>344</v>
      </c>
      <c r="C105" s="11"/>
      <c r="D105" s="10" t="s">
        <v>16</v>
      </c>
      <c r="E105" s="10"/>
      <c r="F105" s="10"/>
      <c r="G105" s="10" t="str">
        <f aca="false">HYPERLINK("https://www.fastpeoplesearch.com/address/410-River-Rd-E-Apt-344_BRAINERD-MN","Click here to search")</f>
        <v>Click here to search</v>
      </c>
      <c r="H105" s="10" t="str">
        <f aca="false">HYPERLINK("https://www.truepeoplesearch.com/details?streetaddress=410%20River Rd E%20344&amp;citystatezip=BRAINERD%2C%20MN&amp;rid=0x0","Click here to search")</f>
        <v>Click here to search</v>
      </c>
      <c r="I105" s="10" t="str">
        <f aca="false">HYPERLINK("https://www.411.com/address/410-River Rd E-344/BRAINERD-MN/?","Click here to search")</f>
        <v>Click here to search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customFormat="false" ht="12.8" hidden="false" customHeight="false" outlineLevel="0" collapsed="false">
      <c r="A106" s="10" t="s">
        <v>24</v>
      </c>
      <c r="B106" s="11" t="n">
        <v>345</v>
      </c>
      <c r="C106" s="11"/>
      <c r="D106" s="10" t="s">
        <v>16</v>
      </c>
      <c r="E106" s="10"/>
      <c r="F106" s="10"/>
      <c r="G106" s="10" t="str">
        <f aca="false">HYPERLINK("https://www.fastpeoplesearch.com/address/410-River-Rd-E-Apt-345_BRAINERD-MN","Click here to search")</f>
        <v>Click here to search</v>
      </c>
      <c r="H106" s="10" t="str">
        <f aca="false">HYPERLINK("https://www.truepeoplesearch.com/details?streetaddress=410%20River Rd E%20345&amp;citystatezip=BRAINERD%2C%20MN&amp;rid=0x0","Click here to search")</f>
        <v>Click here to search</v>
      </c>
      <c r="I106" s="10" t="str">
        <f aca="false">HYPERLINK("https://www.411.com/address/410-River Rd E-345/BRAINERD-MN/?","Click here to search")</f>
        <v>Click here to search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customFormat="false" ht="12.8" hidden="false" customHeight="false" outlineLevel="0" collapsed="false">
      <c r="A107" s="10" t="s">
        <v>24</v>
      </c>
      <c r="B107" s="11" t="n">
        <v>346</v>
      </c>
      <c r="C107" s="11"/>
      <c r="D107" s="10" t="s">
        <v>16</v>
      </c>
      <c r="E107" s="10"/>
      <c r="F107" s="10"/>
      <c r="G107" s="10" t="str">
        <f aca="false">HYPERLINK("https://www.fastpeoplesearch.com/address/410-River-Rd-E-Apt-346_BRAINERD-MN","Click here to search")</f>
        <v>Click here to search</v>
      </c>
      <c r="H107" s="10" t="str">
        <f aca="false">HYPERLINK("https://www.truepeoplesearch.com/details?streetaddress=410%20River Rd E%20346&amp;citystatezip=BRAINERD%2C%20MN&amp;rid=0x0","Click here to search")</f>
        <v>Click here to search</v>
      </c>
      <c r="I107" s="10" t="str">
        <f aca="false">HYPERLINK("https://www.411.com/address/410-River Rd E-346/BRAINERD-MN/?","Click here to search")</f>
        <v>Click here to search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customFormat="false" ht="12.8" hidden="false" customHeight="false" outlineLevel="0" collapsed="false">
      <c r="A108" s="10" t="s">
        <v>24</v>
      </c>
      <c r="B108" s="11" t="n">
        <v>347</v>
      </c>
      <c r="C108" s="11"/>
      <c r="D108" s="10" t="s">
        <v>16</v>
      </c>
      <c r="E108" s="10"/>
      <c r="F108" s="10"/>
      <c r="G108" s="10" t="str">
        <f aca="false">HYPERLINK("https://www.fastpeoplesearch.com/address/410-River-Rd-E-Apt-347_BRAINERD-MN","Click here to search")</f>
        <v>Click here to search</v>
      </c>
      <c r="H108" s="10" t="str">
        <f aca="false">HYPERLINK("https://www.truepeoplesearch.com/details?streetaddress=410%20River Rd E%20347&amp;citystatezip=BRAINERD%2C%20MN&amp;rid=0x0","Click here to search")</f>
        <v>Click here to search</v>
      </c>
      <c r="I108" s="10" t="str">
        <f aca="false">HYPERLINK("https://www.411.com/address/410-River Rd E-347/BRAINERD-MN/?","Click here to search")</f>
        <v>Click here to search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customFormat="false" ht="12.8" hidden="false" customHeight="false" outlineLevel="0" collapsed="false">
      <c r="A109" s="10" t="s">
        <v>24</v>
      </c>
      <c r="B109" s="11" t="n">
        <v>348</v>
      </c>
      <c r="C109" s="11"/>
      <c r="D109" s="10" t="s">
        <v>16</v>
      </c>
      <c r="E109" s="10"/>
      <c r="F109" s="10"/>
      <c r="G109" s="10" t="str">
        <f aca="false">HYPERLINK("https://www.fastpeoplesearch.com/address/410-River-Rd-E-Apt-348_BRAINERD-MN","Click here to search")</f>
        <v>Click here to search</v>
      </c>
      <c r="H109" s="10" t="str">
        <f aca="false">HYPERLINK("https://www.truepeoplesearch.com/details?streetaddress=410%20River Rd E%20348&amp;citystatezip=BRAINERD%2C%20MN&amp;rid=0x0","Click here to search")</f>
        <v>Click here to search</v>
      </c>
      <c r="I109" s="10" t="str">
        <f aca="false">HYPERLINK("https://www.411.com/address/410-River Rd E-348/BRAINERD-MN/?","Click here to search")</f>
        <v>Click here to search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customFormat="false" ht="12.8" hidden="false" customHeight="false" outlineLevel="0" collapsed="false">
      <c r="A110" s="10" t="s">
        <v>24</v>
      </c>
      <c r="B110" s="11" t="n">
        <v>349</v>
      </c>
      <c r="C110" s="11"/>
      <c r="D110" s="10" t="s">
        <v>16</v>
      </c>
      <c r="E110" s="10"/>
      <c r="F110" s="10"/>
      <c r="G110" s="10" t="str">
        <f aca="false">HYPERLINK("https://www.fastpeoplesearch.com/address/410-River-Rd-E-Apt-349_BRAINERD-MN","Click here to search")</f>
        <v>Click here to search</v>
      </c>
      <c r="H110" s="10" t="str">
        <f aca="false">HYPERLINK("https://www.truepeoplesearch.com/details?streetaddress=410%20River Rd E%20349&amp;citystatezip=BRAINERD%2C%20MN&amp;rid=0x0","Click here to search")</f>
        <v>Click here to search</v>
      </c>
      <c r="I110" s="10" t="str">
        <f aca="false">HYPERLINK("https://www.411.com/address/410-River Rd E-349/BRAINERD-MN/?","Click here to search")</f>
        <v>Click here to search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customFormat="false" ht="12.8" hidden="false" customHeight="false" outlineLevel="0" collapsed="false">
      <c r="A111" s="10" t="s">
        <v>24</v>
      </c>
      <c r="B111" s="11" t="n">
        <v>350</v>
      </c>
      <c r="C111" s="11"/>
      <c r="D111" s="10" t="s">
        <v>16</v>
      </c>
      <c r="E111" s="10"/>
      <c r="F111" s="10"/>
      <c r="G111" s="10" t="str">
        <f aca="false">HYPERLINK("https://www.fastpeoplesearch.com/address/410-River-Rd-E-Apt-350_BRAINERD-MN","Click here to search")</f>
        <v>Click here to search</v>
      </c>
      <c r="H111" s="10" t="str">
        <f aca="false">HYPERLINK("https://www.truepeoplesearch.com/details?streetaddress=410%20River Rd E%20350&amp;citystatezip=BRAINERD%2C%20MN&amp;rid=0x0","Click here to search")</f>
        <v>Click here to search</v>
      </c>
      <c r="I111" s="10" t="str">
        <f aca="false">HYPERLINK("https://www.411.com/address/410-River Rd E-350/BRAINERD-MN/?","Click here to search")</f>
        <v>Click here to search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customFormat="false" ht="12.8" hidden="false" customHeight="false" outlineLevel="0" collapsed="false">
      <c r="A112" s="10" t="s">
        <v>24</v>
      </c>
      <c r="B112" s="11" t="n">
        <v>351</v>
      </c>
      <c r="C112" s="11"/>
      <c r="D112" s="10" t="s">
        <v>16</v>
      </c>
      <c r="E112" s="10"/>
      <c r="F112" s="10"/>
      <c r="G112" s="10" t="str">
        <f aca="false">HYPERLINK("https://www.fastpeoplesearch.com/address/410-River-Rd-E-Apt-351_BRAINERD-MN","Click here to search")</f>
        <v>Click here to search</v>
      </c>
      <c r="H112" s="10" t="str">
        <f aca="false">HYPERLINK("https://www.truepeoplesearch.com/details?streetaddress=410%20River Rd E%20351&amp;citystatezip=BRAINERD%2C%20MN&amp;rid=0x0","Click here to search")</f>
        <v>Click here to search</v>
      </c>
      <c r="I112" s="10" t="str">
        <f aca="false">HYPERLINK("https://www.411.com/address/410-River Rd E-351/BRAINERD-MN/?","Click here to search")</f>
        <v>Click here to search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customFormat="false" ht="12.8" hidden="false" customHeight="false" outlineLevel="0" collapsed="false">
      <c r="A113" s="10" t="s">
        <v>24</v>
      </c>
      <c r="B113" s="11" t="n">
        <v>352</v>
      </c>
      <c r="C113" s="11"/>
      <c r="D113" s="10" t="s">
        <v>16</v>
      </c>
      <c r="E113" s="10"/>
      <c r="F113" s="10"/>
      <c r="G113" s="10" t="str">
        <f aca="false">HYPERLINK("https://www.fastpeoplesearch.com/address/410-River-Rd-E-Apt-352_BRAINERD-MN","Click here to search")</f>
        <v>Click here to search</v>
      </c>
      <c r="H113" s="10" t="str">
        <f aca="false">HYPERLINK("https://www.truepeoplesearch.com/details?streetaddress=410%20River Rd E%20352&amp;citystatezip=BRAINERD%2C%20MN&amp;rid=0x0","Click here to search")</f>
        <v>Click here to search</v>
      </c>
      <c r="I113" s="10" t="str">
        <f aca="false">HYPERLINK("https://www.411.com/address/410-River Rd E-352/BRAINERD-MN/?","Click here to search")</f>
        <v>Click here to search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customFormat="false" ht="12.8" hidden="false" customHeight="false" outlineLevel="0" collapsed="false">
      <c r="A114" s="10" t="s">
        <v>24</v>
      </c>
      <c r="B114" s="11" t="n">
        <v>353</v>
      </c>
      <c r="C114" s="11"/>
      <c r="D114" s="10" t="s">
        <v>16</v>
      </c>
      <c r="E114" s="10"/>
      <c r="F114" s="10"/>
      <c r="G114" s="10" t="str">
        <f aca="false">HYPERLINK("https://www.fastpeoplesearch.com/address/410-River-Rd-E-Apt-353_BRAINERD-MN","Click here to search")</f>
        <v>Click here to search</v>
      </c>
      <c r="H114" s="10" t="str">
        <f aca="false">HYPERLINK("https://www.truepeoplesearch.com/details?streetaddress=410%20River Rd E%20353&amp;citystatezip=BRAINERD%2C%20MN&amp;rid=0x0","Click here to search")</f>
        <v>Click here to search</v>
      </c>
      <c r="I114" s="10" t="str">
        <f aca="false">HYPERLINK("https://www.411.com/address/410-River Rd E-353/BRAINERD-MN/?","Click here to search")</f>
        <v>Click here to search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customFormat="false" ht="12.8" hidden="false" customHeight="false" outlineLevel="0" collapsed="false">
      <c r="A115" s="10" t="s">
        <v>24</v>
      </c>
      <c r="B115" s="11" t="n">
        <v>354</v>
      </c>
      <c r="C115" s="11"/>
      <c r="D115" s="10" t="s">
        <v>16</v>
      </c>
      <c r="E115" s="10"/>
      <c r="F115" s="10"/>
      <c r="G115" s="10" t="str">
        <f aca="false">HYPERLINK("https://www.fastpeoplesearch.com/address/410-River-Rd-E-Apt-354_BRAINERD-MN","Click here to search")</f>
        <v>Click here to search</v>
      </c>
      <c r="H115" s="10" t="str">
        <f aca="false">HYPERLINK("https://www.truepeoplesearch.com/details?streetaddress=410%20River Rd E%20354&amp;citystatezip=BRAINERD%2C%20MN&amp;rid=0x0","Click here to search")</f>
        <v>Click here to search</v>
      </c>
      <c r="I115" s="10" t="str">
        <f aca="false">HYPERLINK("https://www.411.com/address/410-River Rd E-354/BRAINERD-MN/?","Click here to search")</f>
        <v>Click here to search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customFormat="false" ht="12.8" hidden="false" customHeight="false" outlineLevel="0" collapsed="false">
      <c r="A116" s="10" t="s">
        <v>24</v>
      </c>
      <c r="B116" s="11" t="n">
        <v>355</v>
      </c>
      <c r="C116" s="11"/>
      <c r="D116" s="10" t="s">
        <v>16</v>
      </c>
      <c r="E116" s="10"/>
      <c r="F116" s="10"/>
      <c r="G116" s="10" t="str">
        <f aca="false">HYPERLINK("https://www.fastpeoplesearch.com/address/410-River-Rd-E-Apt-355_BRAINERD-MN","Click here to search")</f>
        <v>Click here to search</v>
      </c>
      <c r="H116" s="10" t="str">
        <f aca="false">HYPERLINK("https://www.truepeoplesearch.com/details?streetaddress=410%20River Rd E%20355&amp;citystatezip=BRAINERD%2C%20MN&amp;rid=0x0","Click here to search")</f>
        <v>Click here to search</v>
      </c>
      <c r="I116" s="10" t="str">
        <f aca="false">HYPERLINK("https://www.411.com/address/410-River Rd E-355/BRAINERD-MN/?","Click here to search")</f>
        <v>Click here to search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customFormat="false" ht="12.8" hidden="false" customHeight="false" outlineLevel="0" collapsed="false">
      <c r="A117" s="10" t="s">
        <v>24</v>
      </c>
      <c r="B117" s="11" t="n">
        <v>356</v>
      </c>
      <c r="C117" s="11"/>
      <c r="D117" s="10" t="s">
        <v>16</v>
      </c>
      <c r="E117" s="10"/>
      <c r="F117" s="10"/>
      <c r="G117" s="10" t="str">
        <f aca="false">HYPERLINK("https://www.fastpeoplesearch.com/address/410-River-Rd-E-Apt-356_BRAINERD-MN","Click here to search")</f>
        <v>Click here to search</v>
      </c>
      <c r="H117" s="10" t="str">
        <f aca="false">HYPERLINK("https://www.truepeoplesearch.com/details?streetaddress=410%20River Rd E%20356&amp;citystatezip=BRAINERD%2C%20MN&amp;rid=0x0","Click here to search")</f>
        <v>Click here to search</v>
      </c>
      <c r="I117" s="10" t="str">
        <f aca="false">HYPERLINK("https://www.411.com/address/410-River Rd E-356/BRAINERD-MN/?","Click here to search")</f>
        <v>Click here to search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customFormat="false" ht="12.8" hidden="false" customHeight="false" outlineLevel="0" collapsed="false">
      <c r="A118" s="10" t="s">
        <v>24</v>
      </c>
      <c r="B118" s="11" t="n">
        <v>357</v>
      </c>
      <c r="C118" s="11"/>
      <c r="D118" s="10" t="s">
        <v>16</v>
      </c>
      <c r="E118" s="10"/>
      <c r="F118" s="10"/>
      <c r="G118" s="10" t="str">
        <f aca="false">HYPERLINK("https://www.fastpeoplesearch.com/address/410-River-Rd-E-Apt-357_BRAINERD-MN","Click here to search")</f>
        <v>Click here to search</v>
      </c>
      <c r="H118" s="10" t="str">
        <f aca="false">HYPERLINK("https://www.truepeoplesearch.com/details?streetaddress=410%20River Rd E%20357&amp;citystatezip=BRAINERD%2C%20MN&amp;rid=0x0","Click here to search")</f>
        <v>Click here to search</v>
      </c>
      <c r="I118" s="10" t="str">
        <f aca="false">HYPERLINK("https://www.411.com/address/410-River Rd E-357/BRAINERD-MN/?","Click here to search")</f>
        <v>Click here to search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customFormat="false" ht="12.8" hidden="false" customHeight="false" outlineLevel="0" collapsed="false">
      <c r="A119" s="10" t="s">
        <v>24</v>
      </c>
      <c r="B119" s="11" t="n">
        <v>358</v>
      </c>
      <c r="C119" s="11"/>
      <c r="D119" s="10" t="s">
        <v>16</v>
      </c>
      <c r="E119" s="10"/>
      <c r="F119" s="10"/>
      <c r="G119" s="10" t="str">
        <f aca="false">HYPERLINK("https://www.fastpeoplesearch.com/address/410-River-Rd-E-Apt-358_BRAINERD-MN","Click here to search")</f>
        <v>Click here to search</v>
      </c>
      <c r="H119" s="10" t="str">
        <f aca="false">HYPERLINK("https://www.truepeoplesearch.com/details?streetaddress=410%20River Rd E%20358&amp;citystatezip=BRAINERD%2C%20MN&amp;rid=0x0","Click here to search")</f>
        <v>Click here to search</v>
      </c>
      <c r="I119" s="10" t="str">
        <f aca="false">HYPERLINK("https://www.411.com/address/410-River Rd E-358/BRAINERD-MN/?","Click here to search")</f>
        <v>Click here to search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customFormat="false" ht="12.8" hidden="false" customHeight="false" outlineLevel="0" collapsed="false">
      <c r="A120" s="10" t="s">
        <v>24</v>
      </c>
      <c r="B120" s="11" t="n">
        <v>359</v>
      </c>
      <c r="C120" s="11"/>
      <c r="D120" s="10" t="s">
        <v>16</v>
      </c>
      <c r="E120" s="10"/>
      <c r="F120" s="10"/>
      <c r="G120" s="10" t="str">
        <f aca="false">HYPERLINK("https://www.fastpeoplesearch.com/address/410-River-Rd-E-Apt-359_BRAINERD-MN","Click here to search")</f>
        <v>Click here to search</v>
      </c>
      <c r="H120" s="10" t="str">
        <f aca="false">HYPERLINK("https://www.truepeoplesearch.com/details?streetaddress=410%20River Rd E%20359&amp;citystatezip=BRAINERD%2C%20MN&amp;rid=0x0","Click here to search")</f>
        <v>Click here to search</v>
      </c>
      <c r="I120" s="10" t="str">
        <f aca="false">HYPERLINK("https://www.411.com/address/410-River Rd E-359/BRAINERD-MN/?","Click here to search")</f>
        <v>Click here to search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customFormat="false" ht="12.8" hidden="false" customHeight="false" outlineLevel="0" collapsed="false">
      <c r="A121" s="10" t="s">
        <v>24</v>
      </c>
      <c r="B121" s="11" t="n">
        <v>360</v>
      </c>
      <c r="C121" s="11"/>
      <c r="D121" s="10" t="s">
        <v>16</v>
      </c>
      <c r="E121" s="10"/>
      <c r="F121" s="10"/>
      <c r="G121" s="10" t="str">
        <f aca="false">HYPERLINK("https://www.fastpeoplesearch.com/address/410-River-Rd-E-Apt-360_BRAINERD-MN","Click here to search")</f>
        <v>Click here to search</v>
      </c>
      <c r="H121" s="10" t="str">
        <f aca="false">HYPERLINK("https://www.truepeoplesearch.com/details?streetaddress=410%20River Rd E%20360&amp;citystatezip=BRAINERD%2C%20MN&amp;rid=0x0","Click here to search")</f>
        <v>Click here to search</v>
      </c>
      <c r="I121" s="10" t="str">
        <f aca="false">HYPERLINK("https://www.411.com/address/410-River Rd E-360/BRAINERD-MN/?","Click here to search")</f>
        <v>Click here to search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customFormat="false" ht="12.8" hidden="false" customHeight="false" outlineLevel="0" collapsed="false">
      <c r="A122" s="10" t="s">
        <v>24</v>
      </c>
      <c r="B122" s="11" t="n">
        <v>361</v>
      </c>
      <c r="C122" s="11"/>
      <c r="D122" s="10" t="s">
        <v>16</v>
      </c>
      <c r="E122" s="10"/>
      <c r="F122" s="10"/>
      <c r="G122" s="10" t="str">
        <f aca="false">HYPERLINK("https://www.fastpeoplesearch.com/address/410-River-Rd-E-Apt-361_BRAINERD-MN","Click here to search")</f>
        <v>Click here to search</v>
      </c>
      <c r="H122" s="10" t="str">
        <f aca="false">HYPERLINK("https://www.truepeoplesearch.com/details?streetaddress=410%20River Rd E%20361&amp;citystatezip=BRAINERD%2C%20MN&amp;rid=0x0","Click here to search")</f>
        <v>Click here to search</v>
      </c>
      <c r="I122" s="10" t="str">
        <f aca="false">HYPERLINK("https://www.411.com/address/410-River Rd E-361/BRAINERD-MN/?","Click here to search")</f>
        <v>Click here to search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customFormat="false" ht="12.8" hidden="false" customHeight="false" outlineLevel="0" collapsed="false">
      <c r="A123" s="10" t="s">
        <v>24</v>
      </c>
      <c r="B123" s="11" t="n">
        <v>362</v>
      </c>
      <c r="C123" s="11"/>
      <c r="D123" s="10" t="s">
        <v>16</v>
      </c>
      <c r="E123" s="10"/>
      <c r="F123" s="10"/>
      <c r="G123" s="10" t="str">
        <f aca="false">HYPERLINK("https://www.fastpeoplesearch.com/address/410-River-Rd-E-Apt-362_BRAINERD-MN","Click here to search")</f>
        <v>Click here to search</v>
      </c>
      <c r="H123" s="10" t="str">
        <f aca="false">HYPERLINK("https://www.truepeoplesearch.com/details?streetaddress=410%20River Rd E%20362&amp;citystatezip=BRAINERD%2C%20MN&amp;rid=0x0","Click here to search")</f>
        <v>Click here to search</v>
      </c>
      <c r="I123" s="10" t="str">
        <f aca="false">HYPERLINK("https://www.411.com/address/410-River Rd E-362/BRAINERD-MN/?","Click here to search")</f>
        <v>Click here to search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customFormat="false" ht="12.8" hidden="false" customHeight="false" outlineLevel="0" collapsed="false">
      <c r="A124" s="10" t="s">
        <v>24</v>
      </c>
      <c r="B124" s="11" t="n">
        <v>363</v>
      </c>
      <c r="C124" s="11"/>
      <c r="D124" s="10" t="s">
        <v>16</v>
      </c>
      <c r="E124" s="10"/>
      <c r="F124" s="10"/>
      <c r="G124" s="10" t="str">
        <f aca="false">HYPERLINK("https://www.fastpeoplesearch.com/address/410-River-Rd-E-Apt-363_BRAINERD-MN","Click here to search")</f>
        <v>Click here to search</v>
      </c>
      <c r="H124" s="10" t="str">
        <f aca="false">HYPERLINK("https://www.truepeoplesearch.com/details?streetaddress=410%20River Rd E%20363&amp;citystatezip=BRAINERD%2C%20MN&amp;rid=0x0","Click here to search")</f>
        <v>Click here to search</v>
      </c>
      <c r="I124" s="10" t="str">
        <f aca="false">HYPERLINK("https://www.411.com/address/410-River Rd E-363/BRAINERD-MN/?","Click here to search")</f>
        <v>Click here to search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customFormat="false" ht="12.8" hidden="false" customHeight="false" outlineLevel="0" collapsed="false">
      <c r="A125" s="10" t="s">
        <v>24</v>
      </c>
      <c r="B125" s="11" t="n">
        <v>364</v>
      </c>
      <c r="C125" s="11"/>
      <c r="D125" s="10" t="s">
        <v>16</v>
      </c>
      <c r="E125" s="10"/>
      <c r="F125" s="10"/>
      <c r="G125" s="10" t="str">
        <f aca="false">HYPERLINK("https://www.fastpeoplesearch.com/address/410-River-Rd-E-Apt-364_BRAINERD-MN","Click here to search")</f>
        <v>Click here to search</v>
      </c>
      <c r="H125" s="10" t="str">
        <f aca="false">HYPERLINK("https://www.truepeoplesearch.com/details?streetaddress=410%20River Rd E%20364&amp;citystatezip=BRAINERD%2C%20MN&amp;rid=0x0","Click here to search")</f>
        <v>Click here to search</v>
      </c>
      <c r="I125" s="10" t="str">
        <f aca="false">HYPERLINK("https://www.411.com/address/410-River Rd E-364/BRAINERD-MN/?","Click here to search")</f>
        <v>Click here to search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customFormat="false" ht="12.8" hidden="false" customHeight="false" outlineLevel="0" collapsed="false">
      <c r="A126" s="10" t="s">
        <v>24</v>
      </c>
      <c r="B126" s="11" t="n">
        <v>365</v>
      </c>
      <c r="C126" s="11"/>
      <c r="D126" s="10" t="s">
        <v>16</v>
      </c>
      <c r="E126" s="10"/>
      <c r="F126" s="10"/>
      <c r="G126" s="10" t="str">
        <f aca="false">HYPERLINK("https://www.fastpeoplesearch.com/address/410-River-Rd-E-Apt-365_BRAINERD-MN","Click here to search")</f>
        <v>Click here to search</v>
      </c>
      <c r="H126" s="10" t="str">
        <f aca="false">HYPERLINK("https://www.truepeoplesearch.com/details?streetaddress=410%20River Rd E%20365&amp;citystatezip=BRAINERD%2C%20MN&amp;rid=0x0","Click here to search")</f>
        <v>Click here to search</v>
      </c>
      <c r="I126" s="10" t="str">
        <f aca="false">HYPERLINK("https://www.411.com/address/410-River Rd E-365/BRAINERD-MN/?","Click here to search")</f>
        <v>Click here to search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customFormat="false" ht="12.8" hidden="false" customHeight="false" outlineLevel="0" collapsed="false">
      <c r="A127" s="10" t="s">
        <v>24</v>
      </c>
      <c r="B127" s="11" t="n">
        <v>366</v>
      </c>
      <c r="C127" s="11"/>
      <c r="D127" s="10" t="s">
        <v>16</v>
      </c>
      <c r="E127" s="10"/>
      <c r="F127" s="10"/>
      <c r="G127" s="10" t="str">
        <f aca="false">HYPERLINK("https://www.fastpeoplesearch.com/address/410-River-Rd-E-Apt-366_BRAINERD-MN","Click here to search")</f>
        <v>Click here to search</v>
      </c>
      <c r="H127" s="10" t="str">
        <f aca="false">HYPERLINK("https://www.truepeoplesearch.com/details?streetaddress=410%20River Rd E%20366&amp;citystatezip=BRAINERD%2C%20MN&amp;rid=0x0","Click here to search")</f>
        <v>Click here to search</v>
      </c>
      <c r="I127" s="10" t="str">
        <f aca="false">HYPERLINK("https://www.411.com/address/410-River Rd E-366/BRAINERD-MN/?","Click here to search")</f>
        <v>Click here to search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customFormat="false" ht="12.8" hidden="false" customHeight="false" outlineLevel="0" collapsed="false">
      <c r="A128" s="10" t="s">
        <v>24</v>
      </c>
      <c r="B128" s="11" t="n">
        <v>367</v>
      </c>
      <c r="C128" s="11"/>
      <c r="D128" s="10" t="s">
        <v>16</v>
      </c>
      <c r="E128" s="10"/>
      <c r="F128" s="10"/>
      <c r="G128" s="10" t="str">
        <f aca="false">HYPERLINK("https://www.fastpeoplesearch.com/address/410-River-Rd-E-Apt-367_BRAINERD-MN","Click here to search")</f>
        <v>Click here to search</v>
      </c>
      <c r="H128" s="10" t="str">
        <f aca="false">HYPERLINK("https://www.truepeoplesearch.com/details?streetaddress=410%20River Rd E%20367&amp;citystatezip=BRAINERD%2C%20MN&amp;rid=0x0","Click here to search")</f>
        <v>Click here to search</v>
      </c>
      <c r="I128" s="10" t="str">
        <f aca="false">HYPERLINK("https://www.411.com/address/410-River Rd E-367/BRAINERD-MN/?","Click here to search")</f>
        <v>Click here to search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customFormat="false" ht="12.8" hidden="false" customHeight="false" outlineLevel="0" collapsed="false">
      <c r="A129" s="10" t="s">
        <v>24</v>
      </c>
      <c r="B129" s="11" t="n">
        <v>368</v>
      </c>
      <c r="C129" s="11"/>
      <c r="D129" s="10" t="s">
        <v>16</v>
      </c>
      <c r="E129" s="10"/>
      <c r="F129" s="10"/>
      <c r="G129" s="10" t="str">
        <f aca="false">HYPERLINK("https://www.fastpeoplesearch.com/address/410-River-Rd-E-Apt-368_BRAINERD-MN","Click here to search")</f>
        <v>Click here to search</v>
      </c>
      <c r="H129" s="10" t="str">
        <f aca="false">HYPERLINK("https://www.truepeoplesearch.com/details?streetaddress=410%20River Rd E%20368&amp;citystatezip=BRAINERD%2C%20MN&amp;rid=0x0","Click here to search")</f>
        <v>Click here to search</v>
      </c>
      <c r="I129" s="10" t="str">
        <f aca="false">HYPERLINK("https://www.411.com/address/410-River Rd E-368/BRAINERD-MN/?","Click here to search")</f>
        <v>Click here to search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customFormat="false" ht="12.8" hidden="false" customHeight="false" outlineLevel="0" collapsed="false">
      <c r="A130" s="10" t="s">
        <v>24</v>
      </c>
      <c r="B130" s="11" t="n">
        <v>369</v>
      </c>
      <c r="C130" s="11"/>
      <c r="D130" s="10" t="s">
        <v>16</v>
      </c>
      <c r="E130" s="10"/>
      <c r="F130" s="10"/>
      <c r="G130" s="10" t="str">
        <f aca="false">HYPERLINK("https://www.fastpeoplesearch.com/address/410-River-Rd-E-Apt-369_BRAINERD-MN","Click here to search")</f>
        <v>Click here to search</v>
      </c>
      <c r="H130" s="10" t="str">
        <f aca="false">HYPERLINK("https://www.truepeoplesearch.com/details?streetaddress=410%20River Rd E%20369&amp;citystatezip=BRAINERD%2C%20MN&amp;rid=0x0","Click here to search")</f>
        <v>Click here to search</v>
      </c>
      <c r="I130" s="10" t="str">
        <f aca="false">HYPERLINK("https://www.411.com/address/410-River Rd E-369/BRAINERD-MN/?","Click here to search")</f>
        <v>Click here to search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customFormat="false" ht="12.8" hidden="false" customHeight="false" outlineLevel="0" collapsed="false">
      <c r="A131" s="10" t="s">
        <v>24</v>
      </c>
      <c r="B131" s="11" t="n">
        <v>370</v>
      </c>
      <c r="C131" s="11"/>
      <c r="D131" s="10" t="s">
        <v>16</v>
      </c>
      <c r="E131" s="10"/>
      <c r="F131" s="10"/>
      <c r="G131" s="10" t="str">
        <f aca="false">HYPERLINK("https://www.fastpeoplesearch.com/address/410-River-Rd-E-Apt-370_BRAINERD-MN","Click here to search")</f>
        <v>Click here to search</v>
      </c>
      <c r="H131" s="10" t="str">
        <f aca="false">HYPERLINK("https://www.truepeoplesearch.com/details?streetaddress=410%20River Rd E%20370&amp;citystatezip=BRAINERD%2C%20MN&amp;rid=0x0","Click here to search")</f>
        <v>Click here to search</v>
      </c>
      <c r="I131" s="10" t="str">
        <f aca="false">HYPERLINK("https://www.411.com/address/410-River Rd E-370/BRAINERD-MN/?","Click here to search")</f>
        <v>Click here to search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customFormat="false" ht="12.8" hidden="false" customHeight="false" outlineLevel="0" collapsed="false">
      <c r="A132" s="10" t="s">
        <v>24</v>
      </c>
      <c r="B132" s="11" t="n">
        <v>371</v>
      </c>
      <c r="C132" s="11"/>
      <c r="D132" s="10" t="s">
        <v>16</v>
      </c>
      <c r="E132" s="10"/>
      <c r="F132" s="10"/>
      <c r="G132" s="10" t="str">
        <f aca="false">HYPERLINK("https://www.fastpeoplesearch.com/address/410-River-Rd-E-Apt-371_BRAINERD-MN","Click here to search")</f>
        <v>Click here to search</v>
      </c>
      <c r="H132" s="10" t="str">
        <f aca="false">HYPERLINK("https://www.truepeoplesearch.com/details?streetaddress=410%20River Rd E%20371&amp;citystatezip=BRAINERD%2C%20MN&amp;rid=0x0","Click here to search")</f>
        <v>Click here to search</v>
      </c>
      <c r="I132" s="10" t="str">
        <f aca="false">HYPERLINK("https://www.411.com/address/410-River Rd E-371/BRAINERD-MN/?","Click here to search")</f>
        <v>Click here to search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customFormat="false" ht="12.8" hidden="false" customHeight="false" outlineLevel="0" collapsed="false">
      <c r="A133" s="10" t="s">
        <v>24</v>
      </c>
      <c r="B133" s="11" t="n">
        <v>372</v>
      </c>
      <c r="C133" s="11"/>
      <c r="D133" s="10" t="s">
        <v>16</v>
      </c>
      <c r="E133" s="10"/>
      <c r="F133" s="10"/>
      <c r="G133" s="10" t="str">
        <f aca="false">HYPERLINK("https://www.fastpeoplesearch.com/address/410-River-Rd-E-Apt-372_BRAINERD-MN","Click here to search")</f>
        <v>Click here to search</v>
      </c>
      <c r="H133" s="10" t="str">
        <f aca="false">HYPERLINK("https://www.truepeoplesearch.com/details?streetaddress=410%20River Rd E%20372&amp;citystatezip=BRAINERD%2C%20MN&amp;rid=0x0","Click here to search")</f>
        <v>Click here to search</v>
      </c>
      <c r="I133" s="10" t="str">
        <f aca="false">HYPERLINK("https://www.411.com/address/410-River Rd E-372/BRAINERD-MN/?","Click here to search")</f>
        <v>Click here to search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customFormat="false" ht="12.8" hidden="false" customHeight="false" outlineLevel="0" collapsed="false">
      <c r="A134" s="10" t="s">
        <v>24</v>
      </c>
      <c r="B134" s="11" t="n">
        <v>373</v>
      </c>
      <c r="C134" s="11"/>
      <c r="D134" s="10" t="s">
        <v>16</v>
      </c>
      <c r="E134" s="10"/>
      <c r="F134" s="10"/>
      <c r="G134" s="10" t="str">
        <f aca="false">HYPERLINK("https://www.fastpeoplesearch.com/address/410-River-Rd-E-Apt-373_BRAINERD-MN","Click here to search")</f>
        <v>Click here to search</v>
      </c>
      <c r="H134" s="10" t="str">
        <f aca="false">HYPERLINK("https://www.truepeoplesearch.com/details?streetaddress=410%20River Rd E%20373&amp;citystatezip=BRAINERD%2C%20MN&amp;rid=0x0","Click here to search")</f>
        <v>Click here to search</v>
      </c>
      <c r="I134" s="10" t="str">
        <f aca="false">HYPERLINK("https://www.411.com/address/410-River Rd E-373/BRAINERD-MN/?","Click here to search")</f>
        <v>Click here to search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customFormat="false" ht="12.8" hidden="false" customHeight="false" outlineLevel="0" collapsed="false">
      <c r="A135" s="10" t="s">
        <v>24</v>
      </c>
      <c r="B135" s="11" t="n">
        <v>374</v>
      </c>
      <c r="C135" s="11"/>
      <c r="D135" s="10" t="s">
        <v>16</v>
      </c>
      <c r="E135" s="10"/>
      <c r="F135" s="10"/>
      <c r="G135" s="10" t="str">
        <f aca="false">HYPERLINK("https://www.fastpeoplesearch.com/address/410-River-Rd-E-Apt-374_BRAINERD-MN","Click here to search")</f>
        <v>Click here to search</v>
      </c>
      <c r="H135" s="10" t="str">
        <f aca="false">HYPERLINK("https://www.truepeoplesearch.com/details?streetaddress=410%20River Rd E%20374&amp;citystatezip=BRAINERD%2C%20MN&amp;rid=0x0","Click here to search")</f>
        <v>Click here to search</v>
      </c>
      <c r="I135" s="10" t="str">
        <f aca="false">HYPERLINK("https://www.411.com/address/410-River Rd E-374/BRAINERD-MN/?","Click here to search")</f>
        <v>Click here to search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customFormat="false" ht="12.8" hidden="false" customHeight="false" outlineLevel="0" collapsed="false">
      <c r="A136" s="10" t="s">
        <v>24</v>
      </c>
      <c r="B136" s="11" t="n">
        <v>375</v>
      </c>
      <c r="C136" s="11"/>
      <c r="D136" s="10" t="s">
        <v>16</v>
      </c>
      <c r="E136" s="10"/>
      <c r="F136" s="10"/>
      <c r="G136" s="10" t="str">
        <f aca="false">HYPERLINK("https://www.fastpeoplesearch.com/address/410-River-Rd-E-Apt-375_BRAINERD-MN","Click here to search")</f>
        <v>Click here to search</v>
      </c>
      <c r="H136" s="10" t="str">
        <f aca="false">HYPERLINK("https://www.truepeoplesearch.com/details?streetaddress=410%20River Rd E%20375&amp;citystatezip=BRAINERD%2C%20MN&amp;rid=0x0","Click here to search")</f>
        <v>Click here to search</v>
      </c>
      <c r="I136" s="10" t="str">
        <f aca="false">HYPERLINK("https://www.411.com/address/410-River Rd E-375/BRAINERD-MN/?","Click here to search")</f>
        <v>Click here to search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customFormat="false" ht="12.8" hidden="false" customHeight="false" outlineLevel="0" collapsed="false">
      <c r="A137" s="10" t="s">
        <v>24</v>
      </c>
      <c r="B137" s="11" t="n">
        <v>376</v>
      </c>
      <c r="C137" s="11"/>
      <c r="D137" s="10" t="s">
        <v>16</v>
      </c>
      <c r="E137" s="10"/>
      <c r="F137" s="10"/>
      <c r="G137" s="10" t="str">
        <f aca="false">HYPERLINK("https://www.fastpeoplesearch.com/address/410-River-Rd-E-Apt-376_BRAINERD-MN","Click here to search")</f>
        <v>Click here to search</v>
      </c>
      <c r="H137" s="10" t="str">
        <f aca="false">HYPERLINK("https://www.truepeoplesearch.com/details?streetaddress=410%20River Rd E%20376&amp;citystatezip=BRAINERD%2C%20MN&amp;rid=0x0","Click here to search")</f>
        <v>Click here to search</v>
      </c>
      <c r="I137" s="10" t="str">
        <f aca="false">HYPERLINK("https://www.411.com/address/410-River Rd E-376/BRAINERD-MN/?","Click here to search")</f>
        <v>Click here to search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customFormat="false" ht="12.8" hidden="false" customHeight="false" outlineLevel="0" collapsed="false">
      <c r="A138" s="10" t="s">
        <v>24</v>
      </c>
      <c r="B138" s="11" t="n">
        <v>377</v>
      </c>
      <c r="C138" s="11"/>
      <c r="D138" s="10" t="s">
        <v>16</v>
      </c>
      <c r="E138" s="10"/>
      <c r="F138" s="10"/>
      <c r="G138" s="10" t="str">
        <f aca="false">HYPERLINK("https://www.fastpeoplesearch.com/address/410-River-Rd-E-Apt-377_BRAINERD-MN","Click here to search")</f>
        <v>Click here to search</v>
      </c>
      <c r="H138" s="10" t="str">
        <f aca="false">HYPERLINK("https://www.truepeoplesearch.com/details?streetaddress=410%20River Rd E%20377&amp;citystatezip=BRAINERD%2C%20MN&amp;rid=0x0","Click here to search")</f>
        <v>Click here to search</v>
      </c>
      <c r="I138" s="10" t="str">
        <f aca="false">HYPERLINK("https://www.411.com/address/410-River Rd E-377/BRAINERD-MN/?","Click here to search")</f>
        <v>Click here to search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customFormat="false" ht="12.8" hidden="false" customHeight="false" outlineLevel="0" collapsed="false">
      <c r="A139" s="10" t="s">
        <v>24</v>
      </c>
      <c r="B139" s="11" t="n">
        <v>378</v>
      </c>
      <c r="C139" s="11"/>
      <c r="D139" s="10" t="s">
        <v>16</v>
      </c>
      <c r="E139" s="10"/>
      <c r="F139" s="10"/>
      <c r="G139" s="10" t="str">
        <f aca="false">HYPERLINK("https://www.fastpeoplesearch.com/address/410-River-Rd-E-Apt-378_BRAINERD-MN","Click here to search")</f>
        <v>Click here to search</v>
      </c>
      <c r="H139" s="10" t="str">
        <f aca="false">HYPERLINK("https://www.truepeoplesearch.com/details?streetaddress=410%20River Rd E%20378&amp;citystatezip=BRAINERD%2C%20MN&amp;rid=0x0","Click here to search")</f>
        <v>Click here to search</v>
      </c>
      <c r="I139" s="10" t="str">
        <f aca="false">HYPERLINK("https://www.411.com/address/410-River Rd E-378/BRAINERD-MN/?","Click here to search")</f>
        <v>Click here to search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customFormat="false" ht="12.8" hidden="false" customHeight="false" outlineLevel="0" collapsed="false">
      <c r="A140" s="10" t="s">
        <v>24</v>
      </c>
      <c r="B140" s="11" t="n">
        <v>379</v>
      </c>
      <c r="C140" s="11"/>
      <c r="D140" s="10" t="s">
        <v>16</v>
      </c>
      <c r="E140" s="10"/>
      <c r="F140" s="10"/>
      <c r="G140" s="10" t="str">
        <f aca="false">HYPERLINK("https://www.fastpeoplesearch.com/address/410-River-Rd-E-Apt-379_BRAINERD-MN","Click here to search")</f>
        <v>Click here to search</v>
      </c>
      <c r="H140" s="10" t="str">
        <f aca="false">HYPERLINK("https://www.truepeoplesearch.com/details?streetaddress=410%20River Rd E%20379&amp;citystatezip=BRAINERD%2C%20MN&amp;rid=0x0","Click here to search")</f>
        <v>Click here to search</v>
      </c>
      <c r="I140" s="10" t="str">
        <f aca="false">HYPERLINK("https://www.411.com/address/410-River Rd E-379/BRAINERD-MN/?","Click here to search")</f>
        <v>Click here to search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customFormat="false" ht="12.8" hidden="false" customHeight="false" outlineLevel="0" collapsed="false">
      <c r="A141" s="10" t="s">
        <v>24</v>
      </c>
      <c r="B141" s="11" t="n">
        <v>380</v>
      </c>
      <c r="C141" s="11"/>
      <c r="D141" s="10" t="s">
        <v>16</v>
      </c>
      <c r="E141" s="10"/>
      <c r="F141" s="10"/>
      <c r="G141" s="10" t="str">
        <f aca="false">HYPERLINK("https://www.fastpeoplesearch.com/address/410-River-Rd-E-Apt-380_BRAINERD-MN","Click here to search")</f>
        <v>Click here to search</v>
      </c>
      <c r="H141" s="10" t="str">
        <f aca="false">HYPERLINK("https://www.truepeoplesearch.com/details?streetaddress=410%20River Rd E%20380&amp;citystatezip=BRAINERD%2C%20MN&amp;rid=0x0","Click here to search")</f>
        <v>Click here to search</v>
      </c>
      <c r="I141" s="10" t="str">
        <f aca="false">HYPERLINK("https://www.411.com/address/410-River Rd E-380/BRAINERD-MN/?","Click here to search")</f>
        <v>Click here to search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customFormat="false" ht="12.8" hidden="false" customHeight="false" outlineLevel="0" collapsed="false">
      <c r="A142" s="10" t="s">
        <v>24</v>
      </c>
      <c r="B142" s="11" t="n">
        <v>381</v>
      </c>
      <c r="C142" s="11"/>
      <c r="D142" s="10" t="s">
        <v>16</v>
      </c>
      <c r="E142" s="10"/>
      <c r="F142" s="10"/>
      <c r="G142" s="10" t="str">
        <f aca="false">HYPERLINK("https://www.fastpeoplesearch.com/address/410-River-Rd-E-Apt-381_BRAINERD-MN","Click here to search")</f>
        <v>Click here to search</v>
      </c>
      <c r="H142" s="10" t="str">
        <f aca="false">HYPERLINK("https://www.truepeoplesearch.com/details?streetaddress=410%20River Rd E%20381&amp;citystatezip=BRAINERD%2C%20MN&amp;rid=0x0","Click here to search")</f>
        <v>Click here to search</v>
      </c>
      <c r="I142" s="10" t="str">
        <f aca="false">HYPERLINK("https://www.411.com/address/410-River Rd E-381/BRAINERD-MN/?","Click here to search")</f>
        <v>Click here to search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customFormat="false" ht="12.8" hidden="false" customHeight="false" outlineLevel="0" collapsed="false">
      <c r="A143" s="10" t="s">
        <v>24</v>
      </c>
      <c r="B143" s="11" t="n">
        <v>382</v>
      </c>
      <c r="C143" s="11"/>
      <c r="D143" s="10" t="s">
        <v>16</v>
      </c>
      <c r="E143" s="10"/>
      <c r="F143" s="10"/>
      <c r="G143" s="10" t="str">
        <f aca="false">HYPERLINK("https://www.fastpeoplesearch.com/address/410-River-Rd-E-Apt-382_BRAINERD-MN","Click here to search")</f>
        <v>Click here to search</v>
      </c>
      <c r="H143" s="10" t="str">
        <f aca="false">HYPERLINK("https://www.truepeoplesearch.com/details?streetaddress=410%20River Rd E%20382&amp;citystatezip=BRAINERD%2C%20MN&amp;rid=0x0","Click here to search")</f>
        <v>Click here to search</v>
      </c>
      <c r="I143" s="10" t="str">
        <f aca="false">HYPERLINK("https://www.411.com/address/410-River Rd E-382/BRAINERD-MN/?","Click here to search")</f>
        <v>Click here to search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customFormat="false" ht="12.8" hidden="false" customHeight="false" outlineLevel="0" collapsed="false">
      <c r="A144" s="10" t="s">
        <v>24</v>
      </c>
      <c r="B144" s="11" t="n">
        <v>383</v>
      </c>
      <c r="C144" s="11"/>
      <c r="D144" s="10" t="s">
        <v>16</v>
      </c>
      <c r="E144" s="10"/>
      <c r="F144" s="10"/>
      <c r="G144" s="10" t="str">
        <f aca="false">HYPERLINK("https://www.fastpeoplesearch.com/address/410-River-Rd-E-Apt-383_BRAINERD-MN","Click here to search")</f>
        <v>Click here to search</v>
      </c>
      <c r="H144" s="10" t="str">
        <f aca="false">HYPERLINK("https://www.truepeoplesearch.com/details?streetaddress=410%20River Rd E%20383&amp;citystatezip=BRAINERD%2C%20MN&amp;rid=0x0","Click here to search")</f>
        <v>Click here to search</v>
      </c>
      <c r="I144" s="10" t="str">
        <f aca="false">HYPERLINK("https://www.411.com/address/410-River Rd E-383/BRAINERD-MN/?","Click here to search")</f>
        <v>Click here to search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customFormat="false" ht="12.8" hidden="false" customHeight="false" outlineLevel="0" collapsed="false">
      <c r="A145" s="10" t="s">
        <v>24</v>
      </c>
      <c r="B145" s="11" t="n">
        <v>384</v>
      </c>
      <c r="C145" s="11"/>
      <c r="D145" s="10" t="s">
        <v>16</v>
      </c>
      <c r="E145" s="10"/>
      <c r="F145" s="10"/>
      <c r="G145" s="10" t="str">
        <f aca="false">HYPERLINK("https://www.fastpeoplesearch.com/address/410-River-Rd-E-Apt-384_BRAINERD-MN","Click here to search")</f>
        <v>Click here to search</v>
      </c>
      <c r="H145" s="10" t="str">
        <f aca="false">HYPERLINK("https://www.truepeoplesearch.com/details?streetaddress=410%20River Rd E%20384&amp;citystatezip=BRAINERD%2C%20MN&amp;rid=0x0","Click here to search")</f>
        <v>Click here to search</v>
      </c>
      <c r="I145" s="10" t="str">
        <f aca="false">HYPERLINK("https://www.411.com/address/410-River Rd E-384/BRAINERD-MN/?","Click here to search")</f>
        <v>Click here to search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customFormat="false" ht="12.8" hidden="false" customHeight="false" outlineLevel="0" collapsed="false">
      <c r="A146" s="10" t="s">
        <v>24</v>
      </c>
      <c r="B146" s="11" t="n">
        <v>385</v>
      </c>
      <c r="C146" s="11"/>
      <c r="D146" s="10" t="s">
        <v>16</v>
      </c>
      <c r="E146" s="10"/>
      <c r="F146" s="10"/>
      <c r="G146" s="10" t="str">
        <f aca="false">HYPERLINK("https://www.fastpeoplesearch.com/address/410-River-Rd-E-Apt-385_BRAINERD-MN","Click here to search")</f>
        <v>Click here to search</v>
      </c>
      <c r="H146" s="10" t="str">
        <f aca="false">HYPERLINK("https://www.truepeoplesearch.com/details?streetaddress=410%20River Rd E%20385&amp;citystatezip=BRAINERD%2C%20MN&amp;rid=0x0","Click here to search")</f>
        <v>Click here to search</v>
      </c>
      <c r="I146" s="10" t="str">
        <f aca="false">HYPERLINK("https://www.411.com/address/410-River Rd E-385/BRAINERD-MN/?","Click here to search")</f>
        <v>Click here to search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customFormat="false" ht="12.8" hidden="false" customHeight="false" outlineLevel="0" collapsed="false">
      <c r="A147" s="10" t="s">
        <v>24</v>
      </c>
      <c r="B147" s="11" t="n">
        <v>386</v>
      </c>
      <c r="C147" s="11"/>
      <c r="D147" s="10" t="s">
        <v>16</v>
      </c>
      <c r="E147" s="10"/>
      <c r="F147" s="10"/>
      <c r="G147" s="10" t="str">
        <f aca="false">HYPERLINK("https://www.fastpeoplesearch.com/address/410-River-Rd-E-Apt-386_BRAINERD-MN","Click here to search")</f>
        <v>Click here to search</v>
      </c>
      <c r="H147" s="10" t="str">
        <f aca="false">HYPERLINK("https://www.truepeoplesearch.com/details?streetaddress=410%20River Rd E%20386&amp;citystatezip=BRAINERD%2C%20MN&amp;rid=0x0","Click here to search")</f>
        <v>Click here to search</v>
      </c>
      <c r="I147" s="10" t="str">
        <f aca="false">HYPERLINK("https://www.411.com/address/410-River Rd E-386/BRAINERD-MN/?","Click here to search")</f>
        <v>Click here to search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customFormat="false" ht="12.8" hidden="false" customHeight="false" outlineLevel="0" collapsed="false">
      <c r="A148" s="10" t="s">
        <v>24</v>
      </c>
      <c r="B148" s="11" t="n">
        <v>387</v>
      </c>
      <c r="C148" s="11"/>
      <c r="D148" s="10" t="s">
        <v>16</v>
      </c>
      <c r="E148" s="10"/>
      <c r="F148" s="10"/>
      <c r="G148" s="10" t="str">
        <f aca="false">HYPERLINK("https://www.fastpeoplesearch.com/address/410-River-Rd-E-Apt-387_BRAINERD-MN","Click here to search")</f>
        <v>Click here to search</v>
      </c>
      <c r="H148" s="10" t="str">
        <f aca="false">HYPERLINK("https://www.truepeoplesearch.com/details?streetaddress=410%20River Rd E%20387&amp;citystatezip=BRAINERD%2C%20MN&amp;rid=0x0","Click here to search")</f>
        <v>Click here to search</v>
      </c>
      <c r="I148" s="10" t="str">
        <f aca="false">HYPERLINK("https://www.411.com/address/410-River Rd E-387/BRAINERD-MN/?","Click here to search")</f>
        <v>Click here to search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customFormat="false" ht="12.8" hidden="false" customHeight="false" outlineLevel="0" collapsed="false">
      <c r="A149" s="10" t="s">
        <v>24</v>
      </c>
      <c r="B149" s="11" t="n">
        <v>388</v>
      </c>
      <c r="C149" s="11"/>
      <c r="D149" s="10" t="s">
        <v>16</v>
      </c>
      <c r="E149" s="10"/>
      <c r="F149" s="10"/>
      <c r="G149" s="10" t="str">
        <f aca="false">HYPERLINK("https://www.fastpeoplesearch.com/address/410-River-Rd-E-Apt-388_BRAINERD-MN","Click here to search")</f>
        <v>Click here to search</v>
      </c>
      <c r="H149" s="10" t="str">
        <f aca="false">HYPERLINK("https://www.truepeoplesearch.com/details?streetaddress=410%20River Rd E%20388&amp;citystatezip=BRAINERD%2C%20MN&amp;rid=0x0","Click here to search")</f>
        <v>Click here to search</v>
      </c>
      <c r="I149" s="10" t="str">
        <f aca="false">HYPERLINK("https://www.411.com/address/410-River Rd E-388/BRAINERD-MN/?","Click here to search")</f>
        <v>Click here to search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customFormat="false" ht="12.8" hidden="false" customHeight="false" outlineLevel="0" collapsed="false">
      <c r="A150" s="10" t="s">
        <v>24</v>
      </c>
      <c r="B150" s="11" t="n">
        <v>389</v>
      </c>
      <c r="C150" s="11"/>
      <c r="D150" s="10" t="s">
        <v>16</v>
      </c>
      <c r="E150" s="10"/>
      <c r="F150" s="10"/>
      <c r="G150" s="10" t="str">
        <f aca="false">HYPERLINK("https://www.fastpeoplesearch.com/address/410-River-Rd-E-Apt-389_BRAINERD-MN","Click here to search")</f>
        <v>Click here to search</v>
      </c>
      <c r="H150" s="10" t="str">
        <f aca="false">HYPERLINK("https://www.truepeoplesearch.com/details?streetaddress=410%20River Rd E%20389&amp;citystatezip=BRAINERD%2C%20MN&amp;rid=0x0","Click here to search")</f>
        <v>Click here to search</v>
      </c>
      <c r="I150" s="10" t="str">
        <f aca="false">HYPERLINK("https://www.411.com/address/410-River Rd E-389/BRAINERD-MN/?","Click here to search")</f>
        <v>Click here to search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customFormat="false" ht="12.8" hidden="false" customHeight="false" outlineLevel="0" collapsed="false">
      <c r="A151" s="10" t="s">
        <v>24</v>
      </c>
      <c r="B151" s="11" t="n">
        <v>390</v>
      </c>
      <c r="C151" s="11"/>
      <c r="D151" s="10" t="s">
        <v>16</v>
      </c>
      <c r="E151" s="10"/>
      <c r="F151" s="10"/>
      <c r="G151" s="10" t="str">
        <f aca="false">HYPERLINK("https://www.fastpeoplesearch.com/address/410-River-Rd-E-Apt-390_BRAINERD-MN","Click here to search")</f>
        <v>Click here to search</v>
      </c>
      <c r="H151" s="10" t="str">
        <f aca="false">HYPERLINK("https://www.truepeoplesearch.com/details?streetaddress=410%20River Rd E%20390&amp;citystatezip=BRAINERD%2C%20MN&amp;rid=0x0","Click here to search")</f>
        <v>Click here to search</v>
      </c>
      <c r="I151" s="10" t="str">
        <f aca="false">HYPERLINK("https://www.411.com/address/410-River Rd E-390/BRAINERD-MN/?","Click here to search")</f>
        <v>Click here to search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customFormat="false" ht="12.8" hidden="false" customHeight="false" outlineLevel="0" collapsed="false">
      <c r="A152" s="10" t="s">
        <v>24</v>
      </c>
      <c r="B152" s="11" t="n">
        <v>391</v>
      </c>
      <c r="C152" s="11"/>
      <c r="D152" s="10" t="s">
        <v>16</v>
      </c>
      <c r="E152" s="10"/>
      <c r="F152" s="10"/>
      <c r="G152" s="10" t="str">
        <f aca="false">HYPERLINK("https://www.fastpeoplesearch.com/address/410-River-Rd-E-Apt-391_BRAINERD-MN","Click here to search")</f>
        <v>Click here to search</v>
      </c>
      <c r="H152" s="10" t="str">
        <f aca="false">HYPERLINK("https://www.truepeoplesearch.com/details?streetaddress=410%20River Rd E%20391&amp;citystatezip=BRAINERD%2C%20MN&amp;rid=0x0","Click here to search")</f>
        <v>Click here to search</v>
      </c>
      <c r="I152" s="10" t="str">
        <f aca="false">HYPERLINK("https://www.411.com/address/410-River Rd E-391/BRAINERD-MN/?","Click here to search")</f>
        <v>Click here to search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customFormat="false" ht="12.8" hidden="false" customHeight="false" outlineLevel="0" collapsed="false">
      <c r="A153" s="10" t="s">
        <v>24</v>
      </c>
      <c r="B153" s="11" t="n">
        <v>392</v>
      </c>
      <c r="C153" s="11"/>
      <c r="D153" s="10" t="s">
        <v>16</v>
      </c>
      <c r="E153" s="10"/>
      <c r="F153" s="10"/>
      <c r="G153" s="10" t="str">
        <f aca="false">HYPERLINK("https://www.fastpeoplesearch.com/address/410-River-Rd-E-Apt-392_BRAINERD-MN","Click here to search")</f>
        <v>Click here to search</v>
      </c>
      <c r="H153" s="10" t="str">
        <f aca="false">HYPERLINK("https://www.truepeoplesearch.com/details?streetaddress=410%20River Rd E%20392&amp;citystatezip=BRAINERD%2C%20MN&amp;rid=0x0","Click here to search")</f>
        <v>Click here to search</v>
      </c>
      <c r="I153" s="10" t="str">
        <f aca="false">HYPERLINK("https://www.411.com/address/410-River Rd E-392/BRAINERD-MN/?","Click here to search")</f>
        <v>Click here to search</v>
      </c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customFormat="false" ht="12.8" hidden="false" customHeight="false" outlineLevel="0" collapsed="false">
      <c r="A154" s="10" t="s">
        <v>24</v>
      </c>
      <c r="B154" s="11" t="n">
        <v>393</v>
      </c>
      <c r="C154" s="11"/>
      <c r="D154" s="10" t="s">
        <v>16</v>
      </c>
      <c r="E154" s="10"/>
      <c r="F154" s="10"/>
      <c r="G154" s="10" t="str">
        <f aca="false">HYPERLINK("https://www.fastpeoplesearch.com/address/410-River-Rd-E-Apt-393_BRAINERD-MN","Click here to search")</f>
        <v>Click here to search</v>
      </c>
      <c r="H154" s="10" t="str">
        <f aca="false">HYPERLINK("https://www.truepeoplesearch.com/details?streetaddress=410%20River Rd E%20393&amp;citystatezip=BRAINERD%2C%20MN&amp;rid=0x0","Click here to search")</f>
        <v>Click here to search</v>
      </c>
      <c r="I154" s="10" t="str">
        <f aca="false">HYPERLINK("https://www.411.com/address/410-River Rd E-393/BRAINERD-MN/?","Click here to search")</f>
        <v>Click here to search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customFormat="false" ht="12.8" hidden="false" customHeight="false" outlineLevel="0" collapsed="false">
      <c r="A155" s="10" t="s">
        <v>24</v>
      </c>
      <c r="B155" s="11" t="n">
        <v>394</v>
      </c>
      <c r="C155" s="11"/>
      <c r="D155" s="10" t="s">
        <v>16</v>
      </c>
      <c r="E155" s="10"/>
      <c r="F155" s="10"/>
      <c r="G155" s="10" t="str">
        <f aca="false">HYPERLINK("https://www.fastpeoplesearch.com/address/410-River-Rd-E-Apt-394_BRAINERD-MN","Click here to search")</f>
        <v>Click here to search</v>
      </c>
      <c r="H155" s="10" t="str">
        <f aca="false">HYPERLINK("https://www.truepeoplesearch.com/details?streetaddress=410%20River Rd E%20394&amp;citystatezip=BRAINERD%2C%20MN&amp;rid=0x0","Click here to search")</f>
        <v>Click here to search</v>
      </c>
      <c r="I155" s="10" t="str">
        <f aca="false">HYPERLINK("https://www.411.com/address/410-River Rd E-394/BRAINERD-MN/?","Click here to search")</f>
        <v>Click here to search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customFormat="false" ht="12.8" hidden="false" customHeight="false" outlineLevel="0" collapsed="false">
      <c r="A156" s="10" t="s">
        <v>24</v>
      </c>
      <c r="B156" s="11" t="n">
        <v>395</v>
      </c>
      <c r="C156" s="11"/>
      <c r="D156" s="10" t="s">
        <v>16</v>
      </c>
      <c r="E156" s="10"/>
      <c r="F156" s="10"/>
      <c r="G156" s="10" t="str">
        <f aca="false">HYPERLINK("https://www.fastpeoplesearch.com/address/410-River-Rd-E-Apt-395_BRAINERD-MN","Click here to search")</f>
        <v>Click here to search</v>
      </c>
      <c r="H156" s="10" t="str">
        <f aca="false">HYPERLINK("https://www.truepeoplesearch.com/details?streetaddress=410%20River Rd E%20395&amp;citystatezip=BRAINERD%2C%20MN&amp;rid=0x0","Click here to search")</f>
        <v>Click here to search</v>
      </c>
      <c r="I156" s="10" t="str">
        <f aca="false">HYPERLINK("https://www.411.com/address/410-River Rd E-395/BRAINERD-MN/?","Click here to search")</f>
        <v>Click here to search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customFormat="false" ht="12.8" hidden="false" customHeight="false" outlineLevel="0" collapsed="false">
      <c r="A157" s="10" t="s">
        <v>24</v>
      </c>
      <c r="B157" s="11" t="n">
        <v>396</v>
      </c>
      <c r="C157" s="11"/>
      <c r="D157" s="10" t="s">
        <v>16</v>
      </c>
      <c r="E157" s="10"/>
      <c r="F157" s="10"/>
      <c r="G157" s="10" t="str">
        <f aca="false">HYPERLINK("https://www.fastpeoplesearch.com/address/410-River-Rd-E-Apt-396_BRAINERD-MN","Click here to search")</f>
        <v>Click here to search</v>
      </c>
      <c r="H157" s="10" t="str">
        <f aca="false">HYPERLINK("https://www.truepeoplesearch.com/details?streetaddress=410%20River Rd E%20396&amp;citystatezip=BRAINERD%2C%20MN&amp;rid=0x0","Click here to search")</f>
        <v>Click here to search</v>
      </c>
      <c r="I157" s="10" t="str">
        <f aca="false">HYPERLINK("https://www.411.com/address/410-River Rd E-396/BRAINERD-MN/?","Click here to search")</f>
        <v>Click here to search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customFormat="false" ht="12.8" hidden="false" customHeight="false" outlineLevel="0" collapsed="false">
      <c r="A158" s="10" t="s">
        <v>24</v>
      </c>
      <c r="B158" s="11" t="n">
        <v>397</v>
      </c>
      <c r="C158" s="11"/>
      <c r="D158" s="10" t="s">
        <v>16</v>
      </c>
      <c r="E158" s="10"/>
      <c r="F158" s="10"/>
      <c r="G158" s="10" t="str">
        <f aca="false">HYPERLINK("https://www.fastpeoplesearch.com/address/410-River-Rd-E-Apt-397_BRAINERD-MN","Click here to search")</f>
        <v>Click here to search</v>
      </c>
      <c r="H158" s="10" t="str">
        <f aca="false">HYPERLINK("https://www.truepeoplesearch.com/details?streetaddress=410%20River Rd E%20397&amp;citystatezip=BRAINERD%2C%20MN&amp;rid=0x0","Click here to search")</f>
        <v>Click here to search</v>
      </c>
      <c r="I158" s="10" t="str">
        <f aca="false">HYPERLINK("https://www.411.com/address/410-River Rd E-397/BRAINERD-MN/?","Click here to search")</f>
        <v>Click here to search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customFormat="false" ht="12.8" hidden="false" customHeight="false" outlineLevel="0" collapsed="false">
      <c r="A159" s="10" t="s">
        <v>24</v>
      </c>
      <c r="B159" s="11" t="n">
        <v>398</v>
      </c>
      <c r="C159" s="11"/>
      <c r="D159" s="10" t="s">
        <v>16</v>
      </c>
      <c r="E159" s="10"/>
      <c r="F159" s="10"/>
      <c r="G159" s="10" t="str">
        <f aca="false">HYPERLINK("https://www.fastpeoplesearch.com/address/410-River-Rd-E-Apt-398_BRAINERD-MN","Click here to search")</f>
        <v>Click here to search</v>
      </c>
      <c r="H159" s="10" t="str">
        <f aca="false">HYPERLINK("https://www.truepeoplesearch.com/details?streetaddress=410%20River Rd E%20398&amp;citystatezip=BRAINERD%2C%20MN&amp;rid=0x0","Click here to search")</f>
        <v>Click here to search</v>
      </c>
      <c r="I159" s="10" t="str">
        <f aca="false">HYPERLINK("https://www.411.com/address/410-River Rd E-398/BRAINERD-MN/?","Click here to search")</f>
        <v>Click here to search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customFormat="false" ht="12.8" hidden="false" customHeight="false" outlineLevel="0" collapsed="false">
      <c r="A160" s="10" t="s">
        <v>24</v>
      </c>
      <c r="B160" s="11" t="n">
        <v>399</v>
      </c>
      <c r="C160" s="11"/>
      <c r="D160" s="10" t="s">
        <v>16</v>
      </c>
      <c r="E160" s="10"/>
      <c r="F160" s="10"/>
      <c r="G160" s="10" t="str">
        <f aca="false">HYPERLINK("https://www.fastpeoplesearch.com/address/410-River-Rd-E-Apt-399_BRAINERD-MN","Click here to search")</f>
        <v>Click here to search</v>
      </c>
      <c r="H160" s="10" t="str">
        <f aca="false">HYPERLINK("https://www.truepeoplesearch.com/details?streetaddress=410%20River Rd E%20399&amp;citystatezip=BRAINERD%2C%20MN&amp;rid=0x0","Click here to search")</f>
        <v>Click here to search</v>
      </c>
      <c r="I160" s="10" t="str">
        <f aca="false">HYPERLINK("https://www.411.com/address/410-River Rd E-399/BRAINERD-MN/?","Click here to search")</f>
        <v>Click here to search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customFormat="false" ht="12.8" hidden="false" customHeight="false" outlineLevel="0" collapsed="false">
      <c r="A161" s="10" t="s">
        <v>24</v>
      </c>
      <c r="B161" s="11" t="n">
        <v>400</v>
      </c>
      <c r="C161" s="11"/>
      <c r="D161" s="10" t="s">
        <v>16</v>
      </c>
      <c r="E161" s="10"/>
      <c r="F161" s="10"/>
      <c r="G161" s="10" t="str">
        <f aca="false">HYPERLINK("https://www.fastpeoplesearch.com/address/410-River-Rd-E-Apt-400_BRAINERD-MN","Click here to search")</f>
        <v>Click here to search</v>
      </c>
      <c r="H161" s="10" t="str">
        <f aca="false">HYPERLINK("https://www.truepeoplesearch.com/details?streetaddress=410%20River Rd E%20400&amp;citystatezip=BRAINERD%2C%20MN&amp;rid=0x0","Click here to search")</f>
        <v>Click here to search</v>
      </c>
      <c r="I161" s="10" t="str">
        <f aca="false">HYPERLINK("https://www.411.com/address/410-River Rd E-400/BRAINERD-MN/?","Click here to search")</f>
        <v>Click here to search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customFormat="false" ht="12.8" hidden="false" customHeight="false" outlineLevel="0" collapsed="false">
      <c r="A162" s="10" t="s">
        <v>24</v>
      </c>
      <c r="B162" s="11" t="n">
        <v>401</v>
      </c>
      <c r="C162" s="11"/>
      <c r="D162" s="10" t="s">
        <v>16</v>
      </c>
      <c r="E162" s="10"/>
      <c r="F162" s="10"/>
      <c r="G162" s="10" t="str">
        <f aca="false">HYPERLINK("https://www.fastpeoplesearch.com/address/410-River-Rd-E-Apt-401_BRAINERD-MN","Click here to search")</f>
        <v>Click here to search</v>
      </c>
      <c r="H162" s="10" t="str">
        <f aca="false">HYPERLINK("https://www.truepeoplesearch.com/details?streetaddress=410%20River Rd E%20401&amp;citystatezip=BRAINERD%2C%20MN&amp;rid=0x0","Click here to search")</f>
        <v>Click here to search</v>
      </c>
      <c r="I162" s="10" t="str">
        <f aca="false">HYPERLINK("https://www.411.com/address/410-River Rd E-401/BRAINERD-MN/?","Click here to search")</f>
        <v>Click here to search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customFormat="false" ht="12.8" hidden="false" customHeight="false" outlineLevel="0" collapsed="false">
      <c r="A163" s="10" t="s">
        <v>24</v>
      </c>
      <c r="B163" s="11" t="n">
        <v>402</v>
      </c>
      <c r="C163" s="11"/>
      <c r="D163" s="10" t="s">
        <v>16</v>
      </c>
      <c r="E163" s="10"/>
      <c r="F163" s="10"/>
      <c r="G163" s="10" t="str">
        <f aca="false">HYPERLINK("https://www.fastpeoplesearch.com/address/410-River-Rd-E-Apt-402_BRAINERD-MN","Click here to search")</f>
        <v>Click here to search</v>
      </c>
      <c r="H163" s="10" t="str">
        <f aca="false">HYPERLINK("https://www.truepeoplesearch.com/details?streetaddress=410%20River Rd E%20402&amp;citystatezip=BRAINERD%2C%20MN&amp;rid=0x0","Click here to search")</f>
        <v>Click here to search</v>
      </c>
      <c r="I163" s="10" t="str">
        <f aca="false">HYPERLINK("https://www.411.com/address/410-River Rd E-402/BRAINERD-MN/?","Click here to search")</f>
        <v>Click here to search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customFormat="false" ht="12.8" hidden="false" customHeight="false" outlineLevel="0" collapsed="false">
      <c r="A164" s="10" t="s">
        <v>24</v>
      </c>
      <c r="B164" s="11" t="n">
        <v>403</v>
      </c>
      <c r="C164" s="11"/>
      <c r="D164" s="10" t="s">
        <v>16</v>
      </c>
      <c r="E164" s="10"/>
      <c r="F164" s="10"/>
      <c r="G164" s="10" t="str">
        <f aca="false">HYPERLINK("https://www.fastpeoplesearch.com/address/410-River-Rd-E-Apt-403_BRAINERD-MN","Click here to search")</f>
        <v>Click here to search</v>
      </c>
      <c r="H164" s="10" t="str">
        <f aca="false">HYPERLINK("https://www.truepeoplesearch.com/details?streetaddress=410%20River Rd E%20403&amp;citystatezip=BRAINERD%2C%20MN&amp;rid=0x0","Click here to search")</f>
        <v>Click here to search</v>
      </c>
      <c r="I164" s="10" t="str">
        <f aca="false">HYPERLINK("https://www.411.com/address/410-River Rd E-403/BRAINERD-MN/?","Click here to search")</f>
        <v>Click here to search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customFormat="false" ht="12.8" hidden="false" customHeight="false" outlineLevel="0" collapsed="false">
      <c r="A165" s="10" t="s">
        <v>24</v>
      </c>
      <c r="B165" s="11" t="n">
        <v>404</v>
      </c>
      <c r="C165" s="11"/>
      <c r="D165" s="10" t="s">
        <v>16</v>
      </c>
      <c r="E165" s="10"/>
      <c r="F165" s="10"/>
      <c r="G165" s="10" t="str">
        <f aca="false">HYPERLINK("https://www.fastpeoplesearch.com/address/410-River-Rd-E-Apt-404_BRAINERD-MN","Click here to search")</f>
        <v>Click here to search</v>
      </c>
      <c r="H165" s="10" t="str">
        <f aca="false">HYPERLINK("https://www.truepeoplesearch.com/details?streetaddress=410%20River Rd E%20404&amp;citystatezip=BRAINERD%2C%20MN&amp;rid=0x0","Click here to search")</f>
        <v>Click here to search</v>
      </c>
      <c r="I165" s="10" t="str">
        <f aca="false">HYPERLINK("https://www.411.com/address/410-River Rd E-404/BRAINERD-MN/?","Click here to search")</f>
        <v>Click here to search</v>
      </c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customFormat="false" ht="12.8" hidden="false" customHeight="false" outlineLevel="0" collapsed="false">
      <c r="A166" s="10" t="s">
        <v>15</v>
      </c>
      <c r="B166" s="11" t="n">
        <v>405</v>
      </c>
      <c r="C166" s="11"/>
      <c r="D166" s="10" t="s">
        <v>28</v>
      </c>
      <c r="E166" s="10"/>
      <c r="F166" s="10" t="s">
        <v>29</v>
      </c>
      <c r="G166" s="10" t="str">
        <f aca="false">HYPERLINK("https://www.fastpeoplesearch.com/address/410-E-River-Rd-Apt-405_BRAINERD-MN","Click here to search")</f>
        <v>Click here to search</v>
      </c>
      <c r="H166" s="10" t="str">
        <f aca="false">HYPERLINK("https://www.truepeoplesearch.com/details?streetaddress=410%20E River Rd%20405&amp;citystatezip=BRAINERD%2C%20MN&amp;rid=0x0","Click here to search")</f>
        <v>Click here to search</v>
      </c>
      <c r="I166" s="10" t="str">
        <f aca="false">HYPERLINK("https://www.411.com/address/410-E River Rd-405/BRAINERD-MN/?","Click here to search")</f>
        <v>Click here to search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customFormat="false" ht="12.8" hidden="false" customHeight="false" outlineLevel="0" collapsed="false">
      <c r="A167" s="10" t="s">
        <v>24</v>
      </c>
      <c r="B167" s="11" t="n">
        <v>405</v>
      </c>
      <c r="C167" s="11"/>
      <c r="D167" s="10" t="s">
        <v>16</v>
      </c>
      <c r="E167" s="10"/>
      <c r="F167" s="10"/>
      <c r="G167" s="10" t="str">
        <f aca="false">HYPERLINK("https://www.fastpeoplesearch.com/address/410-River-Rd-E-Apt-405_BRAINERD-MN","Click here to search")</f>
        <v>Click here to search</v>
      </c>
      <c r="H167" s="10" t="str">
        <f aca="false">HYPERLINK("https://www.truepeoplesearch.com/details?streetaddress=410%20River Rd E%20405&amp;citystatezip=BRAINERD%2C%20MN&amp;rid=0x0","Click here to search")</f>
        <v>Click here to search</v>
      </c>
      <c r="I167" s="10" t="str">
        <f aca="false">HYPERLINK("https://www.411.com/address/410-River Rd E-405/BRAINERD-MN/?","Click here to search")</f>
        <v>Click here to search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customFormat="false" ht="12.8" hidden="false" customHeight="false" outlineLevel="0" collapsed="false">
      <c r="A168" s="10" t="s">
        <v>24</v>
      </c>
      <c r="B168" s="11" t="n">
        <v>406</v>
      </c>
      <c r="C168" s="11"/>
      <c r="D168" s="10" t="s">
        <v>16</v>
      </c>
      <c r="E168" s="10"/>
      <c r="F168" s="10"/>
      <c r="G168" s="10" t="str">
        <f aca="false">HYPERLINK("https://www.fastpeoplesearch.com/address/410-River-Rd-E-Apt-406_BRAINERD-MN","Click here to search")</f>
        <v>Click here to search</v>
      </c>
      <c r="H168" s="10" t="str">
        <f aca="false">HYPERLINK("https://www.truepeoplesearch.com/details?streetaddress=410%20River Rd E%20406&amp;citystatezip=BRAINERD%2C%20MN&amp;rid=0x0","Click here to search")</f>
        <v>Click here to search</v>
      </c>
      <c r="I168" s="10" t="str">
        <f aca="false">HYPERLINK("https://www.411.com/address/410-River Rd E-406/BRAINERD-MN/?","Click here to search")</f>
        <v>Click here to search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customFormat="false" ht="12.8" hidden="false" customHeight="false" outlineLevel="0" collapsed="false">
      <c r="A169" s="10" t="s">
        <v>24</v>
      </c>
      <c r="B169" s="11" t="n">
        <v>407</v>
      </c>
      <c r="C169" s="11"/>
      <c r="D169" s="10" t="s">
        <v>16</v>
      </c>
      <c r="E169" s="10"/>
      <c r="F169" s="10"/>
      <c r="G169" s="10" t="str">
        <f aca="false">HYPERLINK("https://www.fastpeoplesearch.com/address/410-River-Rd-E-Apt-407_BRAINERD-MN","Click here to search")</f>
        <v>Click here to search</v>
      </c>
      <c r="H169" s="10" t="str">
        <f aca="false">HYPERLINK("https://www.truepeoplesearch.com/details?streetaddress=410%20River Rd E%20407&amp;citystatezip=BRAINERD%2C%20MN&amp;rid=0x0","Click here to search")</f>
        <v>Click here to search</v>
      </c>
      <c r="I169" s="10" t="str">
        <f aca="false">HYPERLINK("https://www.411.com/address/410-River Rd E-407/BRAINERD-MN/?","Click here to search")</f>
        <v>Click here to search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customFormat="false" ht="12.8" hidden="false" customHeight="false" outlineLevel="0" collapsed="false">
      <c r="A170" s="10" t="s">
        <v>24</v>
      </c>
      <c r="B170" s="11" t="n">
        <v>408</v>
      </c>
      <c r="C170" s="11"/>
      <c r="D170" s="10" t="s">
        <v>16</v>
      </c>
      <c r="E170" s="10"/>
      <c r="F170" s="10"/>
      <c r="G170" s="10" t="str">
        <f aca="false">HYPERLINK("https://www.fastpeoplesearch.com/address/410-River-Rd-E-Apt-408_BRAINERD-MN","Click here to search")</f>
        <v>Click here to search</v>
      </c>
      <c r="H170" s="10" t="str">
        <f aca="false">HYPERLINK("https://www.truepeoplesearch.com/details?streetaddress=410%20River Rd E%20408&amp;citystatezip=BRAINERD%2C%20MN&amp;rid=0x0","Click here to search")</f>
        <v>Click here to search</v>
      </c>
      <c r="I170" s="10" t="str">
        <f aca="false">HYPERLINK("https://www.411.com/address/410-River Rd E-408/BRAINERD-MN/?","Click here to search")</f>
        <v>Click here to search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customFormat="false" ht="12.8" hidden="false" customHeight="false" outlineLevel="0" collapsed="false">
      <c r="A171" s="10" t="s">
        <v>15</v>
      </c>
      <c r="B171" s="11" t="n">
        <v>409</v>
      </c>
      <c r="C171" s="11"/>
      <c r="D171" s="10" t="s">
        <v>30</v>
      </c>
      <c r="E171" s="10"/>
      <c r="F171" s="10" t="s">
        <v>31</v>
      </c>
      <c r="G171" s="10" t="str">
        <f aca="false">HYPERLINK("https://www.fastpeoplesearch.com/address/410-E-River-Rd-Apt-409_BRAINERD-MN","Click here to search")</f>
        <v>Click here to search</v>
      </c>
      <c r="H171" s="10" t="str">
        <f aca="false">HYPERLINK("https://www.truepeoplesearch.com/details?streetaddress=410%20E River Rd%20409&amp;citystatezip=BRAINERD%2C%20MN&amp;rid=0x0","Click here to search")</f>
        <v>Click here to search</v>
      </c>
      <c r="I171" s="10" t="str">
        <f aca="false">HYPERLINK("https://www.411.com/address/410-E River Rd-409/BRAINERD-MN/?","Click here to search")</f>
        <v>Click here to search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customFormat="false" ht="12.8" hidden="false" customHeight="false" outlineLevel="0" collapsed="false">
      <c r="A172" s="10" t="s">
        <v>24</v>
      </c>
      <c r="B172" s="11" t="n">
        <v>409</v>
      </c>
      <c r="C172" s="11"/>
      <c r="D172" s="10" t="s">
        <v>16</v>
      </c>
      <c r="E172" s="10"/>
      <c r="F172" s="10"/>
      <c r="G172" s="10" t="str">
        <f aca="false">HYPERLINK("https://www.fastpeoplesearch.com/address/410-River-Rd-E-Apt-409_BRAINERD-MN","Click here to search")</f>
        <v>Click here to search</v>
      </c>
      <c r="H172" s="10" t="str">
        <f aca="false">HYPERLINK("https://www.truepeoplesearch.com/details?streetaddress=410%20River Rd E%20409&amp;citystatezip=BRAINERD%2C%20MN&amp;rid=0x0","Click here to search")</f>
        <v>Click here to search</v>
      </c>
      <c r="I172" s="10" t="str">
        <f aca="false">HYPERLINK("https://www.411.com/address/410-River Rd E-409/BRAINERD-MN/?","Click here to search")</f>
        <v>Click here to search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customFormat="false" ht="12.8" hidden="false" customHeight="false" outlineLevel="0" collapsed="false">
      <c r="A173" s="10" t="s">
        <v>24</v>
      </c>
      <c r="B173" s="11" t="n">
        <v>410</v>
      </c>
      <c r="C173" s="11"/>
      <c r="D173" s="10" t="s">
        <v>16</v>
      </c>
      <c r="E173" s="10"/>
      <c r="F173" s="10"/>
      <c r="G173" s="10" t="str">
        <f aca="false">HYPERLINK("https://www.fastpeoplesearch.com/address/410-River-Rd-E-Apt-410_BRAINERD-MN","Click here to search")</f>
        <v>Click here to search</v>
      </c>
      <c r="H173" s="10" t="str">
        <f aca="false">HYPERLINK("https://www.truepeoplesearch.com/details?streetaddress=410%20River Rd E%20410&amp;citystatezip=BRAINERD%2C%20MN&amp;rid=0x0","Click here to search")</f>
        <v>Click here to search</v>
      </c>
      <c r="I173" s="10" t="str">
        <f aca="false">HYPERLINK("https://www.411.com/address/410-River Rd E-410/BRAINERD-MN/?","Click here to search")</f>
        <v>Click here to search</v>
      </c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customFormat="false" ht="12.8" hidden="false" customHeight="false" outlineLevel="0" collapsed="false">
      <c r="A174" s="10" t="s">
        <v>15</v>
      </c>
      <c r="B174" s="11" t="n">
        <v>411</v>
      </c>
      <c r="C174" s="11"/>
      <c r="D174" s="10" t="s">
        <v>32</v>
      </c>
      <c r="E174" s="10"/>
      <c r="F174" s="10" t="s">
        <v>33</v>
      </c>
      <c r="G174" s="10" t="str">
        <f aca="false">HYPERLINK("https://www.fastpeoplesearch.com/address/410-E-River-Rd-Apt-411_BRAINERD-MN","Click here to search")</f>
        <v>Click here to search</v>
      </c>
      <c r="H174" s="10" t="str">
        <f aca="false">HYPERLINK("https://www.truepeoplesearch.com/details?streetaddress=410%20E River Rd%20411&amp;citystatezip=BRAINERD%2C%20MN&amp;rid=0x0","Click here to search")</f>
        <v>Click here to search</v>
      </c>
      <c r="I174" s="10" t="str">
        <f aca="false">HYPERLINK("https://www.411.com/address/410-E River Rd-411/BRAINERD-MN/?","Click here to search")</f>
        <v>Click here to search</v>
      </c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customFormat="false" ht="12.8" hidden="false" customHeight="false" outlineLevel="0" collapsed="false">
      <c r="A175" s="10" t="s">
        <v>24</v>
      </c>
      <c r="B175" s="11" t="n">
        <v>411</v>
      </c>
      <c r="C175" s="11"/>
      <c r="D175" s="10" t="s">
        <v>16</v>
      </c>
      <c r="E175" s="10"/>
      <c r="F175" s="10"/>
      <c r="G175" s="10" t="str">
        <f aca="false">HYPERLINK("https://www.fastpeoplesearch.com/address/410-River-Rd-E-Apt-411_BRAINERD-MN","Click here to search")</f>
        <v>Click here to search</v>
      </c>
      <c r="H175" s="10" t="str">
        <f aca="false">HYPERLINK("https://www.truepeoplesearch.com/details?streetaddress=410%20River Rd E%20411&amp;citystatezip=BRAINERD%2C%20MN&amp;rid=0x0","Click here to search")</f>
        <v>Click here to search</v>
      </c>
      <c r="I175" s="10" t="str">
        <f aca="false">HYPERLINK("https://www.411.com/address/410-River Rd E-411/BRAINERD-MN/?","Click here to search")</f>
        <v>Click here to search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customFormat="false" ht="12.8" hidden="false" customHeight="false" outlineLevel="0" collapsed="false">
      <c r="A176" s="10" t="s">
        <v>24</v>
      </c>
      <c r="B176" s="11" t="n">
        <v>412</v>
      </c>
      <c r="C176" s="11"/>
      <c r="D176" s="10" t="s">
        <v>16</v>
      </c>
      <c r="E176" s="10"/>
      <c r="F176" s="10"/>
      <c r="G176" s="10" t="str">
        <f aca="false">HYPERLINK("https://www.fastpeoplesearch.com/address/410-River-Rd-E-Apt-412_BRAINERD-MN","Click here to search")</f>
        <v>Click here to search</v>
      </c>
      <c r="H176" s="10" t="str">
        <f aca="false">HYPERLINK("https://www.truepeoplesearch.com/details?streetaddress=410%20River Rd E%20412&amp;citystatezip=BRAINERD%2C%20MN&amp;rid=0x0","Click here to search")</f>
        <v>Click here to search</v>
      </c>
      <c r="I176" s="10" t="str">
        <f aca="false">HYPERLINK("https://www.411.com/address/410-River Rd E-412/BRAINERD-MN/?","Click here to search")</f>
        <v>Click here to search</v>
      </c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customFormat="false" ht="12.8" hidden="false" customHeight="false" outlineLevel="0" collapsed="false">
      <c r="A177" s="10" t="s">
        <v>24</v>
      </c>
      <c r="B177" s="11" t="n">
        <v>413</v>
      </c>
      <c r="C177" s="11"/>
      <c r="D177" s="10" t="s">
        <v>16</v>
      </c>
      <c r="E177" s="10"/>
      <c r="F177" s="10"/>
      <c r="G177" s="10" t="str">
        <f aca="false">HYPERLINK("https://www.fastpeoplesearch.com/address/410-River-Rd-E-Apt-413_BRAINERD-MN","Click here to search")</f>
        <v>Click here to search</v>
      </c>
      <c r="H177" s="10" t="str">
        <f aca="false">HYPERLINK("https://www.truepeoplesearch.com/details?streetaddress=410%20River Rd E%20413&amp;citystatezip=BRAINERD%2C%20MN&amp;rid=0x0","Click here to search")</f>
        <v>Click here to search</v>
      </c>
      <c r="I177" s="10" t="str">
        <f aca="false">HYPERLINK("https://www.411.com/address/410-River Rd E-413/BRAINERD-MN/?","Click here to search")</f>
        <v>Click here to search</v>
      </c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customFormat="false" ht="12.8" hidden="false" customHeight="false" outlineLevel="0" collapsed="false">
      <c r="A178" s="10" t="s">
        <v>24</v>
      </c>
      <c r="B178" s="11" t="n">
        <v>414</v>
      </c>
      <c r="C178" s="11"/>
      <c r="D178" s="10" t="s">
        <v>16</v>
      </c>
      <c r="E178" s="10"/>
      <c r="F178" s="10"/>
      <c r="G178" s="10" t="str">
        <f aca="false">HYPERLINK("https://www.fastpeoplesearch.com/address/410-River-Rd-E-Apt-414_BRAINERD-MN","Click here to search")</f>
        <v>Click here to search</v>
      </c>
      <c r="H178" s="10" t="str">
        <f aca="false">HYPERLINK("https://www.truepeoplesearch.com/details?streetaddress=410%20River Rd E%20414&amp;citystatezip=BRAINERD%2C%20MN&amp;rid=0x0","Click here to search")</f>
        <v>Click here to search</v>
      </c>
      <c r="I178" s="10" t="str">
        <f aca="false">HYPERLINK("https://www.411.com/address/410-River Rd E-414/BRAINERD-MN/?","Click here to search")</f>
        <v>Click here to search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customFormat="false" ht="12.8" hidden="false" customHeight="false" outlineLevel="0" collapsed="false">
      <c r="A179" s="10" t="s">
        <v>24</v>
      </c>
      <c r="B179" s="11" t="n">
        <v>415</v>
      </c>
      <c r="C179" s="11"/>
      <c r="D179" s="10" t="s">
        <v>16</v>
      </c>
      <c r="E179" s="10"/>
      <c r="F179" s="10"/>
      <c r="G179" s="10" t="str">
        <f aca="false">HYPERLINK("https://www.fastpeoplesearch.com/address/410-River-Rd-E-Apt-415_BRAINERD-MN","Click here to search")</f>
        <v>Click here to search</v>
      </c>
      <c r="H179" s="10" t="str">
        <f aca="false">HYPERLINK("https://www.truepeoplesearch.com/details?streetaddress=410%20River Rd E%20415&amp;citystatezip=BRAINERD%2C%20MN&amp;rid=0x0","Click here to search")</f>
        <v>Click here to search</v>
      </c>
      <c r="I179" s="10" t="str">
        <f aca="false">HYPERLINK("https://www.411.com/address/410-River Rd E-415/BRAINERD-MN/?","Click here to search")</f>
        <v>Click here to search</v>
      </c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customFormat="false" ht="12.8" hidden="false" customHeight="false" outlineLevel="0" collapsed="false">
      <c r="A180" s="10" t="s">
        <v>24</v>
      </c>
      <c r="B180" s="11" t="n">
        <v>416</v>
      </c>
      <c r="C180" s="11"/>
      <c r="D180" s="10" t="s">
        <v>16</v>
      </c>
      <c r="E180" s="10"/>
      <c r="F180" s="10"/>
      <c r="G180" s="10" t="str">
        <f aca="false">HYPERLINK("https://www.fastpeoplesearch.com/address/410-River-Rd-E-Apt-416_BRAINERD-MN","Click here to search")</f>
        <v>Click here to search</v>
      </c>
      <c r="H180" s="10" t="str">
        <f aca="false">HYPERLINK("https://www.truepeoplesearch.com/details?streetaddress=410%20River Rd E%20416&amp;citystatezip=BRAINERD%2C%20MN&amp;rid=0x0","Click here to search")</f>
        <v>Click here to search</v>
      </c>
      <c r="I180" s="10" t="str">
        <f aca="false">HYPERLINK("https://www.411.com/address/410-River Rd E-416/BRAINERD-MN/?","Click here to search")</f>
        <v>Click here to search</v>
      </c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customFormat="false" ht="12.8" hidden="false" customHeight="false" outlineLevel="0" collapsed="false">
      <c r="A181" s="10" t="s">
        <v>24</v>
      </c>
      <c r="B181" s="11" t="n">
        <v>417</v>
      </c>
      <c r="C181" s="11"/>
      <c r="D181" s="10" t="s">
        <v>16</v>
      </c>
      <c r="E181" s="10"/>
      <c r="F181" s="10"/>
      <c r="G181" s="10" t="str">
        <f aca="false">HYPERLINK("https://www.fastpeoplesearch.com/address/410-River-Rd-E-Apt-417_BRAINERD-MN","Click here to search")</f>
        <v>Click here to search</v>
      </c>
      <c r="H181" s="10" t="str">
        <f aca="false">HYPERLINK("https://www.truepeoplesearch.com/details?streetaddress=410%20River Rd E%20417&amp;citystatezip=BRAINERD%2C%20MN&amp;rid=0x0","Click here to search")</f>
        <v>Click here to search</v>
      </c>
      <c r="I181" s="10" t="str">
        <f aca="false">HYPERLINK("https://www.411.com/address/410-River Rd E-417/BRAINERD-MN/?","Click here to search")</f>
        <v>Click here to search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customFormat="false" ht="12.8" hidden="false" customHeight="false" outlineLevel="0" collapsed="false">
      <c r="A182" s="10" t="s">
        <v>24</v>
      </c>
      <c r="B182" s="11" t="n">
        <v>418</v>
      </c>
      <c r="C182" s="11"/>
      <c r="D182" s="10" t="s">
        <v>16</v>
      </c>
      <c r="E182" s="10"/>
      <c r="F182" s="10"/>
      <c r="G182" s="10" t="str">
        <f aca="false">HYPERLINK("https://www.fastpeoplesearch.com/address/410-River-Rd-E-Apt-418_BRAINERD-MN","Click here to search")</f>
        <v>Click here to search</v>
      </c>
      <c r="H182" s="10" t="str">
        <f aca="false">HYPERLINK("https://www.truepeoplesearch.com/details?streetaddress=410%20River Rd E%20418&amp;citystatezip=BRAINERD%2C%20MN&amp;rid=0x0","Click here to search")</f>
        <v>Click here to search</v>
      </c>
      <c r="I182" s="10" t="str">
        <f aca="false">HYPERLINK("https://www.411.com/address/410-River Rd E-418/BRAINERD-MN/?","Click here to search")</f>
        <v>Click here to search</v>
      </c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customFormat="false" ht="12.8" hidden="false" customHeight="false" outlineLevel="0" collapsed="false">
      <c r="A183" s="10" t="s">
        <v>24</v>
      </c>
      <c r="B183" s="11" t="n">
        <v>419</v>
      </c>
      <c r="C183" s="11"/>
      <c r="D183" s="10" t="s">
        <v>16</v>
      </c>
      <c r="E183" s="10"/>
      <c r="F183" s="10"/>
      <c r="G183" s="10" t="str">
        <f aca="false">HYPERLINK("https://www.fastpeoplesearch.com/address/410-River-Rd-E-Apt-419_BRAINERD-MN","Click here to search")</f>
        <v>Click here to search</v>
      </c>
      <c r="H183" s="10" t="str">
        <f aca="false">HYPERLINK("https://www.truepeoplesearch.com/details?streetaddress=410%20River Rd E%20419&amp;citystatezip=BRAINERD%2C%20MN&amp;rid=0x0","Click here to search")</f>
        <v>Click here to search</v>
      </c>
      <c r="I183" s="10" t="str">
        <f aca="false">HYPERLINK("https://www.411.com/address/410-River Rd E-419/BRAINERD-MN/?","Click here to search")</f>
        <v>Click here to search</v>
      </c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customFormat="false" ht="12.8" hidden="false" customHeight="false" outlineLevel="0" collapsed="false">
      <c r="A184" s="10" t="s">
        <v>24</v>
      </c>
      <c r="B184" s="11" t="n">
        <v>420</v>
      </c>
      <c r="C184" s="11"/>
      <c r="D184" s="10" t="s">
        <v>16</v>
      </c>
      <c r="E184" s="10"/>
      <c r="F184" s="10"/>
      <c r="G184" s="10" t="str">
        <f aca="false">HYPERLINK("https://www.fastpeoplesearch.com/address/410-River-Rd-E-Apt-420_BRAINERD-MN","Click here to search")</f>
        <v>Click here to search</v>
      </c>
      <c r="H184" s="10" t="str">
        <f aca="false">HYPERLINK("https://www.truepeoplesearch.com/details?streetaddress=410%20River Rd E%20420&amp;citystatezip=BRAINERD%2C%20MN&amp;rid=0x0","Click here to search")</f>
        <v>Click here to search</v>
      </c>
      <c r="I184" s="10" t="str">
        <f aca="false">HYPERLINK("https://www.411.com/address/410-River Rd E-420/BRAINERD-MN/?","Click here to search")</f>
        <v>Click here to search</v>
      </c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customFormat="false" ht="12.8" hidden="false" customHeight="false" outlineLevel="0" collapsed="false">
      <c r="A185" s="10" t="s">
        <v>24</v>
      </c>
      <c r="B185" s="11" t="n">
        <v>421</v>
      </c>
      <c r="C185" s="11"/>
      <c r="D185" s="10" t="s">
        <v>16</v>
      </c>
      <c r="E185" s="10"/>
      <c r="F185" s="10"/>
      <c r="G185" s="10" t="str">
        <f aca="false">HYPERLINK("https://www.fastpeoplesearch.com/address/410-River-Rd-E-Apt-421_BRAINERD-MN","Click here to search")</f>
        <v>Click here to search</v>
      </c>
      <c r="H185" s="10" t="str">
        <f aca="false">HYPERLINK("https://www.truepeoplesearch.com/details?streetaddress=410%20River Rd E%20421&amp;citystatezip=BRAINERD%2C%20MN&amp;rid=0x0","Click here to search")</f>
        <v>Click here to search</v>
      </c>
      <c r="I185" s="10" t="str">
        <f aca="false">HYPERLINK("https://www.411.com/address/410-River Rd E-421/BRAINERD-MN/?","Click here to search")</f>
        <v>Click here to search</v>
      </c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customFormat="false" ht="12.8" hidden="false" customHeight="false" outlineLevel="0" collapsed="false">
      <c r="A186" s="10" t="s">
        <v>24</v>
      </c>
      <c r="B186" s="11" t="n">
        <v>422</v>
      </c>
      <c r="C186" s="11"/>
      <c r="D186" s="10" t="s">
        <v>16</v>
      </c>
      <c r="E186" s="10"/>
      <c r="F186" s="10"/>
      <c r="G186" s="10" t="str">
        <f aca="false">HYPERLINK("https://www.fastpeoplesearch.com/address/410-River-Rd-E-Apt-422_BRAINERD-MN","Click here to search")</f>
        <v>Click here to search</v>
      </c>
      <c r="H186" s="10" t="str">
        <f aca="false">HYPERLINK("https://www.truepeoplesearch.com/details?streetaddress=410%20River Rd E%20422&amp;citystatezip=BRAINERD%2C%20MN&amp;rid=0x0","Click here to search")</f>
        <v>Click here to search</v>
      </c>
      <c r="I186" s="10" t="str">
        <f aca="false">HYPERLINK("https://www.411.com/address/410-River Rd E-422/BRAINERD-MN/?","Click here to search")</f>
        <v>Click here to search</v>
      </c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customFormat="false" ht="12.8" hidden="false" customHeight="false" outlineLevel="0" collapsed="false">
      <c r="A187" s="10" t="s">
        <v>24</v>
      </c>
      <c r="B187" s="11" t="n">
        <v>423</v>
      </c>
      <c r="C187" s="11"/>
      <c r="D187" s="10" t="s">
        <v>16</v>
      </c>
      <c r="E187" s="10"/>
      <c r="F187" s="10"/>
      <c r="G187" s="10" t="str">
        <f aca="false">HYPERLINK("https://www.fastpeoplesearch.com/address/410-River-Rd-E-Apt-423_BRAINERD-MN","Click here to search")</f>
        <v>Click here to search</v>
      </c>
      <c r="H187" s="10" t="str">
        <f aca="false">HYPERLINK("https://www.truepeoplesearch.com/details?streetaddress=410%20River Rd E%20423&amp;citystatezip=BRAINERD%2C%20MN&amp;rid=0x0","Click here to search")</f>
        <v>Click here to search</v>
      </c>
      <c r="I187" s="10" t="str">
        <f aca="false">HYPERLINK("https://www.411.com/address/410-River Rd E-423/BRAINERD-MN/?","Click here to search")</f>
        <v>Click here to search</v>
      </c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customFormat="false" ht="12.8" hidden="false" customHeight="false" outlineLevel="0" collapsed="false">
      <c r="A188" s="10" t="s">
        <v>24</v>
      </c>
      <c r="B188" s="11" t="n">
        <v>424</v>
      </c>
      <c r="C188" s="11"/>
      <c r="D188" s="10" t="s">
        <v>16</v>
      </c>
      <c r="E188" s="10"/>
      <c r="F188" s="10"/>
      <c r="G188" s="10" t="str">
        <f aca="false">HYPERLINK("https://www.fastpeoplesearch.com/address/410-River-Rd-E-Apt-424_BRAINERD-MN","Click here to search")</f>
        <v>Click here to search</v>
      </c>
      <c r="H188" s="10" t="str">
        <f aca="false">HYPERLINK("https://www.truepeoplesearch.com/details?streetaddress=410%20River Rd E%20424&amp;citystatezip=BRAINERD%2C%20MN&amp;rid=0x0","Click here to search")</f>
        <v>Click here to search</v>
      </c>
      <c r="I188" s="10" t="str">
        <f aca="false">HYPERLINK("https://www.411.com/address/410-River Rd E-424/BRAINERD-MN/?","Click here to search")</f>
        <v>Click here to search</v>
      </c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 customFormat="false" ht="12.8" hidden="false" customHeight="false" outlineLevel="0" collapsed="false">
      <c r="A189" s="10" t="s">
        <v>24</v>
      </c>
      <c r="B189" s="11" t="n">
        <v>425</v>
      </c>
      <c r="C189" s="11"/>
      <c r="D189" s="10" t="s">
        <v>16</v>
      </c>
      <c r="E189" s="10"/>
      <c r="F189" s="10"/>
      <c r="G189" s="10" t="str">
        <f aca="false">HYPERLINK("https://www.fastpeoplesearch.com/address/410-River-Rd-E-Apt-425_BRAINERD-MN","Click here to search")</f>
        <v>Click here to search</v>
      </c>
      <c r="H189" s="10" t="str">
        <f aca="false">HYPERLINK("https://www.truepeoplesearch.com/details?streetaddress=410%20River Rd E%20425&amp;citystatezip=BRAINERD%2C%20MN&amp;rid=0x0","Click here to search")</f>
        <v>Click here to search</v>
      </c>
      <c r="I189" s="10" t="str">
        <f aca="false">HYPERLINK("https://www.411.com/address/410-River Rd E-425/BRAINERD-MN/?","Click here to search")</f>
        <v>Click here to search</v>
      </c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customFormat="false" ht="12.8" hidden="false" customHeight="false" outlineLevel="0" collapsed="false">
      <c r="A190" s="10" t="s">
        <v>24</v>
      </c>
      <c r="B190" s="11" t="n">
        <v>426</v>
      </c>
      <c r="C190" s="11"/>
      <c r="D190" s="10" t="s">
        <v>16</v>
      </c>
      <c r="E190" s="10"/>
      <c r="F190" s="10"/>
      <c r="G190" s="10" t="str">
        <f aca="false">HYPERLINK("https://www.fastpeoplesearch.com/address/410-River-Rd-E-Apt-426_BRAINERD-MN","Click here to search")</f>
        <v>Click here to search</v>
      </c>
      <c r="H190" s="10" t="str">
        <f aca="false">HYPERLINK("https://www.truepeoplesearch.com/details?streetaddress=410%20River Rd E%20426&amp;citystatezip=BRAINERD%2C%20MN&amp;rid=0x0","Click here to search")</f>
        <v>Click here to search</v>
      </c>
      <c r="I190" s="10" t="str">
        <f aca="false">HYPERLINK("https://www.411.com/address/410-River Rd E-426/BRAINERD-MN/?","Click here to search")</f>
        <v>Click here to search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customFormat="false" ht="12.8" hidden="false" customHeight="false" outlineLevel="0" collapsed="false">
      <c r="A191" s="10" t="s">
        <v>24</v>
      </c>
      <c r="B191" s="11" t="n">
        <v>427</v>
      </c>
      <c r="C191" s="11"/>
      <c r="D191" s="10" t="s">
        <v>16</v>
      </c>
      <c r="E191" s="10"/>
      <c r="F191" s="10"/>
      <c r="G191" s="10" t="str">
        <f aca="false">HYPERLINK("https://www.fastpeoplesearch.com/address/410-River-Rd-E-Apt-427_BRAINERD-MN","Click here to search")</f>
        <v>Click here to search</v>
      </c>
      <c r="H191" s="10" t="str">
        <f aca="false">HYPERLINK("https://www.truepeoplesearch.com/details?streetaddress=410%20River Rd E%20427&amp;citystatezip=BRAINERD%2C%20MN&amp;rid=0x0","Click here to search")</f>
        <v>Click here to search</v>
      </c>
      <c r="I191" s="10" t="str">
        <f aca="false">HYPERLINK("https://www.411.com/address/410-River Rd E-427/BRAINERD-MN/?","Click here to search")</f>
        <v>Click here to search</v>
      </c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customFormat="false" ht="12.8" hidden="false" customHeight="false" outlineLevel="0" collapsed="false">
      <c r="A192" s="10" t="s">
        <v>24</v>
      </c>
      <c r="B192" s="11" t="n">
        <v>428</v>
      </c>
      <c r="C192" s="11"/>
      <c r="D192" s="10" t="s">
        <v>16</v>
      </c>
      <c r="E192" s="10"/>
      <c r="F192" s="10"/>
      <c r="G192" s="10" t="str">
        <f aca="false">HYPERLINK("https://www.fastpeoplesearch.com/address/410-River-Rd-E-Apt-428_BRAINERD-MN","Click here to search")</f>
        <v>Click here to search</v>
      </c>
      <c r="H192" s="10" t="str">
        <f aca="false">HYPERLINK("https://www.truepeoplesearch.com/details?streetaddress=410%20River Rd E%20428&amp;citystatezip=BRAINERD%2C%20MN&amp;rid=0x0","Click here to search")</f>
        <v>Click here to search</v>
      </c>
      <c r="I192" s="10" t="str">
        <f aca="false">HYPERLINK("https://www.411.com/address/410-River Rd E-428/BRAINERD-MN/?","Click here to search")</f>
        <v>Click here to search</v>
      </c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customFormat="false" ht="12.8" hidden="false" customHeight="false" outlineLevel="0" collapsed="false">
      <c r="A193" s="10" t="s">
        <v>24</v>
      </c>
      <c r="B193" s="11" t="n">
        <v>429</v>
      </c>
      <c r="C193" s="11"/>
      <c r="D193" s="10" t="s">
        <v>16</v>
      </c>
      <c r="E193" s="10"/>
      <c r="F193" s="10"/>
      <c r="G193" s="10" t="str">
        <f aca="false">HYPERLINK("https://www.fastpeoplesearch.com/address/410-River-Rd-E-Apt-429_BRAINERD-MN","Click here to search")</f>
        <v>Click here to search</v>
      </c>
      <c r="H193" s="10" t="str">
        <f aca="false">HYPERLINK("https://www.truepeoplesearch.com/details?streetaddress=410%20River Rd E%20429&amp;citystatezip=BRAINERD%2C%20MN&amp;rid=0x0","Click here to search")</f>
        <v>Click here to search</v>
      </c>
      <c r="I193" s="10" t="str">
        <f aca="false">HYPERLINK("https://www.411.com/address/410-River Rd E-429/BRAINERD-MN/?","Click here to search")</f>
        <v>Click here to search</v>
      </c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customFormat="false" ht="12.8" hidden="false" customHeight="false" outlineLevel="0" collapsed="false">
      <c r="A194" s="10" t="s">
        <v>24</v>
      </c>
      <c r="B194" s="11" t="n">
        <v>430</v>
      </c>
      <c r="C194" s="11"/>
      <c r="D194" s="10" t="s">
        <v>16</v>
      </c>
      <c r="E194" s="10"/>
      <c r="F194" s="10"/>
      <c r="G194" s="10" t="str">
        <f aca="false">HYPERLINK("https://www.fastpeoplesearch.com/address/410-River-Rd-E-Apt-430_BRAINERD-MN","Click here to search")</f>
        <v>Click here to search</v>
      </c>
      <c r="H194" s="10" t="str">
        <f aca="false">HYPERLINK("https://www.truepeoplesearch.com/details?streetaddress=410%20River Rd E%20430&amp;citystatezip=BRAINERD%2C%20MN&amp;rid=0x0","Click here to search")</f>
        <v>Click here to search</v>
      </c>
      <c r="I194" s="10" t="str">
        <f aca="false">HYPERLINK("https://www.411.com/address/410-River Rd E-430/BRAINERD-MN/?","Click here to search")</f>
        <v>Click here to search</v>
      </c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customFormat="false" ht="12.8" hidden="false" customHeight="false" outlineLevel="0" collapsed="false">
      <c r="A195" s="10" t="s">
        <v>24</v>
      </c>
      <c r="B195" s="11" t="n">
        <v>431</v>
      </c>
      <c r="C195" s="11"/>
      <c r="D195" s="10" t="s">
        <v>16</v>
      </c>
      <c r="E195" s="10"/>
      <c r="F195" s="10"/>
      <c r="G195" s="10" t="str">
        <f aca="false">HYPERLINK("https://www.fastpeoplesearch.com/address/410-River-Rd-E-Apt-431_BRAINERD-MN","Click here to search")</f>
        <v>Click here to search</v>
      </c>
      <c r="H195" s="10" t="str">
        <f aca="false">HYPERLINK("https://www.truepeoplesearch.com/details?streetaddress=410%20River Rd E%20431&amp;citystatezip=BRAINERD%2C%20MN&amp;rid=0x0","Click here to search")</f>
        <v>Click here to search</v>
      </c>
      <c r="I195" s="10" t="str">
        <f aca="false">HYPERLINK("https://www.411.com/address/410-River Rd E-431/BRAINERD-MN/?","Click here to search")</f>
        <v>Click here to search</v>
      </c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customFormat="false" ht="12.8" hidden="false" customHeight="false" outlineLevel="0" collapsed="false">
      <c r="A196" s="10" t="s">
        <v>24</v>
      </c>
      <c r="B196" s="11" t="n">
        <v>432</v>
      </c>
      <c r="C196" s="11"/>
      <c r="D196" s="10" t="s">
        <v>16</v>
      </c>
      <c r="E196" s="10"/>
      <c r="F196" s="10"/>
      <c r="G196" s="10" t="str">
        <f aca="false">HYPERLINK("https://www.fastpeoplesearch.com/address/410-River-Rd-E-Apt-432_BRAINERD-MN","Click here to search")</f>
        <v>Click here to search</v>
      </c>
      <c r="H196" s="10" t="str">
        <f aca="false">HYPERLINK("https://www.truepeoplesearch.com/details?streetaddress=410%20River Rd E%20432&amp;citystatezip=BRAINERD%2C%20MN&amp;rid=0x0","Click here to search")</f>
        <v>Click here to search</v>
      </c>
      <c r="I196" s="10" t="str">
        <f aca="false">HYPERLINK("https://www.411.com/address/410-River Rd E-432/BRAINERD-MN/?","Click here to search")</f>
        <v>Click here to search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customFormat="false" ht="12.8" hidden="false" customHeight="false" outlineLevel="0" collapsed="false">
      <c r="A197" s="10" t="s">
        <v>24</v>
      </c>
      <c r="B197" s="11" t="n">
        <v>433</v>
      </c>
      <c r="C197" s="11"/>
      <c r="D197" s="10" t="s">
        <v>16</v>
      </c>
      <c r="E197" s="10"/>
      <c r="F197" s="10"/>
      <c r="G197" s="10" t="str">
        <f aca="false">HYPERLINK("https://www.fastpeoplesearch.com/address/410-River-Rd-E-Apt-433_BRAINERD-MN","Click here to search")</f>
        <v>Click here to search</v>
      </c>
      <c r="H197" s="10" t="str">
        <f aca="false">HYPERLINK("https://www.truepeoplesearch.com/details?streetaddress=410%20River Rd E%20433&amp;citystatezip=BRAINERD%2C%20MN&amp;rid=0x0","Click here to search")</f>
        <v>Click here to search</v>
      </c>
      <c r="I197" s="10" t="str">
        <f aca="false">HYPERLINK("https://www.411.com/address/410-River Rd E-433/BRAINERD-MN/?","Click here to search")</f>
        <v>Click here to search</v>
      </c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customFormat="false" ht="12.8" hidden="false" customHeight="false" outlineLevel="0" collapsed="false">
      <c r="A198" s="10" t="s">
        <v>24</v>
      </c>
      <c r="B198" s="11" t="n">
        <v>434</v>
      </c>
      <c r="C198" s="11"/>
      <c r="D198" s="10" t="s">
        <v>16</v>
      </c>
      <c r="E198" s="10"/>
      <c r="F198" s="10"/>
      <c r="G198" s="10" t="str">
        <f aca="false">HYPERLINK("https://www.fastpeoplesearch.com/address/410-River-Rd-E-Apt-434_BRAINERD-MN","Click here to search")</f>
        <v>Click here to search</v>
      </c>
      <c r="H198" s="10" t="str">
        <f aca="false">HYPERLINK("https://www.truepeoplesearch.com/details?streetaddress=410%20River Rd E%20434&amp;citystatezip=BRAINERD%2C%20MN&amp;rid=0x0","Click here to search")</f>
        <v>Click here to search</v>
      </c>
      <c r="I198" s="10" t="str">
        <f aca="false">HYPERLINK("https://www.411.com/address/410-River Rd E-434/BRAINERD-MN/?","Click here to search")</f>
        <v>Click here to search</v>
      </c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customFormat="false" ht="12.8" hidden="false" customHeight="false" outlineLevel="0" collapsed="false">
      <c r="A199" s="10" t="s">
        <v>24</v>
      </c>
      <c r="B199" s="11" t="n">
        <v>435</v>
      </c>
      <c r="C199" s="11"/>
      <c r="D199" s="10" t="s">
        <v>16</v>
      </c>
      <c r="E199" s="10"/>
      <c r="F199" s="10"/>
      <c r="G199" s="10" t="str">
        <f aca="false">HYPERLINK("https://www.fastpeoplesearch.com/address/410-River-Rd-E-Apt-435_BRAINERD-MN","Click here to search")</f>
        <v>Click here to search</v>
      </c>
      <c r="H199" s="10" t="str">
        <f aca="false">HYPERLINK("https://www.truepeoplesearch.com/details?streetaddress=410%20River Rd E%20435&amp;citystatezip=BRAINERD%2C%20MN&amp;rid=0x0","Click here to search")</f>
        <v>Click here to search</v>
      </c>
      <c r="I199" s="10" t="str">
        <f aca="false">HYPERLINK("https://www.411.com/address/410-River Rd E-435/BRAINERD-MN/?","Click here to search")</f>
        <v>Click here to search</v>
      </c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customFormat="false" ht="12.8" hidden="false" customHeight="false" outlineLevel="0" collapsed="false">
      <c r="A200" s="10" t="s">
        <v>24</v>
      </c>
      <c r="B200" s="11" t="n">
        <v>436</v>
      </c>
      <c r="C200" s="11"/>
      <c r="D200" s="10" t="s">
        <v>16</v>
      </c>
      <c r="E200" s="10"/>
      <c r="F200" s="10"/>
      <c r="G200" s="10" t="str">
        <f aca="false">HYPERLINK("https://www.fastpeoplesearch.com/address/410-River-Rd-E-Apt-436_BRAINERD-MN","Click here to search")</f>
        <v>Click here to search</v>
      </c>
      <c r="H200" s="10" t="str">
        <f aca="false">HYPERLINK("https://www.truepeoplesearch.com/details?streetaddress=410%20River Rd E%20436&amp;citystatezip=BRAINERD%2C%20MN&amp;rid=0x0","Click here to search")</f>
        <v>Click here to search</v>
      </c>
      <c r="I200" s="10" t="str">
        <f aca="false">HYPERLINK("https://www.411.com/address/410-River Rd E-436/BRAINERD-MN/?","Click here to search")</f>
        <v>Click here to search</v>
      </c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customFormat="false" ht="12.8" hidden="false" customHeight="false" outlineLevel="0" collapsed="false">
      <c r="A201" s="10" t="s">
        <v>24</v>
      </c>
      <c r="B201" s="11" t="n">
        <v>437</v>
      </c>
      <c r="C201" s="11"/>
      <c r="D201" s="10" t="s">
        <v>16</v>
      </c>
      <c r="E201" s="10"/>
      <c r="F201" s="10"/>
      <c r="G201" s="10" t="str">
        <f aca="false">HYPERLINK("https://www.fastpeoplesearch.com/address/410-River-Rd-E-Apt-437_BRAINERD-MN","Click here to search")</f>
        <v>Click here to search</v>
      </c>
      <c r="H201" s="10" t="str">
        <f aca="false">HYPERLINK("https://www.truepeoplesearch.com/details?streetaddress=410%20River Rd E%20437&amp;citystatezip=BRAINERD%2C%20MN&amp;rid=0x0","Click here to search")</f>
        <v>Click here to search</v>
      </c>
      <c r="I201" s="10" t="str">
        <f aca="false">HYPERLINK("https://www.411.com/address/410-River Rd E-437/BRAINERD-MN/?","Click here to search")</f>
        <v>Click here to search</v>
      </c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customFormat="false" ht="12.8" hidden="false" customHeight="false" outlineLevel="0" collapsed="false">
      <c r="A202" s="10" t="s">
        <v>24</v>
      </c>
      <c r="B202" s="11" t="n">
        <v>438</v>
      </c>
      <c r="C202" s="11"/>
      <c r="D202" s="10" t="s">
        <v>16</v>
      </c>
      <c r="E202" s="10"/>
      <c r="F202" s="10"/>
      <c r="G202" s="10" t="str">
        <f aca="false">HYPERLINK("https://www.fastpeoplesearch.com/address/410-River-Rd-E-Apt-438_BRAINERD-MN","Click here to search")</f>
        <v>Click here to search</v>
      </c>
      <c r="H202" s="10" t="str">
        <f aca="false">HYPERLINK("https://www.truepeoplesearch.com/details?streetaddress=410%20River Rd E%20438&amp;citystatezip=BRAINERD%2C%20MN&amp;rid=0x0","Click here to search")</f>
        <v>Click here to search</v>
      </c>
      <c r="I202" s="10" t="str">
        <f aca="false">HYPERLINK("https://www.411.com/address/410-River Rd E-438/BRAINERD-MN/?","Click here to search")</f>
        <v>Click here to search</v>
      </c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customFormat="false" ht="12.8" hidden="false" customHeight="false" outlineLevel="0" collapsed="false">
      <c r="A203" s="10" t="s">
        <v>24</v>
      </c>
      <c r="B203" s="11" t="n">
        <v>439</v>
      </c>
      <c r="C203" s="11"/>
      <c r="D203" s="10" t="s">
        <v>16</v>
      </c>
      <c r="E203" s="10"/>
      <c r="F203" s="10"/>
      <c r="G203" s="10" t="str">
        <f aca="false">HYPERLINK("https://www.fastpeoplesearch.com/address/410-River-Rd-E-Apt-439_BRAINERD-MN","Click here to search")</f>
        <v>Click here to search</v>
      </c>
      <c r="H203" s="10" t="str">
        <f aca="false">HYPERLINK("https://www.truepeoplesearch.com/details?streetaddress=410%20River Rd E%20439&amp;citystatezip=BRAINERD%2C%20MN&amp;rid=0x0","Click here to search")</f>
        <v>Click here to search</v>
      </c>
      <c r="I203" s="10" t="str">
        <f aca="false">HYPERLINK("https://www.411.com/address/410-River Rd E-439/BRAINERD-MN/?","Click here to search")</f>
        <v>Click here to search</v>
      </c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customFormat="false" ht="12.8" hidden="false" customHeight="false" outlineLevel="0" collapsed="false">
      <c r="A204" s="10" t="s">
        <v>24</v>
      </c>
      <c r="B204" s="11" t="n">
        <v>440</v>
      </c>
      <c r="C204" s="11"/>
      <c r="D204" s="10" t="s">
        <v>16</v>
      </c>
      <c r="E204" s="10"/>
      <c r="F204" s="10"/>
      <c r="G204" s="10" t="str">
        <f aca="false">HYPERLINK("https://www.fastpeoplesearch.com/address/410-River-Rd-E-Apt-440_BRAINERD-MN","Click here to search")</f>
        <v>Click here to search</v>
      </c>
      <c r="H204" s="10" t="str">
        <f aca="false">HYPERLINK("https://www.truepeoplesearch.com/details?streetaddress=410%20River Rd E%20440&amp;citystatezip=BRAINERD%2C%20MN&amp;rid=0x0","Click here to search")</f>
        <v>Click here to search</v>
      </c>
      <c r="I204" s="10" t="str">
        <f aca="false">HYPERLINK("https://www.411.com/address/410-River Rd E-440/BRAINERD-MN/?","Click here to search")</f>
        <v>Click here to search</v>
      </c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customFormat="false" ht="12.8" hidden="false" customHeight="false" outlineLevel="0" collapsed="false">
      <c r="A205" s="10" t="s">
        <v>24</v>
      </c>
      <c r="B205" s="11" t="n">
        <v>441</v>
      </c>
      <c r="C205" s="11"/>
      <c r="D205" s="10" t="s">
        <v>16</v>
      </c>
      <c r="E205" s="10"/>
      <c r="F205" s="10"/>
      <c r="G205" s="10" t="str">
        <f aca="false">HYPERLINK("https://www.fastpeoplesearch.com/address/410-River-Rd-E-Apt-441_BRAINERD-MN","Click here to search")</f>
        <v>Click here to search</v>
      </c>
      <c r="H205" s="10" t="str">
        <f aca="false">HYPERLINK("https://www.truepeoplesearch.com/details?streetaddress=410%20River Rd E%20441&amp;citystatezip=BRAINERD%2C%20MN&amp;rid=0x0","Click here to search")</f>
        <v>Click here to search</v>
      </c>
      <c r="I205" s="10" t="str">
        <f aca="false">HYPERLINK("https://www.411.com/address/410-River Rd E-441/BRAINERD-MN/?","Click here to search")</f>
        <v>Click here to search</v>
      </c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customFormat="false" ht="12.8" hidden="false" customHeight="false" outlineLevel="0" collapsed="false">
      <c r="A206" s="10" t="s">
        <v>24</v>
      </c>
      <c r="B206" s="11" t="n">
        <v>442</v>
      </c>
      <c r="C206" s="11"/>
      <c r="D206" s="10" t="s">
        <v>16</v>
      </c>
      <c r="E206" s="10"/>
      <c r="F206" s="10"/>
      <c r="G206" s="10" t="str">
        <f aca="false">HYPERLINK("https://www.fastpeoplesearch.com/address/410-River-Rd-E-Apt-442_BRAINERD-MN","Click here to search")</f>
        <v>Click here to search</v>
      </c>
      <c r="H206" s="10" t="str">
        <f aca="false">HYPERLINK("https://www.truepeoplesearch.com/details?streetaddress=410%20River Rd E%20442&amp;citystatezip=BRAINERD%2C%20MN&amp;rid=0x0","Click here to search")</f>
        <v>Click here to search</v>
      </c>
      <c r="I206" s="10" t="str">
        <f aca="false">HYPERLINK("https://www.411.com/address/410-River Rd E-442/BRAINERD-MN/?","Click here to search")</f>
        <v>Click here to search</v>
      </c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customFormat="false" ht="12.8" hidden="false" customHeight="false" outlineLevel="0" collapsed="false">
      <c r="A207" s="10" t="s">
        <v>24</v>
      </c>
      <c r="B207" s="11" t="n">
        <v>443</v>
      </c>
      <c r="C207" s="11"/>
      <c r="D207" s="10" t="s">
        <v>16</v>
      </c>
      <c r="E207" s="10"/>
      <c r="F207" s="10"/>
      <c r="G207" s="10" t="str">
        <f aca="false">HYPERLINK("https://www.fastpeoplesearch.com/address/410-River-Rd-E-Apt-443_BRAINERD-MN","Click here to search")</f>
        <v>Click here to search</v>
      </c>
      <c r="H207" s="10" t="str">
        <f aca="false">HYPERLINK("https://www.truepeoplesearch.com/details?streetaddress=410%20River Rd E%20443&amp;citystatezip=BRAINERD%2C%20MN&amp;rid=0x0","Click here to search")</f>
        <v>Click here to search</v>
      </c>
      <c r="I207" s="10" t="str">
        <f aca="false">HYPERLINK("https://www.411.com/address/410-River Rd E-443/BRAINERD-MN/?","Click here to search")</f>
        <v>Click here to search</v>
      </c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customFormat="false" ht="12.8" hidden="false" customHeight="false" outlineLevel="0" collapsed="false">
      <c r="A208" s="10" t="s">
        <v>24</v>
      </c>
      <c r="B208" s="11" t="n">
        <v>444</v>
      </c>
      <c r="C208" s="11"/>
      <c r="D208" s="10" t="s">
        <v>16</v>
      </c>
      <c r="E208" s="10"/>
      <c r="F208" s="10"/>
      <c r="G208" s="10" t="str">
        <f aca="false">HYPERLINK("https://www.fastpeoplesearch.com/address/410-River-Rd-E-Apt-444_BRAINERD-MN","Click here to search")</f>
        <v>Click here to search</v>
      </c>
      <c r="H208" s="10" t="str">
        <f aca="false">HYPERLINK("https://www.truepeoplesearch.com/details?streetaddress=410%20River Rd E%20444&amp;citystatezip=BRAINERD%2C%20MN&amp;rid=0x0","Click here to search")</f>
        <v>Click here to search</v>
      </c>
      <c r="I208" s="10" t="str">
        <f aca="false">HYPERLINK("https://www.411.com/address/410-River Rd E-444/BRAINERD-MN/?","Click here to search")</f>
        <v>Click here to search</v>
      </c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 customFormat="false" ht="12.8" hidden="false" customHeight="false" outlineLevel="0" collapsed="false">
      <c r="A209" s="10" t="s">
        <v>24</v>
      </c>
      <c r="B209" s="11" t="n">
        <v>445</v>
      </c>
      <c r="C209" s="11"/>
      <c r="D209" s="10" t="s">
        <v>16</v>
      </c>
      <c r="E209" s="10"/>
      <c r="F209" s="10"/>
      <c r="G209" s="10" t="str">
        <f aca="false">HYPERLINK("https://www.fastpeoplesearch.com/address/410-River-Rd-E-Apt-445_BRAINERD-MN","Click here to search")</f>
        <v>Click here to search</v>
      </c>
      <c r="H209" s="10" t="str">
        <f aca="false">HYPERLINK("https://www.truepeoplesearch.com/details?streetaddress=410%20River Rd E%20445&amp;citystatezip=BRAINERD%2C%20MN&amp;rid=0x0","Click here to search")</f>
        <v>Click here to search</v>
      </c>
      <c r="I209" s="10" t="str">
        <f aca="false">HYPERLINK("https://www.411.com/address/410-River Rd E-445/BRAINERD-MN/?","Click here to search")</f>
        <v>Click here to search</v>
      </c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customFormat="false" ht="12.8" hidden="false" customHeight="false" outlineLevel="0" collapsed="false">
      <c r="A210" s="10" t="s">
        <v>24</v>
      </c>
      <c r="B210" s="11" t="n">
        <v>446</v>
      </c>
      <c r="C210" s="11"/>
      <c r="D210" s="10" t="s">
        <v>16</v>
      </c>
      <c r="E210" s="10"/>
      <c r="F210" s="10"/>
      <c r="G210" s="10" t="str">
        <f aca="false">HYPERLINK("https://www.fastpeoplesearch.com/address/410-River-Rd-E-Apt-446_BRAINERD-MN","Click here to search")</f>
        <v>Click here to search</v>
      </c>
      <c r="H210" s="10" t="str">
        <f aca="false">HYPERLINK("https://www.truepeoplesearch.com/details?streetaddress=410%20River Rd E%20446&amp;citystatezip=BRAINERD%2C%20MN&amp;rid=0x0","Click here to search")</f>
        <v>Click here to search</v>
      </c>
      <c r="I210" s="10" t="str">
        <f aca="false">HYPERLINK("https://www.411.com/address/410-River Rd E-446/BRAINERD-MN/?","Click here to search")</f>
        <v>Click here to search</v>
      </c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customFormat="false" ht="12.8" hidden="false" customHeight="false" outlineLevel="0" collapsed="false">
      <c r="A211" s="10" t="s">
        <v>24</v>
      </c>
      <c r="B211" s="11" t="n">
        <v>447</v>
      </c>
      <c r="C211" s="11"/>
      <c r="D211" s="10" t="s">
        <v>16</v>
      </c>
      <c r="E211" s="10"/>
      <c r="F211" s="10"/>
      <c r="G211" s="10" t="str">
        <f aca="false">HYPERLINK("https://www.fastpeoplesearch.com/address/410-River-Rd-E-Apt-447_BRAINERD-MN","Click here to search")</f>
        <v>Click here to search</v>
      </c>
      <c r="H211" s="10" t="str">
        <f aca="false">HYPERLINK("https://www.truepeoplesearch.com/details?streetaddress=410%20River Rd E%20447&amp;citystatezip=BRAINERD%2C%20MN&amp;rid=0x0","Click here to search")</f>
        <v>Click here to search</v>
      </c>
      <c r="I211" s="10" t="str">
        <f aca="false">HYPERLINK("https://www.411.com/address/410-River Rd E-447/BRAINERD-MN/?","Click here to search")</f>
        <v>Click here to search</v>
      </c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customFormat="false" ht="12.8" hidden="false" customHeight="false" outlineLevel="0" collapsed="false">
      <c r="A212" s="10" t="s">
        <v>24</v>
      </c>
      <c r="B212" s="11" t="n">
        <v>448</v>
      </c>
      <c r="C212" s="11"/>
      <c r="D212" s="10" t="s">
        <v>16</v>
      </c>
      <c r="E212" s="10"/>
      <c r="F212" s="10"/>
      <c r="G212" s="10" t="str">
        <f aca="false">HYPERLINK("https://www.fastpeoplesearch.com/address/410-River-Rd-E-Apt-448_BRAINERD-MN","Click here to search")</f>
        <v>Click here to search</v>
      </c>
      <c r="H212" s="10" t="str">
        <f aca="false">HYPERLINK("https://www.truepeoplesearch.com/details?streetaddress=410%20River Rd E%20448&amp;citystatezip=BRAINERD%2C%20MN&amp;rid=0x0","Click here to search")</f>
        <v>Click here to search</v>
      </c>
      <c r="I212" s="10" t="str">
        <f aca="false">HYPERLINK("https://www.411.com/address/410-River Rd E-448/BRAINERD-MN/?","Click here to search")</f>
        <v>Click here to search</v>
      </c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customFormat="false" ht="12.8" hidden="false" customHeight="false" outlineLevel="0" collapsed="false">
      <c r="A213" s="10" t="s">
        <v>24</v>
      </c>
      <c r="B213" s="11" t="n">
        <v>449</v>
      </c>
      <c r="C213" s="11"/>
      <c r="D213" s="10" t="s">
        <v>16</v>
      </c>
      <c r="E213" s="10"/>
      <c r="F213" s="10"/>
      <c r="G213" s="10" t="str">
        <f aca="false">HYPERLINK("https://www.fastpeoplesearch.com/address/410-River-Rd-E-Apt-449_BRAINERD-MN","Click here to search")</f>
        <v>Click here to search</v>
      </c>
      <c r="H213" s="10" t="str">
        <f aca="false">HYPERLINK("https://www.truepeoplesearch.com/details?streetaddress=410%20River Rd E%20449&amp;citystatezip=BRAINERD%2C%20MN&amp;rid=0x0","Click here to search")</f>
        <v>Click here to search</v>
      </c>
      <c r="I213" s="10" t="str">
        <f aca="false">HYPERLINK("https://www.411.com/address/410-River Rd E-449/BRAINERD-MN/?","Click here to search")</f>
        <v>Click here to search</v>
      </c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customFormat="false" ht="12.8" hidden="false" customHeight="false" outlineLevel="0" collapsed="false">
      <c r="A214" s="10" t="s">
        <v>24</v>
      </c>
      <c r="B214" s="11" t="n">
        <v>450</v>
      </c>
      <c r="C214" s="11"/>
      <c r="D214" s="10" t="s">
        <v>16</v>
      </c>
      <c r="E214" s="10"/>
      <c r="F214" s="10"/>
      <c r="G214" s="10" t="str">
        <f aca="false">HYPERLINK("https://www.fastpeoplesearch.com/address/410-River-Rd-E-Apt-450_BRAINERD-MN","Click here to search")</f>
        <v>Click here to search</v>
      </c>
      <c r="H214" s="10" t="str">
        <f aca="false">HYPERLINK("https://www.truepeoplesearch.com/details?streetaddress=410%20River Rd E%20450&amp;citystatezip=BRAINERD%2C%20MN&amp;rid=0x0","Click here to search")</f>
        <v>Click here to search</v>
      </c>
      <c r="I214" s="10" t="str">
        <f aca="false">HYPERLINK("https://www.411.com/address/410-River Rd E-450/BRAINERD-MN/?","Click here to search")</f>
        <v>Click here to search</v>
      </c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customFormat="false" ht="12.8" hidden="false" customHeight="false" outlineLevel="0" collapsed="false">
      <c r="A215" s="10" t="s">
        <v>24</v>
      </c>
      <c r="B215" s="11" t="n">
        <v>451</v>
      </c>
      <c r="C215" s="11"/>
      <c r="D215" s="10" t="s">
        <v>16</v>
      </c>
      <c r="E215" s="10"/>
      <c r="F215" s="10"/>
      <c r="G215" s="10" t="str">
        <f aca="false">HYPERLINK("https://www.fastpeoplesearch.com/address/410-River-Rd-E-Apt-451_BRAINERD-MN","Click here to search")</f>
        <v>Click here to search</v>
      </c>
      <c r="H215" s="10" t="str">
        <f aca="false">HYPERLINK("https://www.truepeoplesearch.com/details?streetaddress=410%20River Rd E%20451&amp;citystatezip=BRAINERD%2C%20MN&amp;rid=0x0","Click here to search")</f>
        <v>Click here to search</v>
      </c>
      <c r="I215" s="10" t="str">
        <f aca="false">HYPERLINK("https://www.411.com/address/410-River Rd E-451/BRAINERD-MN/?","Click here to search")</f>
        <v>Click here to search</v>
      </c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customFormat="false" ht="12.8" hidden="false" customHeight="false" outlineLevel="0" collapsed="false">
      <c r="A216" s="10" t="s">
        <v>24</v>
      </c>
      <c r="B216" s="11" t="n">
        <v>452</v>
      </c>
      <c r="C216" s="11"/>
      <c r="D216" s="10" t="s">
        <v>16</v>
      </c>
      <c r="E216" s="10"/>
      <c r="F216" s="10"/>
      <c r="G216" s="10" t="str">
        <f aca="false">HYPERLINK("https://www.fastpeoplesearch.com/address/410-River-Rd-E-Apt-452_BRAINERD-MN","Click here to search")</f>
        <v>Click here to search</v>
      </c>
      <c r="H216" s="10" t="str">
        <f aca="false">HYPERLINK("https://www.truepeoplesearch.com/details?streetaddress=410%20River Rd E%20452&amp;citystatezip=BRAINERD%2C%20MN&amp;rid=0x0","Click here to search")</f>
        <v>Click here to search</v>
      </c>
      <c r="I216" s="10" t="str">
        <f aca="false">HYPERLINK("https://www.411.com/address/410-River Rd E-452/BRAINERD-MN/?","Click here to search")</f>
        <v>Click here to search</v>
      </c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customFormat="false" ht="12.8" hidden="false" customHeight="false" outlineLevel="0" collapsed="false">
      <c r="A217" s="10" t="s">
        <v>24</v>
      </c>
      <c r="B217" s="11" t="n">
        <v>453</v>
      </c>
      <c r="C217" s="11"/>
      <c r="D217" s="10" t="s">
        <v>16</v>
      </c>
      <c r="E217" s="10"/>
      <c r="F217" s="10"/>
      <c r="G217" s="10" t="str">
        <f aca="false">HYPERLINK("https://www.fastpeoplesearch.com/address/410-River-Rd-E-Apt-453_BRAINERD-MN","Click here to search")</f>
        <v>Click here to search</v>
      </c>
      <c r="H217" s="10" t="str">
        <f aca="false">HYPERLINK("https://www.truepeoplesearch.com/details?streetaddress=410%20River Rd E%20453&amp;citystatezip=BRAINERD%2C%20MN&amp;rid=0x0","Click here to search")</f>
        <v>Click here to search</v>
      </c>
      <c r="I217" s="10" t="str">
        <f aca="false">HYPERLINK("https://www.411.com/address/410-River Rd E-453/BRAINERD-MN/?","Click here to search")</f>
        <v>Click here to search</v>
      </c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customFormat="false" ht="12.8" hidden="false" customHeight="false" outlineLevel="0" collapsed="false">
      <c r="A218" s="10" t="s">
        <v>24</v>
      </c>
      <c r="B218" s="11" t="n">
        <v>454</v>
      </c>
      <c r="C218" s="11"/>
      <c r="D218" s="10" t="s">
        <v>16</v>
      </c>
      <c r="E218" s="10"/>
      <c r="F218" s="10"/>
      <c r="G218" s="10" t="str">
        <f aca="false">HYPERLINK("https://www.fastpeoplesearch.com/address/410-River-Rd-E-Apt-454_BRAINERD-MN","Click here to search")</f>
        <v>Click here to search</v>
      </c>
      <c r="H218" s="10" t="str">
        <f aca="false">HYPERLINK("https://www.truepeoplesearch.com/details?streetaddress=410%20River Rd E%20454&amp;citystatezip=BRAINERD%2C%20MN&amp;rid=0x0","Click here to search")</f>
        <v>Click here to search</v>
      </c>
      <c r="I218" s="10" t="str">
        <f aca="false">HYPERLINK("https://www.411.com/address/410-River Rd E-454/BRAINERD-MN/?","Click here to search")</f>
        <v>Click here to search</v>
      </c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customFormat="false" ht="12.8" hidden="false" customHeight="false" outlineLevel="0" collapsed="false">
      <c r="A219" s="10" t="s">
        <v>24</v>
      </c>
      <c r="B219" s="11" t="n">
        <v>455</v>
      </c>
      <c r="C219" s="11"/>
      <c r="D219" s="10" t="s">
        <v>16</v>
      </c>
      <c r="E219" s="10"/>
      <c r="F219" s="10"/>
      <c r="G219" s="10" t="str">
        <f aca="false">HYPERLINK("https://www.fastpeoplesearch.com/address/410-River-Rd-E-Apt-455_BRAINERD-MN","Click here to search")</f>
        <v>Click here to search</v>
      </c>
      <c r="H219" s="10" t="str">
        <f aca="false">HYPERLINK("https://www.truepeoplesearch.com/details?streetaddress=410%20River Rd E%20455&amp;citystatezip=BRAINERD%2C%20MN&amp;rid=0x0","Click here to search")</f>
        <v>Click here to search</v>
      </c>
      <c r="I219" s="10" t="str">
        <f aca="false">HYPERLINK("https://www.411.com/address/410-River Rd E-455/BRAINERD-MN/?","Click here to search")</f>
        <v>Click here to search</v>
      </c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 customFormat="false" ht="12.8" hidden="false" customHeight="false" outlineLevel="0" collapsed="false">
      <c r="A220" s="10" t="s">
        <v>24</v>
      </c>
      <c r="B220" s="11" t="n">
        <v>456</v>
      </c>
      <c r="C220" s="11"/>
      <c r="D220" s="10" t="s">
        <v>16</v>
      </c>
      <c r="E220" s="10"/>
      <c r="F220" s="10"/>
      <c r="G220" s="10" t="str">
        <f aca="false">HYPERLINK("https://www.fastpeoplesearch.com/address/410-River-Rd-E-Apt-456_BRAINERD-MN","Click here to search")</f>
        <v>Click here to search</v>
      </c>
      <c r="H220" s="10" t="str">
        <f aca="false">HYPERLINK("https://www.truepeoplesearch.com/details?streetaddress=410%20River Rd E%20456&amp;citystatezip=BRAINERD%2C%20MN&amp;rid=0x0","Click here to search")</f>
        <v>Click here to search</v>
      </c>
      <c r="I220" s="10" t="str">
        <f aca="false">HYPERLINK("https://www.411.com/address/410-River Rd E-456/BRAINERD-MN/?","Click here to search")</f>
        <v>Click here to search</v>
      </c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 customFormat="false" ht="12.8" hidden="false" customHeight="false" outlineLevel="0" collapsed="false">
      <c r="A221" s="10" t="s">
        <v>24</v>
      </c>
      <c r="B221" s="11" t="n">
        <v>457</v>
      </c>
      <c r="C221" s="11"/>
      <c r="D221" s="10" t="s">
        <v>16</v>
      </c>
      <c r="E221" s="10"/>
      <c r="F221" s="10"/>
      <c r="G221" s="10" t="str">
        <f aca="false">HYPERLINK("https://www.fastpeoplesearch.com/address/410-River-Rd-E-Apt-457_BRAINERD-MN","Click here to search")</f>
        <v>Click here to search</v>
      </c>
      <c r="H221" s="10" t="str">
        <f aca="false">HYPERLINK("https://www.truepeoplesearch.com/details?streetaddress=410%20River Rd E%20457&amp;citystatezip=BRAINERD%2C%20MN&amp;rid=0x0","Click here to search")</f>
        <v>Click here to search</v>
      </c>
      <c r="I221" s="10" t="str">
        <f aca="false">HYPERLINK("https://www.411.com/address/410-River Rd E-457/BRAINERD-MN/?","Click here to search")</f>
        <v>Click here to search</v>
      </c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 customFormat="false" ht="12.8" hidden="false" customHeight="false" outlineLevel="0" collapsed="false">
      <c r="A222" s="10" t="s">
        <v>24</v>
      </c>
      <c r="B222" s="11" t="n">
        <v>458</v>
      </c>
      <c r="C222" s="11"/>
      <c r="D222" s="10" t="s">
        <v>16</v>
      </c>
      <c r="E222" s="10"/>
      <c r="F222" s="10"/>
      <c r="G222" s="10" t="str">
        <f aca="false">HYPERLINK("https://www.fastpeoplesearch.com/address/410-River-Rd-E-Apt-458_BRAINERD-MN","Click here to search")</f>
        <v>Click here to search</v>
      </c>
      <c r="H222" s="10" t="str">
        <f aca="false">HYPERLINK("https://www.truepeoplesearch.com/details?streetaddress=410%20River Rd E%20458&amp;citystatezip=BRAINERD%2C%20MN&amp;rid=0x0","Click here to search")</f>
        <v>Click here to search</v>
      </c>
      <c r="I222" s="10" t="str">
        <f aca="false">HYPERLINK("https://www.411.com/address/410-River Rd E-458/BRAINERD-MN/?","Click here to search")</f>
        <v>Click here to search</v>
      </c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 customFormat="false" ht="12.8" hidden="false" customHeight="false" outlineLevel="0" collapsed="false">
      <c r="A223" s="10" t="s">
        <v>24</v>
      </c>
      <c r="B223" s="11" t="n">
        <v>459</v>
      </c>
      <c r="C223" s="11"/>
      <c r="D223" s="10" t="s">
        <v>16</v>
      </c>
      <c r="E223" s="10"/>
      <c r="F223" s="10"/>
      <c r="G223" s="10" t="str">
        <f aca="false">HYPERLINK("https://www.fastpeoplesearch.com/address/410-River-Rd-E-Apt-459_BRAINERD-MN","Click here to search")</f>
        <v>Click here to search</v>
      </c>
      <c r="H223" s="10" t="str">
        <f aca="false">HYPERLINK("https://www.truepeoplesearch.com/details?streetaddress=410%20River Rd E%20459&amp;citystatezip=BRAINERD%2C%20MN&amp;rid=0x0","Click here to search")</f>
        <v>Click here to search</v>
      </c>
      <c r="I223" s="10" t="str">
        <f aca="false">HYPERLINK("https://www.411.com/address/410-River Rd E-459/BRAINERD-MN/?","Click here to search")</f>
        <v>Click here to search</v>
      </c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 customFormat="false" ht="12.8" hidden="false" customHeight="false" outlineLevel="0" collapsed="false">
      <c r="A224" s="10" t="s">
        <v>24</v>
      </c>
      <c r="B224" s="11" t="n">
        <v>460</v>
      </c>
      <c r="C224" s="11"/>
      <c r="D224" s="10" t="s">
        <v>16</v>
      </c>
      <c r="E224" s="10"/>
      <c r="F224" s="10"/>
      <c r="G224" s="10" t="str">
        <f aca="false">HYPERLINK("https://www.fastpeoplesearch.com/address/410-River-Rd-E-Apt-460_BRAINERD-MN","Click here to search")</f>
        <v>Click here to search</v>
      </c>
      <c r="H224" s="10" t="str">
        <f aca="false">HYPERLINK("https://www.truepeoplesearch.com/details?streetaddress=410%20River Rd E%20460&amp;citystatezip=BRAINERD%2C%20MN&amp;rid=0x0","Click here to search")</f>
        <v>Click here to search</v>
      </c>
      <c r="I224" s="10" t="str">
        <f aca="false">HYPERLINK("https://www.411.com/address/410-River Rd E-460/BRAINERD-MN/?","Click here to search")</f>
        <v>Click here to search</v>
      </c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 customFormat="false" ht="12.8" hidden="false" customHeight="false" outlineLevel="0" collapsed="false">
      <c r="A225" s="10" t="s">
        <v>24</v>
      </c>
      <c r="B225" s="11" t="n">
        <v>461</v>
      </c>
      <c r="C225" s="11"/>
      <c r="D225" s="10" t="s">
        <v>16</v>
      </c>
      <c r="E225" s="10"/>
      <c r="F225" s="10"/>
      <c r="G225" s="10" t="str">
        <f aca="false">HYPERLINK("https://www.fastpeoplesearch.com/address/410-River-Rd-E-Apt-461_BRAINERD-MN","Click here to search")</f>
        <v>Click here to search</v>
      </c>
      <c r="H225" s="10" t="str">
        <f aca="false">HYPERLINK("https://www.truepeoplesearch.com/details?streetaddress=410%20River Rd E%20461&amp;citystatezip=BRAINERD%2C%20MN&amp;rid=0x0","Click here to search")</f>
        <v>Click here to search</v>
      </c>
      <c r="I225" s="10" t="str">
        <f aca="false">HYPERLINK("https://www.411.com/address/410-River Rd E-461/BRAINERD-MN/?","Click here to search")</f>
        <v>Click here to search</v>
      </c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 customFormat="false" ht="12.8" hidden="false" customHeight="false" outlineLevel="0" collapsed="false">
      <c r="A226" s="10" t="s">
        <v>24</v>
      </c>
      <c r="B226" s="11" t="n">
        <v>462</v>
      </c>
      <c r="C226" s="11"/>
      <c r="D226" s="10" t="s">
        <v>16</v>
      </c>
      <c r="E226" s="10"/>
      <c r="F226" s="10"/>
      <c r="G226" s="10" t="str">
        <f aca="false">HYPERLINK("https://www.fastpeoplesearch.com/address/410-River-Rd-E-Apt-462_BRAINERD-MN","Click here to search")</f>
        <v>Click here to search</v>
      </c>
      <c r="H226" s="10" t="str">
        <f aca="false">HYPERLINK("https://www.truepeoplesearch.com/details?streetaddress=410%20River Rd E%20462&amp;citystatezip=BRAINERD%2C%20MN&amp;rid=0x0","Click here to search")</f>
        <v>Click here to search</v>
      </c>
      <c r="I226" s="10" t="str">
        <f aca="false">HYPERLINK("https://www.411.com/address/410-River Rd E-462/BRAINERD-MN/?","Click here to search")</f>
        <v>Click here to search</v>
      </c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 customFormat="false" ht="12.8" hidden="false" customHeight="false" outlineLevel="0" collapsed="false">
      <c r="A227" s="10" t="s">
        <v>24</v>
      </c>
      <c r="B227" s="11" t="n">
        <v>463</v>
      </c>
      <c r="C227" s="11"/>
      <c r="D227" s="10" t="s">
        <v>16</v>
      </c>
      <c r="E227" s="10"/>
      <c r="F227" s="10"/>
      <c r="G227" s="10" t="str">
        <f aca="false">HYPERLINK("https://www.fastpeoplesearch.com/address/410-River-Rd-E-Apt-463_BRAINERD-MN","Click here to search")</f>
        <v>Click here to search</v>
      </c>
      <c r="H227" s="10" t="str">
        <f aca="false">HYPERLINK("https://www.truepeoplesearch.com/details?streetaddress=410%20River Rd E%20463&amp;citystatezip=BRAINERD%2C%20MN&amp;rid=0x0","Click here to search")</f>
        <v>Click here to search</v>
      </c>
      <c r="I227" s="10" t="str">
        <f aca="false">HYPERLINK("https://www.411.com/address/410-River Rd E-463/BRAINERD-MN/?","Click here to search")</f>
        <v>Click here to search</v>
      </c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 customFormat="false" ht="12.8" hidden="false" customHeight="false" outlineLevel="0" collapsed="false">
      <c r="A228" s="10" t="s">
        <v>24</v>
      </c>
      <c r="B228" s="11" t="n">
        <v>464</v>
      </c>
      <c r="C228" s="11"/>
      <c r="D228" s="10" t="s">
        <v>16</v>
      </c>
      <c r="E228" s="10"/>
      <c r="F228" s="10"/>
      <c r="G228" s="10" t="str">
        <f aca="false">HYPERLINK("https://www.fastpeoplesearch.com/address/410-River-Rd-E-Apt-464_BRAINERD-MN","Click here to search")</f>
        <v>Click here to search</v>
      </c>
      <c r="H228" s="10" t="str">
        <f aca="false">HYPERLINK("https://www.truepeoplesearch.com/details?streetaddress=410%20River Rd E%20464&amp;citystatezip=BRAINERD%2C%20MN&amp;rid=0x0","Click here to search")</f>
        <v>Click here to search</v>
      </c>
      <c r="I228" s="10" t="str">
        <f aca="false">HYPERLINK("https://www.411.com/address/410-River Rd E-464/BRAINERD-MN/?","Click here to search")</f>
        <v>Click here to search</v>
      </c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 customFormat="false" ht="12.8" hidden="false" customHeight="false" outlineLevel="0" collapsed="false">
      <c r="A229" s="10" t="s">
        <v>24</v>
      </c>
      <c r="B229" s="11" t="n">
        <v>465</v>
      </c>
      <c r="C229" s="11"/>
      <c r="D229" s="10" t="s">
        <v>16</v>
      </c>
      <c r="E229" s="10"/>
      <c r="F229" s="10"/>
      <c r="G229" s="10" t="str">
        <f aca="false">HYPERLINK("https://www.fastpeoplesearch.com/address/410-River-Rd-E-Apt-465_BRAINERD-MN","Click here to search")</f>
        <v>Click here to search</v>
      </c>
      <c r="H229" s="10" t="str">
        <f aca="false">HYPERLINK("https://www.truepeoplesearch.com/details?streetaddress=410%20River Rd E%20465&amp;citystatezip=BRAINERD%2C%20MN&amp;rid=0x0","Click here to search")</f>
        <v>Click here to search</v>
      </c>
      <c r="I229" s="10" t="str">
        <f aca="false">HYPERLINK("https://www.411.com/address/410-River Rd E-465/BRAINERD-MN/?","Click here to search")</f>
        <v>Click here to search</v>
      </c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 customFormat="false" ht="12.8" hidden="false" customHeight="false" outlineLevel="0" collapsed="false">
      <c r="A230" s="10" t="s">
        <v>24</v>
      </c>
      <c r="B230" s="11" t="n">
        <v>466</v>
      </c>
      <c r="C230" s="11"/>
      <c r="D230" s="10" t="s">
        <v>16</v>
      </c>
      <c r="E230" s="10"/>
      <c r="F230" s="10"/>
      <c r="G230" s="10" t="str">
        <f aca="false">HYPERLINK("https://www.fastpeoplesearch.com/address/410-River-Rd-E-Apt-466_BRAINERD-MN","Click here to search")</f>
        <v>Click here to search</v>
      </c>
      <c r="H230" s="10" t="str">
        <f aca="false">HYPERLINK("https://www.truepeoplesearch.com/details?streetaddress=410%20River Rd E%20466&amp;citystatezip=BRAINERD%2C%20MN&amp;rid=0x0","Click here to search")</f>
        <v>Click here to search</v>
      </c>
      <c r="I230" s="10" t="str">
        <f aca="false">HYPERLINK("https://www.411.com/address/410-River Rd E-466/BRAINERD-MN/?","Click here to search")</f>
        <v>Click here to search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customFormat="false" ht="12.8" hidden="false" customHeight="false" outlineLevel="0" collapsed="false">
      <c r="A231" s="10" t="s">
        <v>24</v>
      </c>
      <c r="B231" s="11" t="n">
        <v>467</v>
      </c>
      <c r="C231" s="11"/>
      <c r="D231" s="10" t="s">
        <v>16</v>
      </c>
      <c r="E231" s="10"/>
      <c r="F231" s="10"/>
      <c r="G231" s="10" t="str">
        <f aca="false">HYPERLINK("https://www.fastpeoplesearch.com/address/410-River-Rd-E-Apt-467_BRAINERD-MN","Click here to search")</f>
        <v>Click here to search</v>
      </c>
      <c r="H231" s="10" t="str">
        <f aca="false">HYPERLINK("https://www.truepeoplesearch.com/details?streetaddress=410%20River Rd E%20467&amp;citystatezip=BRAINERD%2C%20MN&amp;rid=0x0","Click here to search")</f>
        <v>Click here to search</v>
      </c>
      <c r="I231" s="10" t="str">
        <f aca="false">HYPERLINK("https://www.411.com/address/410-River Rd E-467/BRAINERD-MN/?","Click here to search")</f>
        <v>Click here to search</v>
      </c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customFormat="false" ht="12.8" hidden="false" customHeight="false" outlineLevel="0" collapsed="false">
      <c r="A232" s="10" t="s">
        <v>24</v>
      </c>
      <c r="B232" s="11" t="n">
        <v>468</v>
      </c>
      <c r="C232" s="11"/>
      <c r="D232" s="10" t="s">
        <v>16</v>
      </c>
      <c r="E232" s="10"/>
      <c r="F232" s="10"/>
      <c r="G232" s="10" t="str">
        <f aca="false">HYPERLINK("https://www.fastpeoplesearch.com/address/410-River-Rd-E-Apt-468_BRAINERD-MN","Click here to search")</f>
        <v>Click here to search</v>
      </c>
      <c r="H232" s="10" t="str">
        <f aca="false">HYPERLINK("https://www.truepeoplesearch.com/details?streetaddress=410%20River Rd E%20468&amp;citystatezip=BRAINERD%2C%20MN&amp;rid=0x0","Click here to search")</f>
        <v>Click here to search</v>
      </c>
      <c r="I232" s="10" t="str">
        <f aca="false">HYPERLINK("https://www.411.com/address/410-River Rd E-468/BRAINERD-MN/?","Click here to search")</f>
        <v>Click here to search</v>
      </c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customFormat="false" ht="12.8" hidden="false" customHeight="false" outlineLevel="0" collapsed="false">
      <c r="A233" s="10" t="s">
        <v>24</v>
      </c>
      <c r="B233" s="11" t="n">
        <v>469</v>
      </c>
      <c r="C233" s="11"/>
      <c r="D233" s="10" t="s">
        <v>16</v>
      </c>
      <c r="E233" s="10"/>
      <c r="F233" s="10"/>
      <c r="G233" s="10" t="str">
        <f aca="false">HYPERLINK("https://www.fastpeoplesearch.com/address/410-River-Rd-E-Apt-469_BRAINERD-MN","Click here to search")</f>
        <v>Click here to search</v>
      </c>
      <c r="H233" s="10" t="str">
        <f aca="false">HYPERLINK("https://www.truepeoplesearch.com/details?streetaddress=410%20River Rd E%20469&amp;citystatezip=BRAINERD%2C%20MN&amp;rid=0x0","Click here to search")</f>
        <v>Click here to search</v>
      </c>
      <c r="I233" s="10" t="str">
        <f aca="false">HYPERLINK("https://www.411.com/address/410-River Rd E-469/BRAINERD-MN/?","Click here to search")</f>
        <v>Click here to search</v>
      </c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 customFormat="false" ht="12.8" hidden="false" customHeight="false" outlineLevel="0" collapsed="false">
      <c r="A234" s="10" t="s">
        <v>24</v>
      </c>
      <c r="B234" s="11" t="n">
        <v>470</v>
      </c>
      <c r="C234" s="11"/>
      <c r="D234" s="10" t="s">
        <v>16</v>
      </c>
      <c r="E234" s="10"/>
      <c r="F234" s="10"/>
      <c r="G234" s="10" t="str">
        <f aca="false">HYPERLINK("https://www.fastpeoplesearch.com/address/410-River-Rd-E-Apt-470_BRAINERD-MN","Click here to search")</f>
        <v>Click here to search</v>
      </c>
      <c r="H234" s="10" t="str">
        <f aca="false">HYPERLINK("https://www.truepeoplesearch.com/details?streetaddress=410%20River Rd E%20470&amp;citystatezip=BRAINERD%2C%20MN&amp;rid=0x0","Click here to search")</f>
        <v>Click here to search</v>
      </c>
      <c r="I234" s="10" t="str">
        <f aca="false">HYPERLINK("https://www.411.com/address/410-River Rd E-470/BRAINERD-MN/?","Click here to search")</f>
        <v>Click here to search</v>
      </c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 customFormat="false" ht="12.8" hidden="false" customHeight="false" outlineLevel="0" collapsed="false">
      <c r="A235" s="10" t="s">
        <v>24</v>
      </c>
      <c r="B235" s="11" t="n">
        <v>471</v>
      </c>
      <c r="C235" s="11"/>
      <c r="D235" s="10" t="s">
        <v>16</v>
      </c>
      <c r="E235" s="10"/>
      <c r="F235" s="10"/>
      <c r="G235" s="10" t="str">
        <f aca="false">HYPERLINK("https://www.fastpeoplesearch.com/address/410-River-Rd-E-Apt-471_BRAINERD-MN","Click here to search")</f>
        <v>Click here to search</v>
      </c>
      <c r="H235" s="10" t="str">
        <f aca="false">HYPERLINK("https://www.truepeoplesearch.com/details?streetaddress=410%20River Rd E%20471&amp;citystatezip=BRAINERD%2C%20MN&amp;rid=0x0","Click here to search")</f>
        <v>Click here to search</v>
      </c>
      <c r="I235" s="10" t="str">
        <f aca="false">HYPERLINK("https://www.411.com/address/410-River Rd E-471/BRAINERD-MN/?","Click here to search")</f>
        <v>Click here to search</v>
      </c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 customFormat="false" ht="12.8" hidden="false" customHeight="false" outlineLevel="0" collapsed="false">
      <c r="A236" s="10" t="s">
        <v>24</v>
      </c>
      <c r="B236" s="11" t="n">
        <v>472</v>
      </c>
      <c r="C236" s="11"/>
      <c r="D236" s="10" t="s">
        <v>16</v>
      </c>
      <c r="E236" s="10"/>
      <c r="F236" s="10"/>
      <c r="G236" s="10" t="str">
        <f aca="false">HYPERLINK("https://www.fastpeoplesearch.com/address/410-River-Rd-E-Apt-472_BRAINERD-MN","Click here to search")</f>
        <v>Click here to search</v>
      </c>
      <c r="H236" s="10" t="str">
        <f aca="false">HYPERLINK("https://www.truepeoplesearch.com/details?streetaddress=410%20River Rd E%20472&amp;citystatezip=BRAINERD%2C%20MN&amp;rid=0x0","Click here to search")</f>
        <v>Click here to search</v>
      </c>
      <c r="I236" s="10" t="str">
        <f aca="false">HYPERLINK("https://www.411.com/address/410-River Rd E-472/BRAINERD-MN/?","Click here to search")</f>
        <v>Click here to search</v>
      </c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 customFormat="false" ht="12.8" hidden="false" customHeight="false" outlineLevel="0" collapsed="false">
      <c r="A237" s="10" t="s">
        <v>24</v>
      </c>
      <c r="B237" s="11" t="n">
        <v>473</v>
      </c>
      <c r="C237" s="11"/>
      <c r="D237" s="10" t="s">
        <v>16</v>
      </c>
      <c r="E237" s="10"/>
      <c r="F237" s="10"/>
      <c r="G237" s="10" t="str">
        <f aca="false">HYPERLINK("https://www.fastpeoplesearch.com/address/410-River-Rd-E-Apt-473_BRAINERD-MN","Click here to search")</f>
        <v>Click here to search</v>
      </c>
      <c r="H237" s="10" t="str">
        <f aca="false">HYPERLINK("https://www.truepeoplesearch.com/details?streetaddress=410%20River Rd E%20473&amp;citystatezip=BRAINERD%2C%20MN&amp;rid=0x0","Click here to search")</f>
        <v>Click here to search</v>
      </c>
      <c r="I237" s="10" t="str">
        <f aca="false">HYPERLINK("https://www.411.com/address/410-River Rd E-473/BRAINERD-MN/?","Click here to search")</f>
        <v>Click here to search</v>
      </c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 customFormat="false" ht="12.8" hidden="false" customHeight="false" outlineLevel="0" collapsed="false">
      <c r="A238" s="10" t="s">
        <v>24</v>
      </c>
      <c r="B238" s="11" t="n">
        <v>474</v>
      </c>
      <c r="C238" s="11"/>
      <c r="D238" s="10" t="s">
        <v>16</v>
      </c>
      <c r="E238" s="10"/>
      <c r="F238" s="10"/>
      <c r="G238" s="10" t="str">
        <f aca="false">HYPERLINK("https://www.fastpeoplesearch.com/address/410-River-Rd-E-Apt-474_BRAINERD-MN","Click here to search")</f>
        <v>Click here to search</v>
      </c>
      <c r="H238" s="10" t="str">
        <f aca="false">HYPERLINK("https://www.truepeoplesearch.com/details?streetaddress=410%20River Rd E%20474&amp;citystatezip=BRAINERD%2C%20MN&amp;rid=0x0","Click here to search")</f>
        <v>Click here to search</v>
      </c>
      <c r="I238" s="10" t="str">
        <f aca="false">HYPERLINK("https://www.411.com/address/410-River Rd E-474/BRAINERD-MN/?","Click here to search")</f>
        <v>Click here to search</v>
      </c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 customFormat="false" ht="12.8" hidden="false" customHeight="false" outlineLevel="0" collapsed="false">
      <c r="A239" s="10" t="s">
        <v>24</v>
      </c>
      <c r="B239" s="11" t="n">
        <v>475</v>
      </c>
      <c r="C239" s="11"/>
      <c r="D239" s="10" t="s">
        <v>16</v>
      </c>
      <c r="E239" s="10"/>
      <c r="F239" s="10"/>
      <c r="G239" s="10" t="str">
        <f aca="false">HYPERLINK("https://www.fastpeoplesearch.com/address/410-River-Rd-E-Apt-475_BRAINERD-MN","Click here to search")</f>
        <v>Click here to search</v>
      </c>
      <c r="H239" s="10" t="str">
        <f aca="false">HYPERLINK("https://www.truepeoplesearch.com/details?streetaddress=410%20River Rd E%20475&amp;citystatezip=BRAINERD%2C%20MN&amp;rid=0x0","Click here to search")</f>
        <v>Click here to search</v>
      </c>
      <c r="I239" s="10" t="str">
        <f aca="false">HYPERLINK("https://www.411.com/address/410-River Rd E-475/BRAINERD-MN/?","Click here to search")</f>
        <v>Click here to search</v>
      </c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 customFormat="false" ht="12.8" hidden="false" customHeight="false" outlineLevel="0" collapsed="false">
      <c r="A240" s="10" t="s">
        <v>24</v>
      </c>
      <c r="B240" s="11" t="n">
        <v>476</v>
      </c>
      <c r="C240" s="11"/>
      <c r="D240" s="10" t="s">
        <v>16</v>
      </c>
      <c r="E240" s="10"/>
      <c r="F240" s="10"/>
      <c r="G240" s="10" t="str">
        <f aca="false">HYPERLINK("https://www.fastpeoplesearch.com/address/410-River-Rd-E-Apt-476_BRAINERD-MN","Click here to search")</f>
        <v>Click here to search</v>
      </c>
      <c r="H240" s="10" t="str">
        <f aca="false">HYPERLINK("https://www.truepeoplesearch.com/details?streetaddress=410%20River Rd E%20476&amp;citystatezip=BRAINERD%2C%20MN&amp;rid=0x0","Click here to search")</f>
        <v>Click here to search</v>
      </c>
      <c r="I240" s="10" t="str">
        <f aca="false">HYPERLINK("https://www.411.com/address/410-River Rd E-476/BRAINERD-MN/?","Click here to search")</f>
        <v>Click here to search</v>
      </c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customFormat="false" ht="12.8" hidden="false" customHeight="false" outlineLevel="0" collapsed="false">
      <c r="A241" s="10" t="s">
        <v>24</v>
      </c>
      <c r="B241" s="11" t="n">
        <v>477</v>
      </c>
      <c r="C241" s="11"/>
      <c r="D241" s="10" t="s">
        <v>16</v>
      </c>
      <c r="E241" s="10"/>
      <c r="F241" s="10"/>
      <c r="G241" s="10" t="str">
        <f aca="false">HYPERLINK("https://www.fastpeoplesearch.com/address/410-River-Rd-E-Apt-477_BRAINERD-MN","Click here to search")</f>
        <v>Click here to search</v>
      </c>
      <c r="H241" s="10" t="str">
        <f aca="false">HYPERLINK("https://www.truepeoplesearch.com/details?streetaddress=410%20River Rd E%20477&amp;citystatezip=BRAINERD%2C%20MN&amp;rid=0x0","Click here to search")</f>
        <v>Click here to search</v>
      </c>
      <c r="I241" s="10" t="str">
        <f aca="false">HYPERLINK("https://www.411.com/address/410-River Rd E-477/BRAINERD-MN/?","Click here to search")</f>
        <v>Click here to search</v>
      </c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 customFormat="false" ht="12.8" hidden="false" customHeight="false" outlineLevel="0" collapsed="false">
      <c r="A242" s="10" t="s">
        <v>24</v>
      </c>
      <c r="B242" s="11" t="n">
        <v>478</v>
      </c>
      <c r="C242" s="11"/>
      <c r="D242" s="10" t="s">
        <v>16</v>
      </c>
      <c r="E242" s="10"/>
      <c r="F242" s="10"/>
      <c r="G242" s="10" t="str">
        <f aca="false">HYPERLINK("https://www.fastpeoplesearch.com/address/410-River-Rd-E-Apt-478_BRAINERD-MN","Click here to search")</f>
        <v>Click here to search</v>
      </c>
      <c r="H242" s="10" t="str">
        <f aca="false">HYPERLINK("https://www.truepeoplesearch.com/details?streetaddress=410%20River Rd E%20478&amp;citystatezip=BRAINERD%2C%20MN&amp;rid=0x0","Click here to search")</f>
        <v>Click here to search</v>
      </c>
      <c r="I242" s="10" t="str">
        <f aca="false">HYPERLINK("https://www.411.com/address/410-River Rd E-478/BRAINERD-MN/?","Click here to search")</f>
        <v>Click here to search</v>
      </c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 customFormat="false" ht="12.8" hidden="false" customHeight="false" outlineLevel="0" collapsed="false">
      <c r="A243" s="10" t="s">
        <v>24</v>
      </c>
      <c r="B243" s="11" t="n">
        <v>479</v>
      </c>
      <c r="C243" s="11"/>
      <c r="D243" s="10" t="s">
        <v>16</v>
      </c>
      <c r="E243" s="10"/>
      <c r="F243" s="10"/>
      <c r="G243" s="10" t="str">
        <f aca="false">HYPERLINK("https://www.fastpeoplesearch.com/address/410-River-Rd-E-Apt-479_BRAINERD-MN","Click here to search")</f>
        <v>Click here to search</v>
      </c>
      <c r="H243" s="10" t="str">
        <f aca="false">HYPERLINK("https://www.truepeoplesearch.com/details?streetaddress=410%20River Rd E%20479&amp;citystatezip=BRAINERD%2C%20MN&amp;rid=0x0","Click here to search")</f>
        <v>Click here to search</v>
      </c>
      <c r="I243" s="10" t="str">
        <f aca="false">HYPERLINK("https://www.411.com/address/410-River Rd E-479/BRAINERD-MN/?","Click here to search")</f>
        <v>Click here to search</v>
      </c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 customFormat="false" ht="12.8" hidden="false" customHeight="false" outlineLevel="0" collapsed="false">
      <c r="A244" s="10" t="s">
        <v>24</v>
      </c>
      <c r="B244" s="11" t="n">
        <v>480</v>
      </c>
      <c r="C244" s="11"/>
      <c r="D244" s="10" t="s">
        <v>16</v>
      </c>
      <c r="E244" s="10"/>
      <c r="F244" s="10"/>
      <c r="G244" s="10" t="str">
        <f aca="false">HYPERLINK("https://www.fastpeoplesearch.com/address/410-River-Rd-E-Apt-480_BRAINERD-MN","Click here to search")</f>
        <v>Click here to search</v>
      </c>
      <c r="H244" s="10" t="str">
        <f aca="false">HYPERLINK("https://www.truepeoplesearch.com/details?streetaddress=410%20River Rd E%20480&amp;citystatezip=BRAINERD%2C%20MN&amp;rid=0x0","Click here to search")</f>
        <v>Click here to search</v>
      </c>
      <c r="I244" s="10" t="str">
        <f aca="false">HYPERLINK("https://www.411.com/address/410-River Rd E-480/BRAINERD-MN/?","Click here to search")</f>
        <v>Click here to search</v>
      </c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 customFormat="false" ht="12.8" hidden="false" customHeight="false" outlineLevel="0" collapsed="false">
      <c r="A245" s="10" t="s">
        <v>24</v>
      </c>
      <c r="B245" s="11" t="n">
        <v>481</v>
      </c>
      <c r="C245" s="11"/>
      <c r="D245" s="10" t="s">
        <v>16</v>
      </c>
      <c r="E245" s="10"/>
      <c r="F245" s="10"/>
      <c r="G245" s="10" t="str">
        <f aca="false">HYPERLINK("https://www.fastpeoplesearch.com/address/410-River-Rd-E-Apt-481_BRAINERD-MN","Click here to search")</f>
        <v>Click here to search</v>
      </c>
      <c r="H245" s="10" t="str">
        <f aca="false">HYPERLINK("https://www.truepeoplesearch.com/details?streetaddress=410%20River Rd E%20481&amp;citystatezip=BRAINERD%2C%20MN&amp;rid=0x0","Click here to search")</f>
        <v>Click here to search</v>
      </c>
      <c r="I245" s="10" t="str">
        <f aca="false">HYPERLINK("https://www.411.com/address/410-River Rd E-481/BRAINERD-MN/?","Click here to search")</f>
        <v>Click here to search</v>
      </c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 customFormat="false" ht="12.8" hidden="false" customHeight="false" outlineLevel="0" collapsed="false">
      <c r="A246" s="10" t="s">
        <v>24</v>
      </c>
      <c r="B246" s="11" t="n">
        <v>482</v>
      </c>
      <c r="C246" s="11"/>
      <c r="D246" s="10" t="s">
        <v>16</v>
      </c>
      <c r="E246" s="10"/>
      <c r="F246" s="10"/>
      <c r="G246" s="10" t="str">
        <f aca="false">HYPERLINK("https://www.fastpeoplesearch.com/address/410-River-Rd-E-Apt-482_BRAINERD-MN","Click here to search")</f>
        <v>Click here to search</v>
      </c>
      <c r="H246" s="10" t="str">
        <f aca="false">HYPERLINK("https://www.truepeoplesearch.com/details?streetaddress=410%20River Rd E%20482&amp;citystatezip=BRAINERD%2C%20MN&amp;rid=0x0","Click here to search")</f>
        <v>Click here to search</v>
      </c>
      <c r="I246" s="10" t="str">
        <f aca="false">HYPERLINK("https://www.411.com/address/410-River Rd E-482/BRAINERD-MN/?","Click here to search")</f>
        <v>Click here to search</v>
      </c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 customFormat="false" ht="12.8" hidden="false" customHeight="false" outlineLevel="0" collapsed="false">
      <c r="A247" s="10" t="s">
        <v>24</v>
      </c>
      <c r="B247" s="11" t="n">
        <v>483</v>
      </c>
      <c r="C247" s="11"/>
      <c r="D247" s="10" t="s">
        <v>16</v>
      </c>
      <c r="E247" s="10"/>
      <c r="F247" s="10"/>
      <c r="G247" s="10" t="str">
        <f aca="false">HYPERLINK("https://www.fastpeoplesearch.com/address/410-River-Rd-E-Apt-483_BRAINERD-MN","Click here to search")</f>
        <v>Click here to search</v>
      </c>
      <c r="H247" s="10" t="str">
        <f aca="false">HYPERLINK("https://www.truepeoplesearch.com/details?streetaddress=410%20River Rd E%20483&amp;citystatezip=BRAINERD%2C%20MN&amp;rid=0x0","Click here to search")</f>
        <v>Click here to search</v>
      </c>
      <c r="I247" s="10" t="str">
        <f aca="false">HYPERLINK("https://www.411.com/address/410-River Rd E-483/BRAINERD-MN/?","Click here to search")</f>
        <v>Click here to search</v>
      </c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 customFormat="false" ht="12.8" hidden="false" customHeight="false" outlineLevel="0" collapsed="false">
      <c r="A248" s="10" t="s">
        <v>24</v>
      </c>
      <c r="B248" s="11" t="n">
        <v>484</v>
      </c>
      <c r="C248" s="11"/>
      <c r="D248" s="10" t="s">
        <v>16</v>
      </c>
      <c r="E248" s="10"/>
      <c r="F248" s="10"/>
      <c r="G248" s="10" t="str">
        <f aca="false">HYPERLINK("https://www.fastpeoplesearch.com/address/410-River-Rd-E-Apt-484_BRAINERD-MN","Click here to search")</f>
        <v>Click here to search</v>
      </c>
      <c r="H248" s="10" t="str">
        <f aca="false">HYPERLINK("https://www.truepeoplesearch.com/details?streetaddress=410%20River Rd E%20484&amp;citystatezip=BRAINERD%2C%20MN&amp;rid=0x0","Click here to search")</f>
        <v>Click here to search</v>
      </c>
      <c r="I248" s="10" t="str">
        <f aca="false">HYPERLINK("https://www.411.com/address/410-River Rd E-484/BRAINERD-MN/?","Click here to search")</f>
        <v>Click here to search</v>
      </c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 customFormat="false" ht="12.8" hidden="false" customHeight="false" outlineLevel="0" collapsed="false">
      <c r="A249" s="10" t="s">
        <v>24</v>
      </c>
      <c r="B249" s="11" t="n">
        <v>485</v>
      </c>
      <c r="C249" s="11"/>
      <c r="D249" s="10" t="s">
        <v>16</v>
      </c>
      <c r="E249" s="10"/>
      <c r="F249" s="10"/>
      <c r="G249" s="10" t="str">
        <f aca="false">HYPERLINK("https://www.fastpeoplesearch.com/address/410-River-Rd-E-Apt-485_BRAINERD-MN","Click here to search")</f>
        <v>Click here to search</v>
      </c>
      <c r="H249" s="10" t="str">
        <f aca="false">HYPERLINK("https://www.truepeoplesearch.com/details?streetaddress=410%20River Rd E%20485&amp;citystatezip=BRAINERD%2C%20MN&amp;rid=0x0","Click here to search")</f>
        <v>Click here to search</v>
      </c>
      <c r="I249" s="10" t="str">
        <f aca="false">HYPERLINK("https://www.411.com/address/410-River Rd E-485/BRAINERD-MN/?","Click here to search")</f>
        <v>Click here to search</v>
      </c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 customFormat="false" ht="12.8" hidden="false" customHeight="false" outlineLevel="0" collapsed="false">
      <c r="A250" s="10" t="s">
        <v>24</v>
      </c>
      <c r="B250" s="11" t="n">
        <v>486</v>
      </c>
      <c r="C250" s="11"/>
      <c r="D250" s="10" t="s">
        <v>16</v>
      </c>
      <c r="E250" s="10"/>
      <c r="F250" s="10"/>
      <c r="G250" s="10" t="str">
        <f aca="false">HYPERLINK("https://www.fastpeoplesearch.com/address/410-River-Rd-E-Apt-486_BRAINERD-MN","Click here to search")</f>
        <v>Click here to search</v>
      </c>
      <c r="H250" s="10" t="str">
        <f aca="false">HYPERLINK("https://www.truepeoplesearch.com/details?streetaddress=410%20River Rd E%20486&amp;citystatezip=BRAINERD%2C%20MN&amp;rid=0x0","Click here to search")</f>
        <v>Click here to search</v>
      </c>
      <c r="I250" s="10" t="str">
        <f aca="false">HYPERLINK("https://www.411.com/address/410-River Rd E-486/BRAINERD-MN/?","Click here to search")</f>
        <v>Click here to search</v>
      </c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 customFormat="false" ht="12.8" hidden="false" customHeight="false" outlineLevel="0" collapsed="false">
      <c r="A251" s="10" t="s">
        <v>24</v>
      </c>
      <c r="B251" s="11" t="n">
        <v>487</v>
      </c>
      <c r="C251" s="11"/>
      <c r="D251" s="10" t="s">
        <v>16</v>
      </c>
      <c r="E251" s="10"/>
      <c r="F251" s="10"/>
      <c r="G251" s="10" t="str">
        <f aca="false">HYPERLINK("https://www.fastpeoplesearch.com/address/410-River-Rd-E-Apt-487_BRAINERD-MN","Click here to search")</f>
        <v>Click here to search</v>
      </c>
      <c r="H251" s="10" t="str">
        <f aca="false">HYPERLINK("https://www.truepeoplesearch.com/details?streetaddress=410%20River Rd E%20487&amp;citystatezip=BRAINERD%2C%20MN&amp;rid=0x0","Click here to search")</f>
        <v>Click here to search</v>
      </c>
      <c r="I251" s="10" t="str">
        <f aca="false">HYPERLINK("https://www.411.com/address/410-River Rd E-487/BRAINERD-MN/?","Click here to search")</f>
        <v>Click here to search</v>
      </c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 customFormat="false" ht="12.8" hidden="false" customHeight="false" outlineLevel="0" collapsed="false">
      <c r="A252" s="10" t="s">
        <v>24</v>
      </c>
      <c r="B252" s="11" t="n">
        <v>488</v>
      </c>
      <c r="C252" s="11"/>
      <c r="D252" s="10" t="s">
        <v>16</v>
      </c>
      <c r="E252" s="10"/>
      <c r="F252" s="10"/>
      <c r="G252" s="10" t="str">
        <f aca="false">HYPERLINK("https://www.fastpeoplesearch.com/address/410-River-Rd-E-Apt-488_BRAINERD-MN","Click here to search")</f>
        <v>Click here to search</v>
      </c>
      <c r="H252" s="10" t="str">
        <f aca="false">HYPERLINK("https://www.truepeoplesearch.com/details?streetaddress=410%20River Rd E%20488&amp;citystatezip=BRAINERD%2C%20MN&amp;rid=0x0","Click here to search")</f>
        <v>Click here to search</v>
      </c>
      <c r="I252" s="10" t="str">
        <f aca="false">HYPERLINK("https://www.411.com/address/410-River Rd E-488/BRAINERD-MN/?","Click here to search")</f>
        <v>Click here to search</v>
      </c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 customFormat="false" ht="12.8" hidden="false" customHeight="false" outlineLevel="0" collapsed="false">
      <c r="A253" s="10" t="s">
        <v>24</v>
      </c>
      <c r="B253" s="11" t="n">
        <v>489</v>
      </c>
      <c r="C253" s="11"/>
      <c r="D253" s="10" t="s">
        <v>16</v>
      </c>
      <c r="E253" s="10"/>
      <c r="F253" s="10"/>
      <c r="G253" s="10" t="str">
        <f aca="false">HYPERLINK("https://www.fastpeoplesearch.com/address/410-River-Rd-E-Apt-489_BRAINERD-MN","Click here to search")</f>
        <v>Click here to search</v>
      </c>
      <c r="H253" s="10" t="str">
        <f aca="false">HYPERLINK("https://www.truepeoplesearch.com/details?streetaddress=410%20River Rd E%20489&amp;citystatezip=BRAINERD%2C%20MN&amp;rid=0x0","Click here to search")</f>
        <v>Click here to search</v>
      </c>
      <c r="I253" s="10" t="str">
        <f aca="false">HYPERLINK("https://www.411.com/address/410-River Rd E-489/BRAINERD-MN/?","Click here to search")</f>
        <v>Click here to search</v>
      </c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 customFormat="false" ht="12.8" hidden="false" customHeight="false" outlineLevel="0" collapsed="false">
      <c r="A254" s="10" t="s">
        <v>24</v>
      </c>
      <c r="B254" s="11" t="n">
        <v>490</v>
      </c>
      <c r="C254" s="11"/>
      <c r="D254" s="10" t="s">
        <v>16</v>
      </c>
      <c r="E254" s="10"/>
      <c r="F254" s="10"/>
      <c r="G254" s="10" t="str">
        <f aca="false">HYPERLINK("https://www.fastpeoplesearch.com/address/410-River-Rd-E-Apt-490_BRAINERD-MN","Click here to search")</f>
        <v>Click here to search</v>
      </c>
      <c r="H254" s="10" t="str">
        <f aca="false">HYPERLINK("https://www.truepeoplesearch.com/details?streetaddress=410%20River Rd E%20490&amp;citystatezip=BRAINERD%2C%20MN&amp;rid=0x0","Click here to search")</f>
        <v>Click here to search</v>
      </c>
      <c r="I254" s="10" t="str">
        <f aca="false">HYPERLINK("https://www.411.com/address/410-River Rd E-490/BRAINERD-MN/?","Click here to search")</f>
        <v>Click here to search</v>
      </c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 customFormat="false" ht="12.8" hidden="false" customHeight="false" outlineLevel="0" collapsed="false">
      <c r="A255" s="10" t="s">
        <v>24</v>
      </c>
      <c r="B255" s="11" t="n">
        <v>491</v>
      </c>
      <c r="C255" s="11"/>
      <c r="D255" s="10" t="s">
        <v>16</v>
      </c>
      <c r="E255" s="10"/>
      <c r="F255" s="10"/>
      <c r="G255" s="10" t="str">
        <f aca="false">HYPERLINK("https://www.fastpeoplesearch.com/address/410-River-Rd-E-Apt-491_BRAINERD-MN","Click here to search")</f>
        <v>Click here to search</v>
      </c>
      <c r="H255" s="10" t="str">
        <f aca="false">HYPERLINK("https://www.truepeoplesearch.com/details?streetaddress=410%20River Rd E%20491&amp;citystatezip=BRAINERD%2C%20MN&amp;rid=0x0","Click here to search")</f>
        <v>Click here to search</v>
      </c>
      <c r="I255" s="10" t="str">
        <f aca="false">HYPERLINK("https://www.411.com/address/410-River Rd E-491/BRAINERD-MN/?","Click here to search")</f>
        <v>Click here to search</v>
      </c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customFormat="false" ht="12.8" hidden="false" customHeight="false" outlineLevel="0" collapsed="false">
      <c r="A256" s="10" t="s">
        <v>24</v>
      </c>
      <c r="B256" s="11" t="n">
        <v>492</v>
      </c>
      <c r="C256" s="11"/>
      <c r="D256" s="10" t="s">
        <v>16</v>
      </c>
      <c r="E256" s="10"/>
      <c r="F256" s="10"/>
      <c r="G256" s="10" t="str">
        <f aca="false">HYPERLINK("https://www.fastpeoplesearch.com/address/410-River-Rd-E-Apt-492_BRAINERD-MN","Click here to search")</f>
        <v>Click here to search</v>
      </c>
      <c r="H256" s="10" t="str">
        <f aca="false">HYPERLINK("https://www.truepeoplesearch.com/details?streetaddress=410%20River Rd E%20492&amp;citystatezip=BRAINERD%2C%20MN&amp;rid=0x0","Click here to search")</f>
        <v>Click here to search</v>
      </c>
      <c r="I256" s="10" t="str">
        <f aca="false">HYPERLINK("https://www.411.com/address/410-River Rd E-492/BRAINERD-MN/?","Click here to search")</f>
        <v>Click here to search</v>
      </c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 customFormat="false" ht="12.8" hidden="false" customHeight="false" outlineLevel="0" collapsed="false">
      <c r="A257" s="10" t="s">
        <v>24</v>
      </c>
      <c r="B257" s="11" t="n">
        <v>493</v>
      </c>
      <c r="C257" s="11"/>
      <c r="D257" s="10" t="s">
        <v>16</v>
      </c>
      <c r="E257" s="10"/>
      <c r="F257" s="10"/>
      <c r="G257" s="10" t="str">
        <f aca="false">HYPERLINK("https://www.fastpeoplesearch.com/address/410-River-Rd-E-Apt-493_BRAINERD-MN","Click here to search")</f>
        <v>Click here to search</v>
      </c>
      <c r="H257" s="10" t="str">
        <f aca="false">HYPERLINK("https://www.truepeoplesearch.com/details?streetaddress=410%20River Rd E%20493&amp;citystatezip=BRAINERD%2C%20MN&amp;rid=0x0","Click here to search")</f>
        <v>Click here to search</v>
      </c>
      <c r="I257" s="10" t="str">
        <f aca="false">HYPERLINK("https://www.411.com/address/410-River Rd E-493/BRAINERD-MN/?","Click here to search")</f>
        <v>Click here to search</v>
      </c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 customFormat="false" ht="12.8" hidden="false" customHeight="false" outlineLevel="0" collapsed="false">
      <c r="A258" s="10" t="s">
        <v>24</v>
      </c>
      <c r="B258" s="11" t="n">
        <v>494</v>
      </c>
      <c r="C258" s="11"/>
      <c r="D258" s="10" t="s">
        <v>16</v>
      </c>
      <c r="E258" s="10"/>
      <c r="F258" s="10"/>
      <c r="G258" s="10" t="str">
        <f aca="false">HYPERLINK("https://www.fastpeoplesearch.com/address/410-River-Rd-E-Apt-494_BRAINERD-MN","Click here to search")</f>
        <v>Click here to search</v>
      </c>
      <c r="H258" s="10" t="str">
        <f aca="false">HYPERLINK("https://www.truepeoplesearch.com/details?streetaddress=410%20River Rd E%20494&amp;citystatezip=BRAINERD%2C%20MN&amp;rid=0x0","Click here to search")</f>
        <v>Click here to search</v>
      </c>
      <c r="I258" s="10" t="str">
        <f aca="false">HYPERLINK("https://www.411.com/address/410-River Rd E-494/BRAINERD-MN/?","Click here to search")</f>
        <v>Click here to search</v>
      </c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 customFormat="false" ht="12.8" hidden="false" customHeight="false" outlineLevel="0" collapsed="false">
      <c r="A259" s="10" t="s">
        <v>24</v>
      </c>
      <c r="B259" s="11" t="n">
        <v>495</v>
      </c>
      <c r="C259" s="11"/>
      <c r="D259" s="10" t="s">
        <v>16</v>
      </c>
      <c r="E259" s="10"/>
      <c r="F259" s="10"/>
      <c r="G259" s="10" t="str">
        <f aca="false">HYPERLINK("https://www.fastpeoplesearch.com/address/410-River-Rd-E-Apt-495_BRAINERD-MN","Click here to search")</f>
        <v>Click here to search</v>
      </c>
      <c r="H259" s="10" t="str">
        <f aca="false">HYPERLINK("https://www.truepeoplesearch.com/details?streetaddress=410%20River Rd E%20495&amp;citystatezip=BRAINERD%2C%20MN&amp;rid=0x0","Click here to search")</f>
        <v>Click here to search</v>
      </c>
      <c r="I259" s="10" t="str">
        <f aca="false">HYPERLINK("https://www.411.com/address/410-River Rd E-495/BRAINERD-MN/?","Click here to search")</f>
        <v>Click here to search</v>
      </c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 customFormat="false" ht="12.8" hidden="false" customHeight="false" outlineLevel="0" collapsed="false">
      <c r="A260" s="10" t="s">
        <v>24</v>
      </c>
      <c r="B260" s="11" t="n">
        <v>496</v>
      </c>
      <c r="C260" s="11"/>
      <c r="D260" s="10" t="s">
        <v>16</v>
      </c>
      <c r="E260" s="10"/>
      <c r="F260" s="10"/>
      <c r="G260" s="10" t="str">
        <f aca="false">HYPERLINK("https://www.fastpeoplesearch.com/address/410-River-Rd-E-Apt-496_BRAINERD-MN","Click here to search")</f>
        <v>Click here to search</v>
      </c>
      <c r="H260" s="10" t="str">
        <f aca="false">HYPERLINK("https://www.truepeoplesearch.com/details?streetaddress=410%20River Rd E%20496&amp;citystatezip=BRAINERD%2C%20MN&amp;rid=0x0","Click here to search")</f>
        <v>Click here to search</v>
      </c>
      <c r="I260" s="10" t="str">
        <f aca="false">HYPERLINK("https://www.411.com/address/410-River Rd E-496/BRAINERD-MN/?","Click here to search")</f>
        <v>Click here to search</v>
      </c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 customFormat="false" ht="12.8" hidden="false" customHeight="false" outlineLevel="0" collapsed="false">
      <c r="A261" s="10" t="s">
        <v>24</v>
      </c>
      <c r="B261" s="11" t="n">
        <v>497</v>
      </c>
      <c r="C261" s="11"/>
      <c r="D261" s="10" t="s">
        <v>16</v>
      </c>
      <c r="E261" s="10"/>
      <c r="F261" s="10"/>
      <c r="G261" s="10" t="str">
        <f aca="false">HYPERLINK("https://www.fastpeoplesearch.com/address/410-River-Rd-E-Apt-497_BRAINERD-MN","Click here to search")</f>
        <v>Click here to search</v>
      </c>
      <c r="H261" s="10" t="str">
        <f aca="false">HYPERLINK("https://www.truepeoplesearch.com/details?streetaddress=410%20River Rd E%20497&amp;citystatezip=BRAINERD%2C%20MN&amp;rid=0x0","Click here to search")</f>
        <v>Click here to search</v>
      </c>
      <c r="I261" s="10" t="str">
        <f aca="false">HYPERLINK("https://www.411.com/address/410-River Rd E-497/BRAINERD-MN/?","Click here to search")</f>
        <v>Click here to search</v>
      </c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 customFormat="false" ht="12.8" hidden="false" customHeight="false" outlineLevel="0" collapsed="false">
      <c r="A262" s="10" t="s">
        <v>24</v>
      </c>
      <c r="B262" s="11" t="n">
        <v>498</v>
      </c>
      <c r="C262" s="11"/>
      <c r="D262" s="10" t="s">
        <v>16</v>
      </c>
      <c r="E262" s="10"/>
      <c r="F262" s="10"/>
      <c r="G262" s="10" t="str">
        <f aca="false">HYPERLINK("https://www.fastpeoplesearch.com/address/410-River-Rd-E-Apt-498_BRAINERD-MN","Click here to search")</f>
        <v>Click here to search</v>
      </c>
      <c r="H262" s="10" t="str">
        <f aca="false">HYPERLINK("https://www.truepeoplesearch.com/details?streetaddress=410%20River Rd E%20498&amp;citystatezip=BRAINERD%2C%20MN&amp;rid=0x0","Click here to search")</f>
        <v>Click here to search</v>
      </c>
      <c r="I262" s="10" t="str">
        <f aca="false">HYPERLINK("https://www.411.com/address/410-River Rd E-498/BRAINERD-MN/?","Click here to search")</f>
        <v>Click here to search</v>
      </c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 customFormat="false" ht="12.8" hidden="false" customHeight="false" outlineLevel="0" collapsed="false">
      <c r="A263" s="10" t="s">
        <v>24</v>
      </c>
      <c r="B263" s="11" t="n">
        <v>499</v>
      </c>
      <c r="C263" s="11"/>
      <c r="D263" s="10" t="s">
        <v>16</v>
      </c>
      <c r="E263" s="10"/>
      <c r="F263" s="10"/>
      <c r="G263" s="10" t="str">
        <f aca="false">HYPERLINK("https://www.fastpeoplesearch.com/address/410-River-Rd-E-Apt-499_BRAINERD-MN","Click here to search")</f>
        <v>Click here to search</v>
      </c>
      <c r="H263" s="10" t="str">
        <f aca="false">HYPERLINK("https://www.truepeoplesearch.com/details?streetaddress=410%20River Rd E%20499&amp;citystatezip=BRAINERD%2C%20MN&amp;rid=0x0","Click here to search")</f>
        <v>Click here to search</v>
      </c>
      <c r="I263" s="10" t="str">
        <f aca="false">HYPERLINK("https://www.411.com/address/410-River Rd E-499/BRAINERD-MN/?","Click here to search")</f>
        <v>Click here to search</v>
      </c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 customFormat="false" ht="12.8" hidden="false" customHeight="false" outlineLevel="0" collapsed="false">
      <c r="A264" s="10" t="s">
        <v>24</v>
      </c>
      <c r="B264" s="11" t="n">
        <v>500</v>
      </c>
      <c r="C264" s="11"/>
      <c r="D264" s="10" t="s">
        <v>16</v>
      </c>
      <c r="E264" s="10"/>
      <c r="F264" s="10"/>
      <c r="G264" s="10" t="str">
        <f aca="false">HYPERLINK("https://www.fastpeoplesearch.com/address/410-River-Rd-E-Apt-500_BRAINERD-MN","Click here to search")</f>
        <v>Click here to search</v>
      </c>
      <c r="H264" s="10" t="str">
        <f aca="false">HYPERLINK("https://www.truepeoplesearch.com/details?streetaddress=410%20River Rd E%20500&amp;citystatezip=BRAINERD%2C%20MN&amp;rid=0x0","Click here to search")</f>
        <v>Click here to search</v>
      </c>
      <c r="I264" s="10" t="str">
        <f aca="false">HYPERLINK("https://www.411.com/address/410-River Rd E-500/BRAINERD-MN/?","Click here to search")</f>
        <v>Click here to search</v>
      </c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customFormat="false" ht="12.8" hidden="false" customHeight="false" outlineLevel="0" collapsed="false">
      <c r="A265" s="10" t="s">
        <v>24</v>
      </c>
      <c r="B265" s="11" t="n">
        <v>501</v>
      </c>
      <c r="C265" s="11"/>
      <c r="D265" s="10" t="s">
        <v>16</v>
      </c>
      <c r="E265" s="10"/>
      <c r="F265" s="10"/>
      <c r="G265" s="10" t="str">
        <f aca="false">HYPERLINK("https://www.fastpeoplesearch.com/address/410-River-Rd-E-Apt-501_BRAINERD-MN","Click here to search")</f>
        <v>Click here to search</v>
      </c>
      <c r="H265" s="10" t="str">
        <f aca="false">HYPERLINK("https://www.truepeoplesearch.com/details?streetaddress=410%20River Rd E%20501&amp;citystatezip=BRAINERD%2C%20MN&amp;rid=0x0","Click here to search")</f>
        <v>Click here to search</v>
      </c>
      <c r="I265" s="10" t="str">
        <f aca="false">HYPERLINK("https://www.411.com/address/410-River Rd E-501/BRAINERD-MN/?","Click here to search")</f>
        <v>Click here to search</v>
      </c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customFormat="false" ht="12.8" hidden="false" customHeight="false" outlineLevel="0" collapsed="false">
      <c r="A266" s="10" t="s">
        <v>24</v>
      </c>
      <c r="B266" s="11" t="n">
        <v>502</v>
      </c>
      <c r="C266" s="11"/>
      <c r="D266" s="10" t="s">
        <v>16</v>
      </c>
      <c r="E266" s="10"/>
      <c r="F266" s="10"/>
      <c r="G266" s="10" t="str">
        <f aca="false">HYPERLINK("https://www.fastpeoplesearch.com/address/410-River-Rd-E-Apt-502_BRAINERD-MN","Click here to search")</f>
        <v>Click here to search</v>
      </c>
      <c r="H266" s="10" t="str">
        <f aca="false">HYPERLINK("https://www.truepeoplesearch.com/details?streetaddress=410%20River Rd E%20502&amp;citystatezip=BRAINERD%2C%20MN&amp;rid=0x0","Click here to search")</f>
        <v>Click here to search</v>
      </c>
      <c r="I266" s="10" t="str">
        <f aca="false">HYPERLINK("https://www.411.com/address/410-River Rd E-502/BRAINERD-MN/?","Click here to search")</f>
        <v>Click here to search</v>
      </c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customFormat="false" ht="12.8" hidden="false" customHeight="false" outlineLevel="0" collapsed="false">
      <c r="A267" s="10" t="s">
        <v>24</v>
      </c>
      <c r="B267" s="11" t="n">
        <v>503</v>
      </c>
      <c r="C267" s="11"/>
      <c r="D267" s="10" t="s">
        <v>16</v>
      </c>
      <c r="E267" s="10"/>
      <c r="F267" s="10"/>
      <c r="G267" s="10" t="str">
        <f aca="false">HYPERLINK("https://www.fastpeoplesearch.com/address/410-River-Rd-E-Apt-503_BRAINERD-MN","Click here to search")</f>
        <v>Click here to search</v>
      </c>
      <c r="H267" s="10" t="str">
        <f aca="false">HYPERLINK("https://www.truepeoplesearch.com/details?streetaddress=410%20River Rd E%20503&amp;citystatezip=BRAINERD%2C%20MN&amp;rid=0x0","Click here to search")</f>
        <v>Click here to search</v>
      </c>
      <c r="I267" s="10" t="str">
        <f aca="false">HYPERLINK("https://www.411.com/address/410-River Rd E-503/BRAINERD-MN/?","Click here to search")</f>
        <v>Click here to search</v>
      </c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customFormat="false" ht="12.8" hidden="false" customHeight="false" outlineLevel="0" collapsed="false">
      <c r="A268" s="10" t="s">
        <v>24</v>
      </c>
      <c r="B268" s="11" t="n">
        <v>504</v>
      </c>
      <c r="C268" s="11"/>
      <c r="D268" s="10" t="s">
        <v>16</v>
      </c>
      <c r="E268" s="10"/>
      <c r="F268" s="10"/>
      <c r="G268" s="10" t="str">
        <f aca="false">HYPERLINK("https://www.fastpeoplesearch.com/address/410-River-Rd-E-Apt-504_BRAINERD-MN","Click here to search")</f>
        <v>Click here to search</v>
      </c>
      <c r="H268" s="10" t="str">
        <f aca="false">HYPERLINK("https://www.truepeoplesearch.com/details?streetaddress=410%20River Rd E%20504&amp;citystatezip=BRAINERD%2C%20MN&amp;rid=0x0","Click here to search")</f>
        <v>Click here to search</v>
      </c>
      <c r="I268" s="10" t="str">
        <f aca="false">HYPERLINK("https://www.411.com/address/410-River Rd E-504/BRAINERD-MN/?","Click here to search")</f>
        <v>Click here to search</v>
      </c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 customFormat="false" ht="12.8" hidden="false" customHeight="false" outlineLevel="0" collapsed="false">
      <c r="A269" s="10" t="s">
        <v>24</v>
      </c>
      <c r="B269" s="11" t="n">
        <v>505</v>
      </c>
      <c r="C269" s="11"/>
      <c r="D269" s="10" t="s">
        <v>16</v>
      </c>
      <c r="E269" s="10"/>
      <c r="F269" s="10"/>
      <c r="G269" s="10" t="str">
        <f aca="false">HYPERLINK("https://www.fastpeoplesearch.com/address/410-River-Rd-E-Apt-505_BRAINERD-MN","Click here to search")</f>
        <v>Click here to search</v>
      </c>
      <c r="H269" s="10" t="str">
        <f aca="false">HYPERLINK("https://www.truepeoplesearch.com/details?streetaddress=410%20River Rd E%20505&amp;citystatezip=BRAINERD%2C%20MN&amp;rid=0x0","Click here to search")</f>
        <v>Click here to search</v>
      </c>
      <c r="I269" s="10" t="str">
        <f aca="false">HYPERLINK("https://www.411.com/address/410-River Rd E-505/BRAINERD-MN/?","Click here to search")</f>
        <v>Click here to search</v>
      </c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 customFormat="false" ht="12.8" hidden="false" customHeight="false" outlineLevel="0" collapsed="false">
      <c r="A270" s="10" t="s">
        <v>24</v>
      </c>
      <c r="B270" s="11" t="n">
        <v>506</v>
      </c>
      <c r="C270" s="11"/>
      <c r="D270" s="10" t="s">
        <v>16</v>
      </c>
      <c r="E270" s="10"/>
      <c r="F270" s="10"/>
      <c r="G270" s="10" t="str">
        <f aca="false">HYPERLINK("https://www.fastpeoplesearch.com/address/410-River-Rd-E-Apt-506_BRAINERD-MN","Click here to search")</f>
        <v>Click here to search</v>
      </c>
      <c r="H270" s="10" t="str">
        <f aca="false">HYPERLINK("https://www.truepeoplesearch.com/details?streetaddress=410%20River Rd E%20506&amp;citystatezip=BRAINERD%2C%20MN&amp;rid=0x0","Click here to search")</f>
        <v>Click here to search</v>
      </c>
      <c r="I270" s="10" t="str">
        <f aca="false">HYPERLINK("https://www.411.com/address/410-River Rd E-506/BRAINERD-MN/?","Click here to search")</f>
        <v>Click here to search</v>
      </c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 customFormat="false" ht="12.8" hidden="false" customHeight="false" outlineLevel="0" collapsed="false">
      <c r="A271" s="10" t="s">
        <v>24</v>
      </c>
      <c r="B271" s="11" t="n">
        <v>507</v>
      </c>
      <c r="C271" s="11"/>
      <c r="D271" s="10" t="s">
        <v>16</v>
      </c>
      <c r="E271" s="10"/>
      <c r="F271" s="10"/>
      <c r="G271" s="10" t="str">
        <f aca="false">HYPERLINK("https://www.fastpeoplesearch.com/address/410-River-Rd-E-Apt-507_BRAINERD-MN","Click here to search")</f>
        <v>Click here to search</v>
      </c>
      <c r="H271" s="10" t="str">
        <f aca="false">HYPERLINK("https://www.truepeoplesearch.com/details?streetaddress=410%20River Rd E%20507&amp;citystatezip=BRAINERD%2C%20MN&amp;rid=0x0","Click here to search")</f>
        <v>Click here to search</v>
      </c>
      <c r="I271" s="10" t="str">
        <f aca="false">HYPERLINK("https://www.411.com/address/410-River Rd E-507/BRAINERD-MN/?","Click here to search")</f>
        <v>Click here to search</v>
      </c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 customFormat="false" ht="12.8" hidden="false" customHeight="false" outlineLevel="0" collapsed="false">
      <c r="A272" s="10" t="s">
        <v>24</v>
      </c>
      <c r="B272" s="11" t="n">
        <v>508</v>
      </c>
      <c r="C272" s="11"/>
      <c r="D272" s="10" t="s">
        <v>16</v>
      </c>
      <c r="E272" s="10"/>
      <c r="F272" s="10"/>
      <c r="G272" s="10" t="str">
        <f aca="false">HYPERLINK("https://www.fastpeoplesearch.com/address/410-River-Rd-E-Apt-508_BRAINERD-MN","Click here to search")</f>
        <v>Click here to search</v>
      </c>
      <c r="H272" s="10" t="str">
        <f aca="false">HYPERLINK("https://www.truepeoplesearch.com/details?streetaddress=410%20River Rd E%20508&amp;citystatezip=BRAINERD%2C%20MN&amp;rid=0x0","Click here to search")</f>
        <v>Click here to search</v>
      </c>
      <c r="I272" s="10" t="str">
        <f aca="false">HYPERLINK("https://www.411.com/address/410-River Rd E-508/BRAINERD-MN/?","Click here to search")</f>
        <v>Click here to search</v>
      </c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 customFormat="false" ht="12.8" hidden="false" customHeight="false" outlineLevel="0" collapsed="false">
      <c r="A273" s="10" t="s">
        <v>24</v>
      </c>
      <c r="B273" s="11" t="n">
        <v>509</v>
      </c>
      <c r="C273" s="11"/>
      <c r="D273" s="10" t="s">
        <v>16</v>
      </c>
      <c r="E273" s="10"/>
      <c r="F273" s="10"/>
      <c r="G273" s="10" t="str">
        <f aca="false">HYPERLINK("https://www.fastpeoplesearch.com/address/410-River-Rd-E-Apt-509_BRAINERD-MN","Click here to search")</f>
        <v>Click here to search</v>
      </c>
      <c r="H273" s="10" t="str">
        <f aca="false">HYPERLINK("https://www.truepeoplesearch.com/details?streetaddress=410%20River Rd E%20509&amp;citystatezip=BRAINERD%2C%20MN&amp;rid=0x0","Click here to search")</f>
        <v>Click here to search</v>
      </c>
      <c r="I273" s="10" t="str">
        <f aca="false">HYPERLINK("https://www.411.com/address/410-River Rd E-509/BRAINERD-MN/?","Click here to search")</f>
        <v>Click here to search</v>
      </c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 customFormat="false" ht="12.8" hidden="false" customHeight="false" outlineLevel="0" collapsed="false">
      <c r="A274" s="10" t="s">
        <v>24</v>
      </c>
      <c r="B274" s="11" t="n">
        <v>510</v>
      </c>
      <c r="C274" s="11"/>
      <c r="D274" s="10" t="s">
        <v>16</v>
      </c>
      <c r="E274" s="10"/>
      <c r="F274" s="10"/>
      <c r="G274" s="10" t="str">
        <f aca="false">HYPERLINK("https://www.fastpeoplesearch.com/address/410-River-Rd-E-Apt-510_BRAINERD-MN","Click here to search")</f>
        <v>Click here to search</v>
      </c>
      <c r="H274" s="10" t="str">
        <f aca="false">HYPERLINK("https://www.truepeoplesearch.com/details?streetaddress=410%20River Rd E%20510&amp;citystatezip=BRAINERD%2C%20MN&amp;rid=0x0","Click here to search")</f>
        <v>Click here to search</v>
      </c>
      <c r="I274" s="10" t="str">
        <f aca="false">HYPERLINK("https://www.411.com/address/410-River Rd E-510/BRAINERD-MN/?","Click here to search")</f>
        <v>Click here to search</v>
      </c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 customFormat="false" ht="12.8" hidden="false" customHeight="false" outlineLevel="0" collapsed="false">
      <c r="A275" s="10" t="s">
        <v>15</v>
      </c>
      <c r="B275" s="11" t="n">
        <v>511</v>
      </c>
      <c r="C275" s="11"/>
      <c r="D275" s="10" t="s">
        <v>16</v>
      </c>
      <c r="E275" s="10"/>
      <c r="F275" s="10"/>
      <c r="G275" s="10" t="str">
        <f aca="false">HYPERLINK("https://www.fastpeoplesearch.com/address/410-E-River-Rd-Apt-511_BRAINERD-MN","Click here to search")</f>
        <v>Click here to search</v>
      </c>
      <c r="H275" s="10" t="str">
        <f aca="false">HYPERLINK("https://www.truepeoplesearch.com/details?streetaddress=410%20E River Rd%20511&amp;citystatezip=BRAINERD%2C%20MN&amp;rid=0x0","Click here to search")</f>
        <v>Click here to search</v>
      </c>
      <c r="I275" s="10" t="str">
        <f aca="false">HYPERLINK("https://www.411.com/address/410-E River Rd-511/BRAINERD-MN/?","Click here to search")</f>
        <v>Click here to search</v>
      </c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 customFormat="false" ht="12.8" hidden="false" customHeight="false" outlineLevel="0" collapsed="false">
      <c r="A276" s="10" t="s">
        <v>15</v>
      </c>
      <c r="B276" s="11" t="n">
        <v>512</v>
      </c>
      <c r="C276" s="11"/>
      <c r="D276" s="10" t="s">
        <v>16</v>
      </c>
      <c r="E276" s="10"/>
      <c r="F276" s="10"/>
      <c r="G276" s="10" t="str">
        <f aca="false">HYPERLINK("https://www.fastpeoplesearch.com/address/410-E-River-Rd-Apt-512_BRAINERD-MN","Click here to search")</f>
        <v>Click here to search</v>
      </c>
      <c r="H276" s="10" t="str">
        <f aca="false">HYPERLINK("https://www.truepeoplesearch.com/details?streetaddress=410%20E River Rd%20512&amp;citystatezip=BRAINERD%2C%20MN&amp;rid=0x0","Click here to search")</f>
        <v>Click here to search</v>
      </c>
      <c r="I276" s="10" t="str">
        <f aca="false">HYPERLINK("https://www.411.com/address/410-E River Rd-512/BRAINERD-MN/?","Click here to search")</f>
        <v>Click here to search</v>
      </c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 customFormat="false" ht="12.8" hidden="false" customHeight="false" outlineLevel="0" collapsed="false">
      <c r="A277" s="10" t="s">
        <v>15</v>
      </c>
      <c r="B277" s="11" t="n">
        <v>513</v>
      </c>
      <c r="C277" s="11"/>
      <c r="D277" s="10" t="s">
        <v>16</v>
      </c>
      <c r="E277" s="10"/>
      <c r="F277" s="10"/>
      <c r="G277" s="10" t="str">
        <f aca="false">HYPERLINK("https://www.fastpeoplesearch.com/address/410-E-River-Rd-Apt-513_BRAINERD-MN","Click here to search")</f>
        <v>Click here to search</v>
      </c>
      <c r="H277" s="10" t="str">
        <f aca="false">HYPERLINK("https://www.truepeoplesearch.com/details?streetaddress=410%20E River Rd%20513&amp;citystatezip=BRAINERD%2C%20MN&amp;rid=0x0","Click here to search")</f>
        <v>Click here to search</v>
      </c>
      <c r="I277" s="10" t="str">
        <f aca="false">HYPERLINK("https://www.411.com/address/410-E River Rd-513/BRAINERD-MN/?","Click here to search")</f>
        <v>Click here to search</v>
      </c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 customFormat="false" ht="12.8" hidden="false" customHeight="false" outlineLevel="0" collapsed="false">
      <c r="A278" s="10" t="s">
        <v>15</v>
      </c>
      <c r="B278" s="11" t="n">
        <v>514</v>
      </c>
      <c r="C278" s="11"/>
      <c r="D278" s="10" t="s">
        <v>16</v>
      </c>
      <c r="E278" s="10"/>
      <c r="F278" s="10"/>
      <c r="G278" s="10" t="str">
        <f aca="false">HYPERLINK("https://www.fastpeoplesearch.com/address/410-E-River-Rd-Apt-514_BRAINERD-MN","Click here to search")</f>
        <v>Click here to search</v>
      </c>
      <c r="H278" s="10" t="str">
        <f aca="false">HYPERLINK("https://www.truepeoplesearch.com/details?streetaddress=410%20E River Rd%20514&amp;citystatezip=BRAINERD%2C%20MN&amp;rid=0x0","Click here to search")</f>
        <v>Click here to search</v>
      </c>
      <c r="I278" s="10" t="str">
        <f aca="false">HYPERLINK("https://www.411.com/address/410-E River Rd-514/BRAINERD-MN/?","Click here to search")</f>
        <v>Click here to search</v>
      </c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 customFormat="false" ht="12.8" hidden="false" customHeight="false" outlineLevel="0" collapsed="false">
      <c r="A279" s="10" t="s">
        <v>15</v>
      </c>
      <c r="B279" s="11" t="n">
        <v>515</v>
      </c>
      <c r="C279" s="11"/>
      <c r="D279" s="10" t="s">
        <v>16</v>
      </c>
      <c r="E279" s="10"/>
      <c r="F279" s="10"/>
      <c r="G279" s="10" t="str">
        <f aca="false">HYPERLINK("https://www.fastpeoplesearch.com/address/410-E-River-Rd-Apt-515_BRAINERD-MN","Click here to search")</f>
        <v>Click here to search</v>
      </c>
      <c r="H279" s="10" t="str">
        <f aca="false">HYPERLINK("https://www.truepeoplesearch.com/details?streetaddress=410%20E River Rd%20515&amp;citystatezip=BRAINERD%2C%20MN&amp;rid=0x0","Click here to search")</f>
        <v>Click here to search</v>
      </c>
      <c r="I279" s="10" t="str">
        <f aca="false">HYPERLINK("https://www.411.com/address/410-E River Rd-515/BRAINERD-MN/?","Click here to search")</f>
        <v>Click here to search</v>
      </c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 customFormat="false" ht="12.8" hidden="false" customHeight="false" outlineLevel="0" collapsed="false">
      <c r="A280" s="10" t="s">
        <v>15</v>
      </c>
      <c r="B280" s="11" t="n">
        <v>516</v>
      </c>
      <c r="C280" s="11"/>
      <c r="D280" s="10" t="s">
        <v>16</v>
      </c>
      <c r="E280" s="10"/>
      <c r="F280" s="10"/>
      <c r="G280" s="10" t="str">
        <f aca="false">HYPERLINK("https://www.fastpeoplesearch.com/address/410-E-River-Rd-Apt-516_BRAINERD-MN","Click here to search")</f>
        <v>Click here to search</v>
      </c>
      <c r="H280" s="10" t="str">
        <f aca="false">HYPERLINK("https://www.truepeoplesearch.com/details?streetaddress=410%20E River Rd%20516&amp;citystatezip=BRAINERD%2C%20MN&amp;rid=0x0","Click here to search")</f>
        <v>Click here to search</v>
      </c>
      <c r="I280" s="10" t="str">
        <f aca="false">HYPERLINK("https://www.411.com/address/410-E River Rd-516/BRAINERD-MN/?","Click here to search")</f>
        <v>Click here to search</v>
      </c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 customFormat="false" ht="12.8" hidden="false" customHeight="false" outlineLevel="0" collapsed="false">
      <c r="A281" s="10" t="s">
        <v>15</v>
      </c>
      <c r="B281" s="11" t="n">
        <v>600</v>
      </c>
      <c r="C281" s="11"/>
      <c r="D281" s="10" t="s">
        <v>16</v>
      </c>
      <c r="E281" s="10"/>
      <c r="F281" s="10"/>
      <c r="G281" s="10" t="str">
        <f aca="false">HYPERLINK("https://www.fastpeoplesearch.com/address/410-E-River-Rd-Apt-600_BRAINERD-MN","Click here to search")</f>
        <v>Click here to search</v>
      </c>
      <c r="H281" s="10" t="str">
        <f aca="false">HYPERLINK("https://www.truepeoplesearch.com/details?streetaddress=410%20E River Rd%20600&amp;citystatezip=BRAINERD%2C%20MN&amp;rid=0x0","Click here to search")</f>
        <v>Click here to search</v>
      </c>
      <c r="I281" s="10" t="str">
        <f aca="false">HYPERLINK("https://www.411.com/address/410-E River Rd-600/BRAINERD-MN/?","Click here to search")</f>
        <v>Click here to search</v>
      </c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 customFormat="false" ht="12.8" hidden="false" customHeight="false" outlineLevel="0" collapsed="false">
      <c r="A282" s="10" t="s">
        <v>15</v>
      </c>
      <c r="B282" s="11" t="n">
        <v>601</v>
      </c>
      <c r="C282" s="11"/>
      <c r="D282" s="10" t="s">
        <v>16</v>
      </c>
      <c r="E282" s="10"/>
      <c r="F282" s="10"/>
      <c r="G282" s="10" t="str">
        <f aca="false">HYPERLINK("https://www.fastpeoplesearch.com/address/410-E-River-Rd-Apt-601_BRAINERD-MN","Click here to search")</f>
        <v>Click here to search</v>
      </c>
      <c r="H282" s="10" t="str">
        <f aca="false">HYPERLINK("https://www.truepeoplesearch.com/details?streetaddress=410%20E River Rd%20601&amp;citystatezip=BRAINERD%2C%20MN&amp;rid=0x0","Click here to search")</f>
        <v>Click here to search</v>
      </c>
      <c r="I282" s="10" t="str">
        <f aca="false">HYPERLINK("https://www.411.com/address/410-E River Rd-601/BRAINERD-MN/?","Click here to search")</f>
        <v>Click here to search</v>
      </c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 customFormat="false" ht="12.8" hidden="false" customHeight="false" outlineLevel="0" collapsed="false">
      <c r="A283" s="10" t="s">
        <v>15</v>
      </c>
      <c r="B283" s="11" t="n">
        <v>602</v>
      </c>
      <c r="C283" s="11"/>
      <c r="D283" s="10" t="s">
        <v>16</v>
      </c>
      <c r="E283" s="10"/>
      <c r="F283" s="10"/>
      <c r="G283" s="10" t="str">
        <f aca="false">HYPERLINK("https://www.fastpeoplesearch.com/address/410-E-River-Rd-Apt-602_BRAINERD-MN","Click here to search")</f>
        <v>Click here to search</v>
      </c>
      <c r="H283" s="10" t="str">
        <f aca="false">HYPERLINK("https://www.truepeoplesearch.com/details?streetaddress=410%20E River Rd%20602&amp;citystatezip=BRAINERD%2C%20MN&amp;rid=0x0","Click here to search")</f>
        <v>Click here to search</v>
      </c>
      <c r="I283" s="10" t="str">
        <f aca="false">HYPERLINK("https://www.411.com/address/410-E River Rd-602/BRAINERD-MN/?","Click here to search")</f>
        <v>Click here to search</v>
      </c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 customFormat="false" ht="12.8" hidden="false" customHeight="false" outlineLevel="0" collapsed="false">
      <c r="A284" s="10" t="s">
        <v>15</v>
      </c>
      <c r="B284" s="11" t="n">
        <v>603</v>
      </c>
      <c r="C284" s="11"/>
      <c r="D284" s="10" t="s">
        <v>16</v>
      </c>
      <c r="E284" s="10"/>
      <c r="F284" s="10"/>
      <c r="G284" s="10" t="str">
        <f aca="false">HYPERLINK("https://www.fastpeoplesearch.com/address/410-E-River-Rd-Apt-603_BRAINERD-MN","Click here to search")</f>
        <v>Click here to search</v>
      </c>
      <c r="H284" s="10" t="str">
        <f aca="false">HYPERLINK("https://www.truepeoplesearch.com/details?streetaddress=410%20E River Rd%20603&amp;citystatezip=BRAINERD%2C%20MN&amp;rid=0x0","Click here to search")</f>
        <v>Click here to search</v>
      </c>
      <c r="I284" s="10" t="str">
        <f aca="false">HYPERLINK("https://www.411.com/address/410-E River Rd-603/BRAINERD-MN/?","Click here to search")</f>
        <v>Click here to search</v>
      </c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customFormat="false" ht="12.8" hidden="false" customHeight="false" outlineLevel="0" collapsed="false">
      <c r="A285" s="10" t="s">
        <v>15</v>
      </c>
      <c r="B285" s="11" t="n">
        <v>604</v>
      </c>
      <c r="C285" s="11"/>
      <c r="D285" s="10" t="s">
        <v>16</v>
      </c>
      <c r="E285" s="10"/>
      <c r="F285" s="10"/>
      <c r="G285" s="10" t="str">
        <f aca="false">HYPERLINK("https://www.fastpeoplesearch.com/address/410-E-River-Rd-Apt-604_BRAINERD-MN","Click here to search")</f>
        <v>Click here to search</v>
      </c>
      <c r="H285" s="10" t="str">
        <f aca="false">HYPERLINK("https://www.truepeoplesearch.com/details?streetaddress=410%20E River Rd%20604&amp;citystatezip=BRAINERD%2C%20MN&amp;rid=0x0","Click here to search")</f>
        <v>Click here to search</v>
      </c>
      <c r="I285" s="10" t="str">
        <f aca="false">HYPERLINK("https://www.411.com/address/410-E River Rd-604/BRAINERD-MN/?","Click here to search")</f>
        <v>Click here to search</v>
      </c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customFormat="false" ht="12.8" hidden="false" customHeight="false" outlineLevel="0" collapsed="false">
      <c r="A286" s="10" t="s">
        <v>15</v>
      </c>
      <c r="B286" s="11" t="n">
        <v>605</v>
      </c>
      <c r="C286" s="11"/>
      <c r="D286" s="10" t="s">
        <v>16</v>
      </c>
      <c r="E286" s="10"/>
      <c r="F286" s="10"/>
      <c r="G286" s="10" t="str">
        <f aca="false">HYPERLINK("https://www.fastpeoplesearch.com/address/410-E-River-Rd-Apt-605_BRAINERD-MN","Click here to search")</f>
        <v>Click here to search</v>
      </c>
      <c r="H286" s="10" t="str">
        <f aca="false">HYPERLINK("https://www.truepeoplesearch.com/details?streetaddress=410%20E River Rd%20605&amp;citystatezip=BRAINERD%2C%20MN&amp;rid=0x0","Click here to search")</f>
        <v>Click here to search</v>
      </c>
      <c r="I286" s="10" t="str">
        <f aca="false">HYPERLINK("https://www.411.com/address/410-E River Rd-605/BRAINERD-MN/?","Click here to search")</f>
        <v>Click here to search</v>
      </c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 customFormat="false" ht="12.8" hidden="false" customHeight="false" outlineLevel="0" collapsed="false">
      <c r="A287" s="10" t="s">
        <v>15</v>
      </c>
      <c r="B287" s="11" t="n">
        <v>606</v>
      </c>
      <c r="C287" s="11"/>
      <c r="D287" s="10" t="s">
        <v>16</v>
      </c>
      <c r="E287" s="10"/>
      <c r="F287" s="10"/>
      <c r="G287" s="10" t="str">
        <f aca="false">HYPERLINK("https://www.fastpeoplesearch.com/address/410-E-River-Rd-Apt-606_BRAINERD-MN","Click here to search")</f>
        <v>Click here to search</v>
      </c>
      <c r="H287" s="10" t="str">
        <f aca="false">HYPERLINK("https://www.truepeoplesearch.com/details?streetaddress=410%20E River Rd%20606&amp;citystatezip=BRAINERD%2C%20MN&amp;rid=0x0","Click here to search")</f>
        <v>Click here to search</v>
      </c>
      <c r="I287" s="10" t="str">
        <f aca="false">HYPERLINK("https://www.411.com/address/410-E River Rd-606/BRAINERD-MN/?","Click here to search")</f>
        <v>Click here to search</v>
      </c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 customFormat="false" ht="12.8" hidden="false" customHeight="false" outlineLevel="0" collapsed="false">
      <c r="A288" s="10" t="s">
        <v>15</v>
      </c>
      <c r="B288" s="11" t="n">
        <v>607</v>
      </c>
      <c r="C288" s="11"/>
      <c r="D288" s="10" t="s">
        <v>16</v>
      </c>
      <c r="E288" s="10"/>
      <c r="F288" s="10"/>
      <c r="G288" s="10" t="str">
        <f aca="false">HYPERLINK("https://www.fastpeoplesearch.com/address/410-E-River-Rd-Apt-607_BRAINERD-MN","Click here to search")</f>
        <v>Click here to search</v>
      </c>
      <c r="H288" s="10" t="str">
        <f aca="false">HYPERLINK("https://www.truepeoplesearch.com/details?streetaddress=410%20E River Rd%20607&amp;citystatezip=BRAINERD%2C%20MN&amp;rid=0x0","Click here to search")</f>
        <v>Click here to search</v>
      </c>
      <c r="I288" s="10" t="str">
        <f aca="false">HYPERLINK("https://www.411.com/address/410-E River Rd-607/BRAINERD-MN/?","Click here to search")</f>
        <v>Click here to search</v>
      </c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 customFormat="false" ht="12.8" hidden="false" customHeight="false" outlineLevel="0" collapsed="false">
      <c r="A289" s="10" t="s">
        <v>15</v>
      </c>
      <c r="B289" s="11" t="n">
        <v>608</v>
      </c>
      <c r="C289" s="11"/>
      <c r="D289" s="10" t="s">
        <v>16</v>
      </c>
      <c r="E289" s="10"/>
      <c r="F289" s="10"/>
      <c r="G289" s="10" t="str">
        <f aca="false">HYPERLINK("https://www.fastpeoplesearch.com/address/410-E-River-Rd-Apt-608_BRAINERD-MN","Click here to search")</f>
        <v>Click here to search</v>
      </c>
      <c r="H289" s="10" t="str">
        <f aca="false">HYPERLINK("https://www.truepeoplesearch.com/details?streetaddress=410%20E River Rd%20608&amp;citystatezip=BRAINERD%2C%20MN&amp;rid=0x0","Click here to search")</f>
        <v>Click here to search</v>
      </c>
      <c r="I289" s="10" t="str">
        <f aca="false">HYPERLINK("https://www.411.com/address/410-E River Rd-608/BRAINERD-MN/?","Click here to search")</f>
        <v>Click here to search</v>
      </c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 customFormat="false" ht="12.8" hidden="false" customHeight="false" outlineLevel="0" collapsed="false">
      <c r="A290" s="10" t="s">
        <v>15</v>
      </c>
      <c r="B290" s="11" t="n">
        <v>609</v>
      </c>
      <c r="C290" s="11"/>
      <c r="D290" s="10" t="s">
        <v>16</v>
      </c>
      <c r="E290" s="10"/>
      <c r="F290" s="10"/>
      <c r="G290" s="10" t="str">
        <f aca="false">HYPERLINK("https://www.fastpeoplesearch.com/address/410-E-River-Rd-Apt-609_BRAINERD-MN","Click here to search")</f>
        <v>Click here to search</v>
      </c>
      <c r="H290" s="10" t="str">
        <f aca="false">HYPERLINK("https://www.truepeoplesearch.com/details?streetaddress=410%20E River Rd%20609&amp;citystatezip=BRAINERD%2C%20MN&amp;rid=0x0","Click here to search")</f>
        <v>Click here to search</v>
      </c>
      <c r="I290" s="10" t="str">
        <f aca="false">HYPERLINK("https://www.411.com/address/410-E River Rd-609/BRAINERD-MN/?","Click here to search")</f>
        <v>Click here to search</v>
      </c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 customFormat="false" ht="12.8" hidden="false" customHeight="false" outlineLevel="0" collapsed="false">
      <c r="A291" s="10" t="s">
        <v>15</v>
      </c>
      <c r="B291" s="11" t="n">
        <v>610</v>
      </c>
      <c r="C291" s="11"/>
      <c r="D291" s="10" t="s">
        <v>16</v>
      </c>
      <c r="E291" s="10"/>
      <c r="F291" s="10"/>
      <c r="G291" s="10" t="str">
        <f aca="false">HYPERLINK("https://www.fastpeoplesearch.com/address/410-E-River-Rd-Apt-610_BRAINERD-MN","Click here to search")</f>
        <v>Click here to search</v>
      </c>
      <c r="H291" s="10" t="str">
        <f aca="false">HYPERLINK("https://www.truepeoplesearch.com/details?streetaddress=410%20E River Rd%20610&amp;citystatezip=BRAINERD%2C%20MN&amp;rid=0x0","Click here to search")</f>
        <v>Click here to search</v>
      </c>
      <c r="I291" s="10" t="str">
        <f aca="false">HYPERLINK("https://www.411.com/address/410-E River Rd-610/BRAINERD-MN/?","Click here to search")</f>
        <v>Click here to search</v>
      </c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 customFormat="false" ht="12.8" hidden="false" customHeight="false" outlineLevel="0" collapsed="false">
      <c r="A292" s="12" t="s">
        <v>15</v>
      </c>
      <c r="B292" s="13" t="n">
        <v>611</v>
      </c>
      <c r="C292" s="13"/>
      <c r="D292" s="12" t="s">
        <v>34</v>
      </c>
      <c r="E292" s="12"/>
      <c r="F292" s="12" t="s">
        <v>35</v>
      </c>
      <c r="G292" s="12" t="str">
        <f aca="false">HYPERLINK("https://www.fastpeoplesearch.com/address/410-E-River-Rd-Apt-611_BRAINERD-MN","Click here to search")</f>
        <v>Click here to search</v>
      </c>
      <c r="H292" s="12" t="str">
        <f aca="false">HYPERLINK("https://www.truepeoplesearch.com/details?streetaddress=410%20E River Rd%20611&amp;citystatezip=BRAINERD%2C%20MN&amp;rid=0x0","Click here to search")</f>
        <v>Click here to search</v>
      </c>
      <c r="I292" s="12" t="str">
        <f aca="false">HYPERLINK("https://www.411.com/address/410-E River Rd-611/BRAINERD-MN/?","Click here to search")</f>
        <v>Click here to search</v>
      </c>
      <c r="J292" s="12"/>
      <c r="K292" s="12"/>
      <c r="L292" s="12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 customFormat="false" ht="12.8" hidden="false" customHeight="false" outlineLevel="0" collapsed="false">
      <c r="A293" s="10" t="s">
        <v>15</v>
      </c>
      <c r="B293" s="14" t="n">
        <v>611</v>
      </c>
      <c r="C293" s="11"/>
      <c r="D293" s="10" t="s">
        <v>16</v>
      </c>
      <c r="E293" s="10"/>
      <c r="F293" s="10"/>
      <c r="G293" s="10" t="str">
        <f aca="false">HYPERLINK("https://www.fastpeoplesearch.com/address/410-E-River-Rd-Apt-611_BRAINERD-MN","Click here to search")</f>
        <v>Click here to search</v>
      </c>
      <c r="H293" s="10" t="str">
        <f aca="false">HYPERLINK("https://www.truepeoplesearch.com/details?streetaddress=410%20E River Rd%20611&amp;citystatezip=BRAINERD%2C%20MN&amp;rid=0x0","Click here to search")</f>
        <v>Click here to search</v>
      </c>
      <c r="I293" s="10" t="str">
        <f aca="false">HYPERLINK("https://www.411.com/address/410-E River Rd-611/BRAINERD-MN/?","Click here to search")</f>
        <v>Click here to search</v>
      </c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 customFormat="false" ht="12.8" hidden="false" customHeight="false" outlineLevel="0" collapsed="false">
      <c r="A294" s="10" t="s">
        <v>15</v>
      </c>
      <c r="B294" s="11" t="n">
        <v>612</v>
      </c>
      <c r="C294" s="11"/>
      <c r="D294" s="10" t="s">
        <v>16</v>
      </c>
      <c r="E294" s="10"/>
      <c r="F294" s="10"/>
      <c r="G294" s="10" t="str">
        <f aca="false">HYPERLINK("https://www.fastpeoplesearch.com/address/410-E-River-Rd-Apt-612_BRAINERD-MN","Click here to search")</f>
        <v>Click here to search</v>
      </c>
      <c r="H294" s="10" t="str">
        <f aca="false">HYPERLINK("https://www.truepeoplesearch.com/details?streetaddress=410%20E River Rd%20612&amp;citystatezip=BRAINERD%2C%20MN&amp;rid=0x0","Click here to search")</f>
        <v>Click here to search</v>
      </c>
      <c r="I294" s="10" t="str">
        <f aca="false">HYPERLINK("https://www.411.com/address/410-E River Rd-612/BRAINERD-MN/?","Click here to search")</f>
        <v>Click here to search</v>
      </c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 customFormat="false" ht="12.8" hidden="false" customHeight="false" outlineLevel="0" collapsed="false">
      <c r="A295" s="10" t="s">
        <v>15</v>
      </c>
      <c r="B295" s="11" t="n">
        <v>613</v>
      </c>
      <c r="C295" s="11"/>
      <c r="D295" s="10" t="s">
        <v>16</v>
      </c>
      <c r="E295" s="10"/>
      <c r="F295" s="10"/>
      <c r="G295" s="10" t="str">
        <f aca="false">HYPERLINK("https://www.fastpeoplesearch.com/address/410-E-River-Rd-Apt-613_BRAINERD-MN","Click here to search")</f>
        <v>Click here to search</v>
      </c>
      <c r="H295" s="10" t="str">
        <f aca="false">HYPERLINK("https://www.truepeoplesearch.com/details?streetaddress=410%20E River Rd%20613&amp;citystatezip=BRAINERD%2C%20MN&amp;rid=0x0","Click here to search")</f>
        <v>Click here to search</v>
      </c>
      <c r="I295" s="10" t="str">
        <f aca="false">HYPERLINK("https://www.411.com/address/410-E River Rd-613/BRAINERD-MN/?","Click here to search")</f>
        <v>Click here to search</v>
      </c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 customFormat="false" ht="12.8" hidden="false" customHeight="false" outlineLevel="0" collapsed="false">
      <c r="A296" s="10" t="s">
        <v>15</v>
      </c>
      <c r="B296" s="11" t="n">
        <v>614</v>
      </c>
      <c r="C296" s="11"/>
      <c r="D296" s="10" t="s">
        <v>16</v>
      </c>
      <c r="E296" s="10"/>
      <c r="F296" s="10"/>
      <c r="G296" s="10" t="str">
        <f aca="false">HYPERLINK("https://www.fastpeoplesearch.com/address/410-E-River-Rd-Apt-614_BRAINERD-MN","Click here to search")</f>
        <v>Click here to search</v>
      </c>
      <c r="H296" s="10" t="str">
        <f aca="false">HYPERLINK("https://www.truepeoplesearch.com/details?streetaddress=410%20E River Rd%20614&amp;citystatezip=BRAINERD%2C%20MN&amp;rid=0x0","Click here to search")</f>
        <v>Click here to search</v>
      </c>
      <c r="I296" s="10" t="str">
        <f aca="false">HYPERLINK("https://www.411.com/address/410-E River Rd-614/BRAINERD-MN/?","Click here to search")</f>
        <v>Click here to search</v>
      </c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 customFormat="false" ht="12.8" hidden="false" customHeight="false" outlineLevel="0" collapsed="false">
      <c r="A297" s="10" t="s">
        <v>15</v>
      </c>
      <c r="B297" s="11" t="n">
        <v>615</v>
      </c>
      <c r="C297" s="11"/>
      <c r="D297" s="10" t="s">
        <v>16</v>
      </c>
      <c r="E297" s="10"/>
      <c r="F297" s="10"/>
      <c r="G297" s="10" t="str">
        <f aca="false">HYPERLINK("https://www.fastpeoplesearch.com/address/410-E-River-Rd-Apt-615_BRAINERD-MN","Click here to search")</f>
        <v>Click here to search</v>
      </c>
      <c r="H297" s="10" t="str">
        <f aca="false">HYPERLINK("https://www.truepeoplesearch.com/details?streetaddress=410%20E River Rd%20615&amp;citystatezip=BRAINERD%2C%20MN&amp;rid=0x0","Click here to search")</f>
        <v>Click here to search</v>
      </c>
      <c r="I297" s="10" t="str">
        <f aca="false">HYPERLINK("https://www.411.com/address/410-E River Rd-615/BRAINERD-MN/?","Click here to search")</f>
        <v>Click here to search</v>
      </c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 customFormat="false" ht="12.8" hidden="false" customHeight="false" outlineLevel="0" collapsed="false">
      <c r="A298" s="10" t="s">
        <v>15</v>
      </c>
      <c r="B298" s="11" t="n">
        <v>616</v>
      </c>
      <c r="C298" s="11"/>
      <c r="D298" s="10" t="s">
        <v>16</v>
      </c>
      <c r="E298" s="10"/>
      <c r="F298" s="10"/>
      <c r="G298" s="10" t="str">
        <f aca="false">HYPERLINK("https://www.fastpeoplesearch.com/address/410-E-River-Rd-Apt-616_BRAINERD-MN","Click here to search")</f>
        <v>Click here to search</v>
      </c>
      <c r="H298" s="10" t="str">
        <f aca="false">HYPERLINK("https://www.truepeoplesearch.com/details?streetaddress=410%20E River Rd%20616&amp;citystatezip=BRAINERD%2C%20MN&amp;rid=0x0","Click here to search")</f>
        <v>Click here to search</v>
      </c>
      <c r="I298" s="10" t="str">
        <f aca="false">HYPERLINK("https://www.411.com/address/410-E River Rd-616/BRAINERD-MN/?","Click here to search")</f>
        <v>Click here to search</v>
      </c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 customFormat="false" ht="12.8" hidden="false" customHeight="false" outlineLevel="0" collapsed="false">
      <c r="A299" s="10" t="s">
        <v>15</v>
      </c>
      <c r="B299" s="11" t="n">
        <v>700</v>
      </c>
      <c r="C299" s="11"/>
      <c r="D299" s="10" t="s">
        <v>16</v>
      </c>
      <c r="E299" s="10"/>
      <c r="F299" s="10"/>
      <c r="G299" s="10" t="str">
        <f aca="false">HYPERLINK("https://www.fastpeoplesearch.com/address/410-E-River-Rd-Apt-700_BRAINERD-MN","Click here to search")</f>
        <v>Click here to search</v>
      </c>
      <c r="H299" s="10" t="str">
        <f aca="false">HYPERLINK("https://www.truepeoplesearch.com/details?streetaddress=410%20E River Rd%20700&amp;citystatezip=BRAINERD%2C%20MN&amp;rid=0x0","Click here to search")</f>
        <v>Click here to search</v>
      </c>
      <c r="I299" s="10" t="str">
        <f aca="false">HYPERLINK("https://www.411.com/address/410-E River Rd-700/BRAINERD-MN/?","Click here to search")</f>
        <v>Click here to search</v>
      </c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 customFormat="false" ht="12.8" hidden="false" customHeight="false" outlineLevel="0" collapsed="false">
      <c r="A300" s="10" t="s">
        <v>15</v>
      </c>
      <c r="B300" s="11" t="n">
        <v>701</v>
      </c>
      <c r="C300" s="11"/>
      <c r="D300" s="10" t="s">
        <v>16</v>
      </c>
      <c r="E300" s="10"/>
      <c r="F300" s="10"/>
      <c r="G300" s="10" t="str">
        <f aca="false">HYPERLINK("https://www.fastpeoplesearch.com/address/410-E-River-Rd-Apt-701_BRAINERD-MN","Click here to search")</f>
        <v>Click here to search</v>
      </c>
      <c r="H300" s="10" t="str">
        <f aca="false">HYPERLINK("https://www.truepeoplesearch.com/details?streetaddress=410%20E River Rd%20701&amp;citystatezip=BRAINERD%2C%20MN&amp;rid=0x0","Click here to search")</f>
        <v>Click here to search</v>
      </c>
      <c r="I300" s="10" t="str">
        <f aca="false">HYPERLINK("https://www.411.com/address/410-E River Rd-701/BRAINERD-MN/?","Click here to search")</f>
        <v>Click here to search</v>
      </c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customFormat="false" ht="12.8" hidden="false" customHeight="false" outlineLevel="0" collapsed="false">
      <c r="A301" s="10" t="s">
        <v>15</v>
      </c>
      <c r="B301" s="11" t="n">
        <v>702</v>
      </c>
      <c r="C301" s="11"/>
      <c r="D301" s="10" t="s">
        <v>16</v>
      </c>
      <c r="E301" s="10"/>
      <c r="F301" s="10"/>
      <c r="G301" s="10" t="str">
        <f aca="false">HYPERLINK("https://www.fastpeoplesearch.com/address/410-E-River-Rd-Apt-702_BRAINERD-MN","Click here to search")</f>
        <v>Click here to search</v>
      </c>
      <c r="H301" s="10" t="str">
        <f aca="false">HYPERLINK("https://www.truepeoplesearch.com/details?streetaddress=410%20E River Rd%20702&amp;citystatezip=BRAINERD%2C%20MN&amp;rid=0x0","Click here to search")</f>
        <v>Click here to search</v>
      </c>
      <c r="I301" s="10" t="str">
        <f aca="false">HYPERLINK("https://www.411.com/address/410-E River Rd-702/BRAINERD-MN/?","Click here to search")</f>
        <v>Click here to search</v>
      </c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 customFormat="false" ht="12.8" hidden="false" customHeight="false" outlineLevel="0" collapsed="false">
      <c r="A302" s="10" t="s">
        <v>15</v>
      </c>
      <c r="B302" s="11" t="n">
        <v>703</v>
      </c>
      <c r="C302" s="11"/>
      <c r="D302" s="10" t="s">
        <v>16</v>
      </c>
      <c r="E302" s="10"/>
      <c r="F302" s="10"/>
      <c r="G302" s="10" t="str">
        <f aca="false">HYPERLINK("https://www.fastpeoplesearch.com/address/410-E-River-Rd-Apt-703_BRAINERD-MN","Click here to search")</f>
        <v>Click here to search</v>
      </c>
      <c r="H302" s="10" t="str">
        <f aca="false">HYPERLINK("https://www.truepeoplesearch.com/details?streetaddress=410%20E River Rd%20703&amp;citystatezip=BRAINERD%2C%20MN&amp;rid=0x0","Click here to search")</f>
        <v>Click here to search</v>
      </c>
      <c r="I302" s="10" t="str">
        <f aca="false">HYPERLINK("https://www.411.com/address/410-E River Rd-703/BRAINERD-MN/?","Click here to search")</f>
        <v>Click here to search</v>
      </c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customFormat="false" ht="12.8" hidden="false" customHeight="false" outlineLevel="0" collapsed="false">
      <c r="A303" s="10" t="s">
        <v>15</v>
      </c>
      <c r="B303" s="11" t="n">
        <v>704</v>
      </c>
      <c r="C303" s="11"/>
      <c r="D303" s="10" t="s">
        <v>16</v>
      </c>
      <c r="E303" s="10"/>
      <c r="F303" s="10"/>
      <c r="G303" s="10" t="str">
        <f aca="false">HYPERLINK("https://www.fastpeoplesearch.com/address/410-E-River-Rd-Apt-704_BRAINERD-MN","Click here to search")</f>
        <v>Click here to search</v>
      </c>
      <c r="H303" s="10" t="str">
        <f aca="false">HYPERLINK("https://www.truepeoplesearch.com/details?streetaddress=410%20E River Rd%20704&amp;citystatezip=BRAINERD%2C%20MN&amp;rid=0x0","Click here to search")</f>
        <v>Click here to search</v>
      </c>
      <c r="I303" s="10" t="str">
        <f aca="false">HYPERLINK("https://www.411.com/address/410-E River Rd-704/BRAINERD-MN/?","Click here to search")</f>
        <v>Click here to search</v>
      </c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 customFormat="false" ht="12.8" hidden="false" customHeight="false" outlineLevel="0" collapsed="false">
      <c r="A304" s="10" t="s">
        <v>15</v>
      </c>
      <c r="B304" s="11" t="n">
        <v>705</v>
      </c>
      <c r="C304" s="11"/>
      <c r="D304" s="10" t="s">
        <v>16</v>
      </c>
      <c r="E304" s="10"/>
      <c r="F304" s="10"/>
      <c r="G304" s="10" t="str">
        <f aca="false">HYPERLINK("https://www.fastpeoplesearch.com/address/410-E-River-Rd-Apt-705_BRAINERD-MN","Click here to search")</f>
        <v>Click here to search</v>
      </c>
      <c r="H304" s="10" t="str">
        <f aca="false">HYPERLINK("https://www.truepeoplesearch.com/details?streetaddress=410%20E River Rd%20705&amp;citystatezip=BRAINERD%2C%20MN&amp;rid=0x0","Click here to search")</f>
        <v>Click here to search</v>
      </c>
      <c r="I304" s="10" t="str">
        <f aca="false">HYPERLINK("https://www.411.com/address/410-E River Rd-705/BRAINERD-MN/?","Click here to search")</f>
        <v>Click here to search</v>
      </c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 customFormat="false" ht="12.8" hidden="false" customHeight="false" outlineLevel="0" collapsed="false">
      <c r="A305" s="10" t="s">
        <v>15</v>
      </c>
      <c r="B305" s="11" t="n">
        <v>706</v>
      </c>
      <c r="C305" s="11"/>
      <c r="D305" s="10" t="s">
        <v>16</v>
      </c>
      <c r="E305" s="10"/>
      <c r="F305" s="10"/>
      <c r="G305" s="10" t="str">
        <f aca="false">HYPERLINK("https://www.fastpeoplesearch.com/address/410-E-River-Rd-Apt-706_BRAINERD-MN","Click here to search")</f>
        <v>Click here to search</v>
      </c>
      <c r="H305" s="10" t="str">
        <f aca="false">HYPERLINK("https://www.truepeoplesearch.com/details?streetaddress=410%20E River Rd%20706&amp;citystatezip=BRAINERD%2C%20MN&amp;rid=0x0","Click here to search")</f>
        <v>Click here to search</v>
      </c>
      <c r="I305" s="10" t="str">
        <f aca="false">HYPERLINK("https://www.411.com/address/410-E River Rd-706/BRAINERD-MN/?","Click here to search")</f>
        <v>Click here to search</v>
      </c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 customFormat="false" ht="12.8" hidden="false" customHeight="false" outlineLevel="0" collapsed="false">
      <c r="A306" s="10" t="s">
        <v>15</v>
      </c>
      <c r="B306" s="11" t="n">
        <v>707</v>
      </c>
      <c r="C306" s="11"/>
      <c r="D306" s="10" t="s">
        <v>16</v>
      </c>
      <c r="E306" s="10"/>
      <c r="F306" s="10"/>
      <c r="G306" s="10" t="str">
        <f aca="false">HYPERLINK("https://www.fastpeoplesearch.com/address/410-E-River-Rd-Apt-707_BRAINERD-MN","Click here to search")</f>
        <v>Click here to search</v>
      </c>
      <c r="H306" s="10" t="str">
        <f aca="false">HYPERLINK("https://www.truepeoplesearch.com/details?streetaddress=410%20E River Rd%20707&amp;citystatezip=BRAINERD%2C%20MN&amp;rid=0x0","Click here to search")</f>
        <v>Click here to search</v>
      </c>
      <c r="I306" s="10" t="str">
        <f aca="false">HYPERLINK("https://www.411.com/address/410-E River Rd-707/BRAINERD-MN/?","Click here to search")</f>
        <v>Click here to search</v>
      </c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 customFormat="false" ht="12.8" hidden="false" customHeight="false" outlineLevel="0" collapsed="false">
      <c r="A307" s="10" t="s">
        <v>15</v>
      </c>
      <c r="B307" s="11" t="n">
        <v>708</v>
      </c>
      <c r="C307" s="11"/>
      <c r="D307" s="10" t="s">
        <v>16</v>
      </c>
      <c r="E307" s="10"/>
      <c r="F307" s="10"/>
      <c r="G307" s="10" t="str">
        <f aca="false">HYPERLINK("https://www.fastpeoplesearch.com/address/410-E-River-Rd-Apt-708_BRAINERD-MN","Click here to search")</f>
        <v>Click here to search</v>
      </c>
      <c r="H307" s="10" t="str">
        <f aca="false">HYPERLINK("https://www.truepeoplesearch.com/details?streetaddress=410%20E River Rd%20708&amp;citystatezip=BRAINERD%2C%20MN&amp;rid=0x0","Click here to search")</f>
        <v>Click here to search</v>
      </c>
      <c r="I307" s="10" t="str">
        <f aca="false">HYPERLINK("https://www.411.com/address/410-E River Rd-708/BRAINERD-MN/?","Click here to search")</f>
        <v>Click here to search</v>
      </c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customFormat="false" ht="12.8" hidden="false" customHeight="false" outlineLevel="0" collapsed="false">
      <c r="A308" s="10" t="s">
        <v>15</v>
      </c>
      <c r="B308" s="11" t="n">
        <v>709</v>
      </c>
      <c r="C308" s="11"/>
      <c r="D308" s="10" t="s">
        <v>16</v>
      </c>
      <c r="E308" s="10"/>
      <c r="F308" s="10"/>
      <c r="G308" s="10" t="str">
        <f aca="false">HYPERLINK("https://www.fastpeoplesearch.com/address/410-E-River-Rd-Apt-709_BRAINERD-MN","Click here to search")</f>
        <v>Click here to search</v>
      </c>
      <c r="H308" s="10" t="str">
        <f aca="false">HYPERLINK("https://www.truepeoplesearch.com/details?streetaddress=410%20E River Rd%20709&amp;citystatezip=BRAINERD%2C%20MN&amp;rid=0x0","Click here to search")</f>
        <v>Click here to search</v>
      </c>
      <c r="I308" s="10" t="str">
        <f aca="false">HYPERLINK("https://www.411.com/address/410-E River Rd-709/BRAINERD-MN/?","Click here to search")</f>
        <v>Click here to search</v>
      </c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customFormat="false" ht="12.8" hidden="false" customHeight="false" outlineLevel="0" collapsed="false">
      <c r="A309" s="10" t="s">
        <v>15</v>
      </c>
      <c r="B309" s="11" t="n">
        <v>710</v>
      </c>
      <c r="C309" s="11"/>
      <c r="D309" s="10" t="s">
        <v>16</v>
      </c>
      <c r="E309" s="10"/>
      <c r="F309" s="10"/>
      <c r="G309" s="10" t="str">
        <f aca="false">HYPERLINK("https://www.fastpeoplesearch.com/address/410-E-River-Rd-Apt-710_BRAINERD-MN","Click here to search")</f>
        <v>Click here to search</v>
      </c>
      <c r="H309" s="10" t="str">
        <f aca="false">HYPERLINK("https://www.truepeoplesearch.com/details?streetaddress=410%20E River Rd%20710&amp;citystatezip=BRAINERD%2C%20MN&amp;rid=0x0","Click here to search")</f>
        <v>Click here to search</v>
      </c>
      <c r="I309" s="10" t="str">
        <f aca="false">HYPERLINK("https://www.411.com/address/410-E River Rd-710/BRAINERD-MN/?","Click here to search")</f>
        <v>Click here to search</v>
      </c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customFormat="false" ht="12.8" hidden="false" customHeight="false" outlineLevel="0" collapsed="false">
      <c r="A310" s="10" t="s">
        <v>15</v>
      </c>
      <c r="B310" s="11" t="n">
        <v>711</v>
      </c>
      <c r="C310" s="11"/>
      <c r="D310" s="10" t="s">
        <v>16</v>
      </c>
      <c r="E310" s="10"/>
      <c r="F310" s="10"/>
      <c r="G310" s="10" t="str">
        <f aca="false">HYPERLINK("https://www.fastpeoplesearch.com/address/410-E-River-Rd-Apt-711_BRAINERD-MN","Click here to search")</f>
        <v>Click here to search</v>
      </c>
      <c r="H310" s="10" t="str">
        <f aca="false">HYPERLINK("https://www.truepeoplesearch.com/details?streetaddress=410%20E River Rd%20711&amp;citystatezip=BRAINERD%2C%20MN&amp;rid=0x0","Click here to search")</f>
        <v>Click here to search</v>
      </c>
      <c r="I310" s="10" t="str">
        <f aca="false">HYPERLINK("https://www.411.com/address/410-E River Rd-711/BRAINERD-MN/?","Click here to search")</f>
        <v>Click here to search</v>
      </c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 customFormat="false" ht="12.8" hidden="false" customHeight="false" outlineLevel="0" collapsed="false">
      <c r="A311" s="10" t="s">
        <v>15</v>
      </c>
      <c r="B311" s="11" t="n">
        <v>712</v>
      </c>
      <c r="C311" s="11"/>
      <c r="D311" s="10" t="s">
        <v>16</v>
      </c>
      <c r="E311" s="10"/>
      <c r="F311" s="10"/>
      <c r="G311" s="10" t="str">
        <f aca="false">HYPERLINK("https://www.fastpeoplesearch.com/address/410-E-River-Rd-Apt-712_BRAINERD-MN","Click here to search")</f>
        <v>Click here to search</v>
      </c>
      <c r="H311" s="10" t="str">
        <f aca="false">HYPERLINK("https://www.truepeoplesearch.com/details?streetaddress=410%20E River Rd%20712&amp;citystatezip=BRAINERD%2C%20MN&amp;rid=0x0","Click here to search")</f>
        <v>Click here to search</v>
      </c>
      <c r="I311" s="10" t="str">
        <f aca="false">HYPERLINK("https://www.411.com/address/410-E River Rd-712/BRAINERD-MN/?","Click here to search")</f>
        <v>Click here to search</v>
      </c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customFormat="false" ht="12.8" hidden="false" customHeight="false" outlineLevel="0" collapsed="false">
      <c r="A312" s="10" t="s">
        <v>15</v>
      </c>
      <c r="B312" s="11" t="n">
        <v>713</v>
      </c>
      <c r="C312" s="11"/>
      <c r="D312" s="10" t="s">
        <v>16</v>
      </c>
      <c r="E312" s="10"/>
      <c r="F312" s="10"/>
      <c r="G312" s="10" t="str">
        <f aca="false">HYPERLINK("https://www.fastpeoplesearch.com/address/410-E-River-Rd-Apt-713_BRAINERD-MN","Click here to search")</f>
        <v>Click here to search</v>
      </c>
      <c r="H312" s="10" t="str">
        <f aca="false">HYPERLINK("https://www.truepeoplesearch.com/details?streetaddress=410%20E River Rd%20713&amp;citystatezip=BRAINERD%2C%20MN&amp;rid=0x0","Click here to search")</f>
        <v>Click here to search</v>
      </c>
      <c r="I312" s="10" t="str">
        <f aca="false">HYPERLINK("https://www.411.com/address/410-E River Rd-713/BRAINERD-MN/?","Click here to search")</f>
        <v>Click here to search</v>
      </c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 customFormat="false" ht="12.8" hidden="false" customHeight="false" outlineLevel="0" collapsed="false">
      <c r="A313" s="10" t="s">
        <v>15</v>
      </c>
      <c r="B313" s="11" t="n">
        <v>714</v>
      </c>
      <c r="C313" s="11"/>
      <c r="D313" s="10" t="s">
        <v>16</v>
      </c>
      <c r="E313" s="10"/>
      <c r="F313" s="10"/>
      <c r="G313" s="10" t="str">
        <f aca="false">HYPERLINK("https://www.fastpeoplesearch.com/address/410-E-River-Rd-Apt-714_BRAINERD-MN","Click here to search")</f>
        <v>Click here to search</v>
      </c>
      <c r="H313" s="10" t="str">
        <f aca="false">HYPERLINK("https://www.truepeoplesearch.com/details?streetaddress=410%20E River Rd%20714&amp;citystatezip=BRAINERD%2C%20MN&amp;rid=0x0","Click here to search")</f>
        <v>Click here to search</v>
      </c>
      <c r="I313" s="10" t="str">
        <f aca="false">HYPERLINK("https://www.411.com/address/410-E River Rd-714/BRAINERD-MN/?","Click here to search")</f>
        <v>Click here to search</v>
      </c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 customFormat="false" ht="12.8" hidden="false" customHeight="false" outlineLevel="0" collapsed="false">
      <c r="A314" s="10" t="s">
        <v>15</v>
      </c>
      <c r="B314" s="11" t="n">
        <v>715</v>
      </c>
      <c r="C314" s="11"/>
      <c r="D314" s="10" t="s">
        <v>16</v>
      </c>
      <c r="E314" s="10"/>
      <c r="F314" s="10"/>
      <c r="G314" s="10" t="str">
        <f aca="false">HYPERLINK("https://www.fastpeoplesearch.com/address/410-E-River-Rd-Apt-715_BRAINERD-MN","Click here to search")</f>
        <v>Click here to search</v>
      </c>
      <c r="H314" s="10" t="str">
        <f aca="false">HYPERLINK("https://www.truepeoplesearch.com/details?streetaddress=410%20E River Rd%20715&amp;citystatezip=BRAINERD%2C%20MN&amp;rid=0x0","Click here to search")</f>
        <v>Click here to search</v>
      </c>
      <c r="I314" s="10" t="str">
        <f aca="false">HYPERLINK("https://www.411.com/address/410-E River Rd-715/BRAINERD-MN/?","Click here to search")</f>
        <v>Click here to search</v>
      </c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 customFormat="false" ht="12.8" hidden="false" customHeight="false" outlineLevel="0" collapsed="false">
      <c r="A315" s="10" t="s">
        <v>15</v>
      </c>
      <c r="B315" s="11" t="n">
        <v>716</v>
      </c>
      <c r="C315" s="11"/>
      <c r="D315" s="10" t="s">
        <v>16</v>
      </c>
      <c r="E315" s="10"/>
      <c r="F315" s="10"/>
      <c r="G315" s="10" t="str">
        <f aca="false">HYPERLINK("https://www.fastpeoplesearch.com/address/410-E-River-Rd-Apt-716_BRAINERD-MN","Click here to search")</f>
        <v>Click here to search</v>
      </c>
      <c r="H315" s="10" t="str">
        <f aca="false">HYPERLINK("https://www.truepeoplesearch.com/details?streetaddress=410%20E River Rd%20716&amp;citystatezip=BRAINERD%2C%20MN&amp;rid=0x0","Click here to search")</f>
        <v>Click here to search</v>
      </c>
      <c r="I315" s="10" t="str">
        <f aca="false">HYPERLINK("https://www.411.com/address/410-E River Rd-716/BRAINERD-MN/?","Click here to search")</f>
        <v>Click here to search</v>
      </c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 customFormat="false" ht="12.8" hidden="false" customHeight="false" outlineLevel="0" collapsed="false">
      <c r="A316" s="10" t="s">
        <v>15</v>
      </c>
      <c r="B316" s="11" t="n">
        <v>800</v>
      </c>
      <c r="C316" s="11"/>
      <c r="D316" s="10" t="s">
        <v>16</v>
      </c>
      <c r="E316" s="10"/>
      <c r="F316" s="10"/>
      <c r="G316" s="10" t="str">
        <f aca="false">HYPERLINK("https://www.fastpeoplesearch.com/address/410-E-River-Rd-Apt-800_BRAINERD-MN","Click here to search")</f>
        <v>Click here to search</v>
      </c>
      <c r="H316" s="10" t="str">
        <f aca="false">HYPERLINK("https://www.truepeoplesearch.com/details?streetaddress=410%20E River Rd%20800&amp;citystatezip=BRAINERD%2C%20MN&amp;rid=0x0","Click here to search")</f>
        <v>Click here to search</v>
      </c>
      <c r="I316" s="10" t="str">
        <f aca="false">HYPERLINK("https://www.411.com/address/410-E River Rd-800/BRAINERD-MN/?","Click here to search")</f>
        <v>Click here to search</v>
      </c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 customFormat="false" ht="12.8" hidden="false" customHeight="false" outlineLevel="0" collapsed="false">
      <c r="A317" s="10" t="s">
        <v>15</v>
      </c>
      <c r="B317" s="11" t="n">
        <v>801</v>
      </c>
      <c r="C317" s="11"/>
      <c r="D317" s="10" t="s">
        <v>16</v>
      </c>
      <c r="E317" s="10"/>
      <c r="F317" s="10"/>
      <c r="G317" s="10" t="str">
        <f aca="false">HYPERLINK("https://www.fastpeoplesearch.com/address/410-E-River-Rd-Apt-801_BRAINERD-MN","Click here to search")</f>
        <v>Click here to search</v>
      </c>
      <c r="H317" s="10" t="str">
        <f aca="false">HYPERLINK("https://www.truepeoplesearch.com/details?streetaddress=410%20E River Rd%20801&amp;citystatezip=BRAINERD%2C%20MN&amp;rid=0x0","Click here to search")</f>
        <v>Click here to search</v>
      </c>
      <c r="I317" s="10" t="str">
        <f aca="false">HYPERLINK("https://www.411.com/address/410-E River Rd-801/BRAINERD-MN/?","Click here to search")</f>
        <v>Click here to search</v>
      </c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 customFormat="false" ht="12.8" hidden="false" customHeight="false" outlineLevel="0" collapsed="false">
      <c r="A318" s="10" t="s">
        <v>15</v>
      </c>
      <c r="B318" s="11" t="n">
        <v>802</v>
      </c>
      <c r="C318" s="11"/>
      <c r="D318" s="10" t="s">
        <v>16</v>
      </c>
      <c r="E318" s="10"/>
      <c r="F318" s="10"/>
      <c r="G318" s="10" t="str">
        <f aca="false">HYPERLINK("https://www.fastpeoplesearch.com/address/410-E-River-Rd-Apt-802_BRAINERD-MN","Click here to search")</f>
        <v>Click here to search</v>
      </c>
      <c r="H318" s="10" t="str">
        <f aca="false">HYPERLINK("https://www.truepeoplesearch.com/details?streetaddress=410%20E River Rd%20802&amp;citystatezip=BRAINERD%2C%20MN&amp;rid=0x0","Click here to search")</f>
        <v>Click here to search</v>
      </c>
      <c r="I318" s="10" t="str">
        <f aca="false">HYPERLINK("https://www.411.com/address/410-E River Rd-802/BRAINERD-MN/?","Click here to search")</f>
        <v>Click here to search</v>
      </c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 customFormat="false" ht="12.8" hidden="false" customHeight="false" outlineLevel="0" collapsed="false">
      <c r="A319" s="10" t="s">
        <v>15</v>
      </c>
      <c r="B319" s="11" t="n">
        <v>803</v>
      </c>
      <c r="C319" s="11"/>
      <c r="D319" s="10" t="s">
        <v>16</v>
      </c>
      <c r="E319" s="10"/>
      <c r="F319" s="10"/>
      <c r="G319" s="10" t="str">
        <f aca="false">HYPERLINK("https://www.fastpeoplesearch.com/address/410-E-River-Rd-Apt-803_BRAINERD-MN","Click here to search")</f>
        <v>Click here to search</v>
      </c>
      <c r="H319" s="10" t="str">
        <f aca="false">HYPERLINK("https://www.truepeoplesearch.com/details?streetaddress=410%20E River Rd%20803&amp;citystatezip=BRAINERD%2C%20MN&amp;rid=0x0","Click here to search")</f>
        <v>Click here to search</v>
      </c>
      <c r="I319" s="10" t="str">
        <f aca="false">HYPERLINK("https://www.411.com/address/410-E River Rd-803/BRAINERD-MN/?","Click here to search")</f>
        <v>Click here to search</v>
      </c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 customFormat="false" ht="12.8" hidden="false" customHeight="false" outlineLevel="0" collapsed="false">
      <c r="A320" s="10" t="s">
        <v>15</v>
      </c>
      <c r="B320" s="11" t="n">
        <v>804</v>
      </c>
      <c r="C320" s="11"/>
      <c r="D320" s="10" t="s">
        <v>16</v>
      </c>
      <c r="E320" s="10"/>
      <c r="F320" s="10"/>
      <c r="G320" s="10" t="str">
        <f aca="false">HYPERLINK("https://www.fastpeoplesearch.com/address/410-E-River-Rd-Apt-804_BRAINERD-MN","Click here to search")</f>
        <v>Click here to search</v>
      </c>
      <c r="H320" s="10" t="str">
        <f aca="false">HYPERLINK("https://www.truepeoplesearch.com/details?streetaddress=410%20E River Rd%20804&amp;citystatezip=BRAINERD%2C%20MN&amp;rid=0x0","Click here to search")</f>
        <v>Click here to search</v>
      </c>
      <c r="I320" s="10" t="str">
        <f aca="false">HYPERLINK("https://www.411.com/address/410-E River Rd-804/BRAINERD-MN/?","Click here to search")</f>
        <v>Click here to search</v>
      </c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 customFormat="false" ht="12.8" hidden="false" customHeight="false" outlineLevel="0" collapsed="false">
      <c r="A321" s="10" t="s">
        <v>15</v>
      </c>
      <c r="B321" s="11" t="n">
        <v>805</v>
      </c>
      <c r="C321" s="11"/>
      <c r="D321" s="10" t="s">
        <v>16</v>
      </c>
      <c r="E321" s="10"/>
      <c r="F321" s="10"/>
      <c r="G321" s="10" t="str">
        <f aca="false">HYPERLINK("https://www.fastpeoplesearch.com/address/410-E-River-Rd-Apt-805_BRAINERD-MN","Click here to search")</f>
        <v>Click here to search</v>
      </c>
      <c r="H321" s="10" t="str">
        <f aca="false">HYPERLINK("https://www.truepeoplesearch.com/details?streetaddress=410%20E River Rd%20805&amp;citystatezip=BRAINERD%2C%20MN&amp;rid=0x0","Click here to search")</f>
        <v>Click here to search</v>
      </c>
      <c r="I321" s="10" t="str">
        <f aca="false">HYPERLINK("https://www.411.com/address/410-E River Rd-805/BRAINERD-MN/?","Click here to search")</f>
        <v>Click here to search</v>
      </c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 customFormat="false" ht="12.8" hidden="false" customHeight="false" outlineLevel="0" collapsed="false">
      <c r="A322" s="10" t="s">
        <v>15</v>
      </c>
      <c r="B322" s="11" t="n">
        <v>806</v>
      </c>
      <c r="C322" s="11"/>
      <c r="D322" s="10" t="s">
        <v>16</v>
      </c>
      <c r="E322" s="10"/>
      <c r="F322" s="10"/>
      <c r="G322" s="10" t="str">
        <f aca="false">HYPERLINK("https://www.fastpeoplesearch.com/address/410-E-River-Rd-Apt-806_BRAINERD-MN","Click here to search")</f>
        <v>Click here to search</v>
      </c>
      <c r="H322" s="10" t="str">
        <f aca="false">HYPERLINK("https://www.truepeoplesearch.com/details?streetaddress=410%20E River Rd%20806&amp;citystatezip=BRAINERD%2C%20MN&amp;rid=0x0","Click here to search")</f>
        <v>Click here to search</v>
      </c>
      <c r="I322" s="10" t="str">
        <f aca="false">HYPERLINK("https://www.411.com/address/410-E River Rd-806/BRAINERD-MN/?","Click here to search")</f>
        <v>Click here to search</v>
      </c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 customFormat="false" ht="12.8" hidden="false" customHeight="false" outlineLevel="0" collapsed="false">
      <c r="A323" s="10" t="s">
        <v>15</v>
      </c>
      <c r="B323" s="11" t="n">
        <v>807</v>
      </c>
      <c r="C323" s="11"/>
      <c r="D323" s="10" t="s">
        <v>16</v>
      </c>
      <c r="E323" s="10"/>
      <c r="F323" s="10"/>
      <c r="G323" s="10" t="str">
        <f aca="false">HYPERLINK("https://www.fastpeoplesearch.com/address/410-E-River-Rd-Apt-807_BRAINERD-MN","Click here to search")</f>
        <v>Click here to search</v>
      </c>
      <c r="H323" s="10" t="str">
        <f aca="false">HYPERLINK("https://www.truepeoplesearch.com/details?streetaddress=410%20E River Rd%20807&amp;citystatezip=BRAINERD%2C%20MN&amp;rid=0x0","Click here to search")</f>
        <v>Click here to search</v>
      </c>
      <c r="I323" s="10" t="str">
        <f aca="false">HYPERLINK("https://www.411.com/address/410-E River Rd-807/BRAINERD-MN/?","Click here to search")</f>
        <v>Click here to search</v>
      </c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 customFormat="false" ht="12.8" hidden="false" customHeight="false" outlineLevel="0" collapsed="false">
      <c r="A324" s="10" t="s">
        <v>15</v>
      </c>
      <c r="B324" s="11" t="n">
        <v>808</v>
      </c>
      <c r="C324" s="11"/>
      <c r="D324" s="10" t="s">
        <v>16</v>
      </c>
      <c r="E324" s="10"/>
      <c r="F324" s="10"/>
      <c r="G324" s="10" t="str">
        <f aca="false">HYPERLINK("https://www.fastpeoplesearch.com/address/410-E-River-Rd-Apt-808_BRAINERD-MN","Click here to search")</f>
        <v>Click here to search</v>
      </c>
      <c r="H324" s="10" t="str">
        <f aca="false">HYPERLINK("https://www.truepeoplesearch.com/details?streetaddress=410%20E River Rd%20808&amp;citystatezip=BRAINERD%2C%20MN&amp;rid=0x0","Click here to search")</f>
        <v>Click here to search</v>
      </c>
      <c r="I324" s="10" t="str">
        <f aca="false">HYPERLINK("https://www.411.com/address/410-E River Rd-808/BRAINERD-MN/?","Click here to search")</f>
        <v>Click here to search</v>
      </c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 customFormat="false" ht="12.8" hidden="false" customHeight="false" outlineLevel="0" collapsed="false">
      <c r="A325" s="10" t="s">
        <v>15</v>
      </c>
      <c r="B325" s="11" t="n">
        <v>809</v>
      </c>
      <c r="C325" s="11"/>
      <c r="D325" s="10" t="s">
        <v>16</v>
      </c>
      <c r="E325" s="10"/>
      <c r="F325" s="10"/>
      <c r="G325" s="10" t="str">
        <f aca="false">HYPERLINK("https://www.fastpeoplesearch.com/address/410-E-River-Rd-Apt-809_BRAINERD-MN","Click here to search")</f>
        <v>Click here to search</v>
      </c>
      <c r="H325" s="10" t="str">
        <f aca="false">HYPERLINK("https://www.truepeoplesearch.com/details?streetaddress=410%20E River Rd%20809&amp;citystatezip=BRAINERD%2C%20MN&amp;rid=0x0","Click here to search")</f>
        <v>Click here to search</v>
      </c>
      <c r="I325" s="10" t="str">
        <f aca="false">HYPERLINK("https://www.411.com/address/410-E River Rd-809/BRAINERD-MN/?","Click here to search")</f>
        <v>Click here to search</v>
      </c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 customFormat="false" ht="12.8" hidden="false" customHeight="false" outlineLevel="0" collapsed="false">
      <c r="A326" s="10" t="s">
        <v>15</v>
      </c>
      <c r="B326" s="11" t="n">
        <v>810</v>
      </c>
      <c r="C326" s="11"/>
      <c r="D326" s="10" t="s">
        <v>16</v>
      </c>
      <c r="E326" s="10"/>
      <c r="F326" s="10"/>
      <c r="G326" s="10" t="str">
        <f aca="false">HYPERLINK("https://www.fastpeoplesearch.com/address/410-E-River-Rd-Apt-810_BRAINERD-MN","Click here to search")</f>
        <v>Click here to search</v>
      </c>
      <c r="H326" s="10" t="str">
        <f aca="false">HYPERLINK("https://www.truepeoplesearch.com/details?streetaddress=410%20E River Rd%20810&amp;citystatezip=BRAINERD%2C%20MN&amp;rid=0x0","Click here to search")</f>
        <v>Click here to search</v>
      </c>
      <c r="I326" s="10" t="str">
        <f aca="false">HYPERLINK("https://www.411.com/address/410-E River Rd-810/BRAINERD-MN/?","Click here to search")</f>
        <v>Click here to search</v>
      </c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 customFormat="false" ht="12.8" hidden="false" customHeight="false" outlineLevel="0" collapsed="false">
      <c r="A327" s="10" t="s">
        <v>15</v>
      </c>
      <c r="B327" s="11" t="n">
        <v>811</v>
      </c>
      <c r="C327" s="11"/>
      <c r="D327" s="10" t="s">
        <v>16</v>
      </c>
      <c r="E327" s="10"/>
      <c r="F327" s="10"/>
      <c r="G327" s="10" t="str">
        <f aca="false">HYPERLINK("https://www.fastpeoplesearch.com/address/410-E-River-Rd-Apt-811_BRAINERD-MN","Click here to search")</f>
        <v>Click here to search</v>
      </c>
      <c r="H327" s="10" t="str">
        <f aca="false">HYPERLINK("https://www.truepeoplesearch.com/details?streetaddress=410%20E River Rd%20811&amp;citystatezip=BRAINERD%2C%20MN&amp;rid=0x0","Click here to search")</f>
        <v>Click here to search</v>
      </c>
      <c r="I327" s="10" t="str">
        <f aca="false">HYPERLINK("https://www.411.com/address/410-E River Rd-811/BRAINERD-MN/?","Click here to search")</f>
        <v>Click here to search</v>
      </c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customFormat="false" ht="12.8" hidden="false" customHeight="false" outlineLevel="0" collapsed="false">
      <c r="A328" s="10" t="s">
        <v>15</v>
      </c>
      <c r="B328" s="11" t="n">
        <v>812</v>
      </c>
      <c r="C328" s="11"/>
      <c r="D328" s="10" t="s">
        <v>16</v>
      </c>
      <c r="E328" s="10"/>
      <c r="F328" s="10"/>
      <c r="G328" s="10" t="str">
        <f aca="false">HYPERLINK("https://www.fastpeoplesearch.com/address/410-E-River-Rd-Apt-812_BRAINERD-MN","Click here to search")</f>
        <v>Click here to search</v>
      </c>
      <c r="H328" s="10" t="str">
        <f aca="false">HYPERLINK("https://www.truepeoplesearch.com/details?streetaddress=410%20E River Rd%20812&amp;citystatezip=BRAINERD%2C%20MN&amp;rid=0x0","Click here to search")</f>
        <v>Click here to search</v>
      </c>
      <c r="I328" s="10" t="str">
        <f aca="false">HYPERLINK("https://www.411.com/address/410-E River Rd-812/BRAINERD-MN/?","Click here to search")</f>
        <v>Click here to search</v>
      </c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 customFormat="false" ht="12.8" hidden="false" customHeight="false" outlineLevel="0" collapsed="false">
      <c r="A329" s="10" t="s">
        <v>15</v>
      </c>
      <c r="B329" s="11" t="n">
        <v>813</v>
      </c>
      <c r="C329" s="11"/>
      <c r="D329" s="10" t="s">
        <v>16</v>
      </c>
      <c r="E329" s="10"/>
      <c r="F329" s="10"/>
      <c r="G329" s="10" t="str">
        <f aca="false">HYPERLINK("https://www.fastpeoplesearch.com/address/410-E-River-Rd-Apt-813_BRAINERD-MN","Click here to search")</f>
        <v>Click here to search</v>
      </c>
      <c r="H329" s="10" t="str">
        <f aca="false">HYPERLINK("https://www.truepeoplesearch.com/details?streetaddress=410%20E River Rd%20813&amp;citystatezip=BRAINERD%2C%20MN&amp;rid=0x0","Click here to search")</f>
        <v>Click here to search</v>
      </c>
      <c r="I329" s="10" t="str">
        <f aca="false">HYPERLINK("https://www.411.com/address/410-E River Rd-813/BRAINERD-MN/?","Click here to search")</f>
        <v>Click here to search</v>
      </c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 customFormat="false" ht="12.8" hidden="false" customHeight="false" outlineLevel="0" collapsed="false">
      <c r="A330" s="10" t="s">
        <v>15</v>
      </c>
      <c r="B330" s="11" t="n">
        <v>814</v>
      </c>
      <c r="C330" s="11"/>
      <c r="D330" s="10" t="s">
        <v>16</v>
      </c>
      <c r="E330" s="10"/>
      <c r="F330" s="10"/>
      <c r="G330" s="10" t="str">
        <f aca="false">HYPERLINK("https://www.fastpeoplesearch.com/address/410-E-River-Rd-Apt-814_BRAINERD-MN","Click here to search")</f>
        <v>Click here to search</v>
      </c>
      <c r="H330" s="10" t="str">
        <f aca="false">HYPERLINK("https://www.truepeoplesearch.com/details?streetaddress=410%20E River Rd%20814&amp;citystatezip=BRAINERD%2C%20MN&amp;rid=0x0","Click here to search")</f>
        <v>Click here to search</v>
      </c>
      <c r="I330" s="10" t="str">
        <f aca="false">HYPERLINK("https://www.411.com/address/410-E River Rd-814/BRAINERD-MN/?","Click here to search")</f>
        <v>Click here to search</v>
      </c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 customFormat="false" ht="12.8" hidden="false" customHeight="false" outlineLevel="0" collapsed="false">
      <c r="A331" s="10" t="s">
        <v>15</v>
      </c>
      <c r="B331" s="11" t="n">
        <v>815</v>
      </c>
      <c r="C331" s="11"/>
      <c r="D331" s="10" t="s">
        <v>16</v>
      </c>
      <c r="E331" s="10"/>
      <c r="F331" s="10"/>
      <c r="G331" s="10" t="str">
        <f aca="false">HYPERLINK("https://www.fastpeoplesearch.com/address/410-E-River-Rd-Apt-815_BRAINERD-MN","Click here to search")</f>
        <v>Click here to search</v>
      </c>
      <c r="H331" s="10" t="str">
        <f aca="false">HYPERLINK("https://www.truepeoplesearch.com/details?streetaddress=410%20E River Rd%20815&amp;citystatezip=BRAINERD%2C%20MN&amp;rid=0x0","Click here to search")</f>
        <v>Click here to search</v>
      </c>
      <c r="I331" s="10" t="str">
        <f aca="false">HYPERLINK("https://www.411.com/address/410-E River Rd-815/BRAINERD-MN/?","Click here to search")</f>
        <v>Click here to search</v>
      </c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customFormat="false" ht="12.8" hidden="false" customHeight="false" outlineLevel="0" collapsed="false">
      <c r="A332" s="10" t="s">
        <v>15</v>
      </c>
      <c r="B332" s="11" t="n">
        <v>816</v>
      </c>
      <c r="C332" s="11"/>
      <c r="D332" s="10" t="s">
        <v>16</v>
      </c>
      <c r="E332" s="10"/>
      <c r="F332" s="10"/>
      <c r="G332" s="10" t="str">
        <f aca="false">HYPERLINK("https://www.fastpeoplesearch.com/address/410-E-River-Rd-Apt-816_BRAINERD-MN","Click here to search")</f>
        <v>Click here to search</v>
      </c>
      <c r="H332" s="10" t="str">
        <f aca="false">HYPERLINK("https://www.truepeoplesearch.com/details?streetaddress=410%20E River Rd%20816&amp;citystatezip=BRAINERD%2C%20MN&amp;rid=0x0","Click here to search")</f>
        <v>Click here to search</v>
      </c>
      <c r="I332" s="10" t="str">
        <f aca="false">HYPERLINK("https://www.411.com/address/410-E River Rd-816/BRAINERD-MN/?","Click here to search")</f>
        <v>Click here to search</v>
      </c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customFormat="false" ht="12.8" hidden="false" customHeight="false" outlineLevel="0" collapsed="false">
      <c r="A333" s="10" t="s">
        <v>15</v>
      </c>
      <c r="B333" s="11" t="n">
        <v>900</v>
      </c>
      <c r="C333" s="11"/>
      <c r="D333" s="10" t="s">
        <v>16</v>
      </c>
      <c r="E333" s="10"/>
      <c r="F333" s="10"/>
      <c r="G333" s="10" t="str">
        <f aca="false">HYPERLINK("https://www.fastpeoplesearch.com/address/410-E-River-Rd-Apt-900_BRAINERD-MN","Click here to search")</f>
        <v>Click here to search</v>
      </c>
      <c r="H333" s="10" t="str">
        <f aca="false">HYPERLINK("https://www.truepeoplesearch.com/details?streetaddress=410%20E River Rd%20900&amp;citystatezip=BRAINERD%2C%20MN&amp;rid=0x0","Click here to search")</f>
        <v>Click here to search</v>
      </c>
      <c r="I333" s="10" t="str">
        <f aca="false">HYPERLINK("https://www.411.com/address/410-E River Rd-900/BRAINERD-MN/?","Click here to search")</f>
        <v>Click here to search</v>
      </c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customFormat="false" ht="12.8" hidden="false" customHeight="false" outlineLevel="0" collapsed="false">
      <c r="A334" s="10" t="s">
        <v>15</v>
      </c>
      <c r="B334" s="11" t="n">
        <v>901</v>
      </c>
      <c r="C334" s="11"/>
      <c r="D334" s="10" t="s">
        <v>16</v>
      </c>
      <c r="E334" s="10"/>
      <c r="F334" s="10"/>
      <c r="G334" s="10" t="str">
        <f aca="false">HYPERLINK("https://www.fastpeoplesearch.com/address/410-E-River-Rd-Apt-901_BRAINERD-MN","Click here to search")</f>
        <v>Click here to search</v>
      </c>
      <c r="H334" s="10" t="str">
        <f aca="false">HYPERLINK("https://www.truepeoplesearch.com/details?streetaddress=410%20E River Rd%20901&amp;citystatezip=BRAINERD%2C%20MN&amp;rid=0x0","Click here to search")</f>
        <v>Click here to search</v>
      </c>
      <c r="I334" s="10" t="str">
        <f aca="false">HYPERLINK("https://www.411.com/address/410-E River Rd-901/BRAINERD-MN/?","Click here to search")</f>
        <v>Click here to search</v>
      </c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 customFormat="false" ht="12.8" hidden="false" customHeight="false" outlineLevel="0" collapsed="false">
      <c r="A335" s="10" t="s">
        <v>15</v>
      </c>
      <c r="B335" s="11" t="n">
        <v>902</v>
      </c>
      <c r="C335" s="11"/>
      <c r="D335" s="10" t="s">
        <v>16</v>
      </c>
      <c r="E335" s="10"/>
      <c r="F335" s="10"/>
      <c r="G335" s="10" t="str">
        <f aca="false">HYPERLINK("https://www.fastpeoplesearch.com/address/410-E-River-Rd-Apt-902_BRAINERD-MN","Click here to search")</f>
        <v>Click here to search</v>
      </c>
      <c r="H335" s="10" t="str">
        <f aca="false">HYPERLINK("https://www.truepeoplesearch.com/details?streetaddress=410%20E River Rd%20902&amp;citystatezip=BRAINERD%2C%20MN&amp;rid=0x0","Click here to search")</f>
        <v>Click here to search</v>
      </c>
      <c r="I335" s="10" t="str">
        <f aca="false">HYPERLINK("https://www.411.com/address/410-E River Rd-902/BRAINERD-MN/?","Click here to search")</f>
        <v>Click here to search</v>
      </c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customFormat="false" ht="12.8" hidden="false" customHeight="false" outlineLevel="0" collapsed="false">
      <c r="A336" s="10" t="s">
        <v>15</v>
      </c>
      <c r="B336" s="11" t="n">
        <v>903</v>
      </c>
      <c r="C336" s="11"/>
      <c r="D336" s="10" t="s">
        <v>16</v>
      </c>
      <c r="E336" s="10"/>
      <c r="F336" s="10"/>
      <c r="G336" s="10" t="str">
        <f aca="false">HYPERLINK("https://www.fastpeoplesearch.com/address/410-E-River-Rd-Apt-903_BRAINERD-MN","Click here to search")</f>
        <v>Click here to search</v>
      </c>
      <c r="H336" s="10" t="str">
        <f aca="false">HYPERLINK("https://www.truepeoplesearch.com/details?streetaddress=410%20E River Rd%20903&amp;citystatezip=BRAINERD%2C%20MN&amp;rid=0x0","Click here to search")</f>
        <v>Click here to search</v>
      </c>
      <c r="I336" s="10" t="str">
        <f aca="false">HYPERLINK("https://www.411.com/address/410-E River Rd-903/BRAINERD-MN/?","Click here to search")</f>
        <v>Click here to search</v>
      </c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customFormat="false" ht="12.8" hidden="false" customHeight="false" outlineLevel="0" collapsed="false">
      <c r="A337" s="10" t="s">
        <v>15</v>
      </c>
      <c r="B337" s="11" t="n">
        <v>904</v>
      </c>
      <c r="C337" s="11"/>
      <c r="D337" s="10" t="s">
        <v>16</v>
      </c>
      <c r="E337" s="10"/>
      <c r="F337" s="10"/>
      <c r="G337" s="10" t="str">
        <f aca="false">HYPERLINK("https://www.fastpeoplesearch.com/address/410-E-River-Rd-Apt-904_BRAINERD-MN","Click here to search")</f>
        <v>Click here to search</v>
      </c>
      <c r="H337" s="10" t="str">
        <f aca="false">HYPERLINK("https://www.truepeoplesearch.com/details?streetaddress=410%20E River Rd%20904&amp;citystatezip=BRAINERD%2C%20MN&amp;rid=0x0","Click here to search")</f>
        <v>Click here to search</v>
      </c>
      <c r="I337" s="10" t="str">
        <f aca="false">HYPERLINK("https://www.411.com/address/410-E River Rd-904/BRAINERD-MN/?","Click here to search")</f>
        <v>Click here to search</v>
      </c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customFormat="false" ht="12.8" hidden="false" customHeight="false" outlineLevel="0" collapsed="false">
      <c r="A338" s="10" t="s">
        <v>15</v>
      </c>
      <c r="B338" s="11" t="n">
        <v>905</v>
      </c>
      <c r="C338" s="11"/>
      <c r="D338" s="10" t="s">
        <v>16</v>
      </c>
      <c r="E338" s="10"/>
      <c r="F338" s="10"/>
      <c r="G338" s="10" t="str">
        <f aca="false">HYPERLINK("https://www.fastpeoplesearch.com/address/410-E-River-Rd-Apt-905_BRAINERD-MN","Click here to search")</f>
        <v>Click here to search</v>
      </c>
      <c r="H338" s="10" t="str">
        <f aca="false">HYPERLINK("https://www.truepeoplesearch.com/details?streetaddress=410%20E River Rd%20905&amp;citystatezip=BRAINERD%2C%20MN&amp;rid=0x0","Click here to search")</f>
        <v>Click here to search</v>
      </c>
      <c r="I338" s="10" t="str">
        <f aca="false">HYPERLINK("https://www.411.com/address/410-E River Rd-905/BRAINERD-MN/?","Click here to search")</f>
        <v>Click here to search</v>
      </c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customFormat="false" ht="12.8" hidden="false" customHeight="false" outlineLevel="0" collapsed="false">
      <c r="A339" s="10" t="s">
        <v>15</v>
      </c>
      <c r="B339" s="11" t="n">
        <v>906</v>
      </c>
      <c r="C339" s="11"/>
      <c r="D339" s="10" t="s">
        <v>16</v>
      </c>
      <c r="E339" s="10"/>
      <c r="F339" s="10"/>
      <c r="G339" s="10" t="str">
        <f aca="false">HYPERLINK("https://www.fastpeoplesearch.com/address/410-E-River-Rd-Apt-906_BRAINERD-MN","Click here to search")</f>
        <v>Click here to search</v>
      </c>
      <c r="H339" s="10" t="str">
        <f aca="false">HYPERLINK("https://www.truepeoplesearch.com/details?streetaddress=410%20E River Rd%20906&amp;citystatezip=BRAINERD%2C%20MN&amp;rid=0x0","Click here to search")</f>
        <v>Click here to search</v>
      </c>
      <c r="I339" s="10" t="str">
        <f aca="false">HYPERLINK("https://www.411.com/address/410-E River Rd-906/BRAINERD-MN/?","Click here to search")</f>
        <v>Click here to search</v>
      </c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customFormat="false" ht="12.8" hidden="false" customHeight="false" outlineLevel="0" collapsed="false">
      <c r="A340" s="10" t="s">
        <v>15</v>
      </c>
      <c r="B340" s="11" t="n">
        <v>907</v>
      </c>
      <c r="C340" s="11"/>
      <c r="D340" s="10" t="s">
        <v>16</v>
      </c>
      <c r="E340" s="10"/>
      <c r="F340" s="10"/>
      <c r="G340" s="10" t="str">
        <f aca="false">HYPERLINK("https://www.fastpeoplesearch.com/address/410-E-River-Rd-Apt-907_BRAINERD-MN","Click here to search")</f>
        <v>Click here to search</v>
      </c>
      <c r="H340" s="10" t="str">
        <f aca="false">HYPERLINK("https://www.truepeoplesearch.com/details?streetaddress=410%20E River Rd%20907&amp;citystatezip=BRAINERD%2C%20MN&amp;rid=0x0","Click here to search")</f>
        <v>Click here to search</v>
      </c>
      <c r="I340" s="10" t="str">
        <f aca="false">HYPERLINK("https://www.411.com/address/410-E River Rd-907/BRAINERD-MN/?","Click here to search")</f>
        <v>Click here to search</v>
      </c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customFormat="false" ht="12.8" hidden="false" customHeight="false" outlineLevel="0" collapsed="false">
      <c r="A341" s="10" t="s">
        <v>15</v>
      </c>
      <c r="B341" s="11" t="n">
        <v>908</v>
      </c>
      <c r="C341" s="11"/>
      <c r="D341" s="10" t="s">
        <v>16</v>
      </c>
      <c r="E341" s="10"/>
      <c r="F341" s="10"/>
      <c r="G341" s="10" t="str">
        <f aca="false">HYPERLINK("https://www.fastpeoplesearch.com/address/410-E-River-Rd-Apt-908_BRAINERD-MN","Click here to search")</f>
        <v>Click here to search</v>
      </c>
      <c r="H341" s="10" t="str">
        <f aca="false">HYPERLINK("https://www.truepeoplesearch.com/details?streetaddress=410%20E River Rd%20908&amp;citystatezip=BRAINERD%2C%20MN&amp;rid=0x0","Click here to search")</f>
        <v>Click here to search</v>
      </c>
      <c r="I341" s="10" t="str">
        <f aca="false">HYPERLINK("https://www.411.com/address/410-E River Rd-908/BRAINERD-MN/?","Click here to search")</f>
        <v>Click here to search</v>
      </c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 customFormat="false" ht="12.8" hidden="false" customHeight="false" outlineLevel="0" collapsed="false">
      <c r="A342" s="10" t="s">
        <v>15</v>
      </c>
      <c r="B342" s="11" t="n">
        <v>909</v>
      </c>
      <c r="C342" s="11"/>
      <c r="D342" s="10" t="s">
        <v>16</v>
      </c>
      <c r="E342" s="10"/>
      <c r="F342" s="10"/>
      <c r="G342" s="10" t="str">
        <f aca="false">HYPERLINK("https://www.fastpeoplesearch.com/address/410-E-River-Rd-Apt-909_BRAINERD-MN","Click here to search")</f>
        <v>Click here to search</v>
      </c>
      <c r="H342" s="10" t="str">
        <f aca="false">HYPERLINK("https://www.truepeoplesearch.com/details?streetaddress=410%20E River Rd%20909&amp;citystatezip=BRAINERD%2C%20MN&amp;rid=0x0","Click here to search")</f>
        <v>Click here to search</v>
      </c>
      <c r="I342" s="10" t="str">
        <f aca="false">HYPERLINK("https://www.411.com/address/410-E River Rd-909/BRAINERD-MN/?","Click here to search")</f>
        <v>Click here to search</v>
      </c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 customFormat="false" ht="12.8" hidden="false" customHeight="false" outlineLevel="0" collapsed="false">
      <c r="A343" s="12" t="s">
        <v>15</v>
      </c>
      <c r="B343" s="13" t="n">
        <v>910</v>
      </c>
      <c r="C343" s="13"/>
      <c r="D343" s="12" t="s">
        <v>36</v>
      </c>
      <c r="E343" s="12"/>
      <c r="F343" s="12" t="s">
        <v>37</v>
      </c>
      <c r="G343" s="12" t="str">
        <f aca="false">HYPERLINK("https://www.fastpeoplesearch.com/address/410-E-River-Rd-Apt-910_BRAINERD-MN","Click here to search")</f>
        <v>Click here to search</v>
      </c>
      <c r="H343" s="12" t="str">
        <f aca="false">HYPERLINK("https://www.truepeoplesearch.com/details?streetaddress=410%20E River Rd%20910&amp;citystatezip=BRAINERD%2C%20MN&amp;rid=0x0","Click here to search")</f>
        <v>Click here to search</v>
      </c>
      <c r="I343" s="12" t="str">
        <f aca="false">HYPERLINK("https://www.411.com/address/410-E River Rd-910/BRAINERD-MN/?","Click here to search")</f>
        <v>Click here to search</v>
      </c>
      <c r="J343" s="12"/>
      <c r="K343" s="12"/>
      <c r="L343" s="12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 customFormat="false" ht="12.8" hidden="false" customHeight="false" outlineLevel="0" collapsed="false">
      <c r="A344" s="10" t="s">
        <v>15</v>
      </c>
      <c r="B344" s="14" t="n">
        <v>910</v>
      </c>
      <c r="C344" s="11"/>
      <c r="D344" s="10" t="s">
        <v>16</v>
      </c>
      <c r="E344" s="10"/>
      <c r="F344" s="10"/>
      <c r="G344" s="10" t="str">
        <f aca="false">HYPERLINK("https://www.fastpeoplesearch.com/address/410-E-River-Rd-Apt-910_BRAINERD-MN","Click here to search")</f>
        <v>Click here to search</v>
      </c>
      <c r="H344" s="10" t="str">
        <f aca="false">HYPERLINK("https://www.truepeoplesearch.com/details?streetaddress=410%20E River Rd%20910&amp;citystatezip=BRAINERD%2C%20MN&amp;rid=0x0","Click here to search")</f>
        <v>Click here to search</v>
      </c>
      <c r="I344" s="10" t="str">
        <f aca="false">HYPERLINK("https://www.411.com/address/410-E River Rd-910/BRAINERD-MN/?","Click here to search")</f>
        <v>Click here to search</v>
      </c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 customFormat="false" ht="12.8" hidden="false" customHeight="false" outlineLevel="0" collapsed="false">
      <c r="A345" s="10" t="s">
        <v>15</v>
      </c>
      <c r="B345" s="11" t="n">
        <v>911</v>
      </c>
      <c r="C345" s="11"/>
      <c r="D345" s="10" t="s">
        <v>16</v>
      </c>
      <c r="E345" s="10"/>
      <c r="F345" s="10"/>
      <c r="G345" s="10" t="str">
        <f aca="false">HYPERLINK("https://www.fastpeoplesearch.com/address/410-E-River-Rd-Apt-911_BRAINERD-MN","Click here to search")</f>
        <v>Click here to search</v>
      </c>
      <c r="H345" s="10" t="str">
        <f aca="false">HYPERLINK("https://www.truepeoplesearch.com/details?streetaddress=410%20E River Rd%20911&amp;citystatezip=BRAINERD%2C%20MN&amp;rid=0x0","Click here to search")</f>
        <v>Click here to search</v>
      </c>
      <c r="I345" s="10" t="str">
        <f aca="false">HYPERLINK("https://www.411.com/address/410-E River Rd-911/BRAINERD-MN/?","Click here to search")</f>
        <v>Click here to search</v>
      </c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 customFormat="false" ht="12.8" hidden="false" customHeight="false" outlineLevel="0" collapsed="false">
      <c r="A346" s="10" t="s">
        <v>15</v>
      </c>
      <c r="B346" s="11" t="n">
        <v>912</v>
      </c>
      <c r="C346" s="11"/>
      <c r="D346" s="10" t="s">
        <v>16</v>
      </c>
      <c r="E346" s="10"/>
      <c r="F346" s="10"/>
      <c r="G346" s="10" t="str">
        <f aca="false">HYPERLINK("https://www.fastpeoplesearch.com/address/410-E-River-Rd-Apt-912_BRAINERD-MN","Click here to search")</f>
        <v>Click here to search</v>
      </c>
      <c r="H346" s="10" t="str">
        <f aca="false">HYPERLINK("https://www.truepeoplesearch.com/details?streetaddress=410%20E River Rd%20912&amp;citystatezip=BRAINERD%2C%20MN&amp;rid=0x0","Click here to search")</f>
        <v>Click here to search</v>
      </c>
      <c r="I346" s="10" t="str">
        <f aca="false">HYPERLINK("https://www.411.com/address/410-E River Rd-912/BRAINERD-MN/?","Click here to search")</f>
        <v>Click here to search</v>
      </c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 customFormat="false" ht="12.8" hidden="false" customHeight="false" outlineLevel="0" collapsed="false">
      <c r="A347" s="10" t="s">
        <v>15</v>
      </c>
      <c r="B347" s="11" t="n">
        <v>913</v>
      </c>
      <c r="C347" s="11"/>
      <c r="D347" s="10" t="s">
        <v>16</v>
      </c>
      <c r="E347" s="10"/>
      <c r="F347" s="10"/>
      <c r="G347" s="10" t="str">
        <f aca="false">HYPERLINK("https://www.fastpeoplesearch.com/address/410-E-River-Rd-Apt-913_BRAINERD-MN","Click here to search")</f>
        <v>Click here to search</v>
      </c>
      <c r="H347" s="10" t="str">
        <f aca="false">HYPERLINK("https://www.truepeoplesearch.com/details?streetaddress=410%20E River Rd%20913&amp;citystatezip=BRAINERD%2C%20MN&amp;rid=0x0","Click here to search")</f>
        <v>Click here to search</v>
      </c>
      <c r="I347" s="10" t="str">
        <f aca="false">HYPERLINK("https://www.411.com/address/410-E River Rd-913/BRAINERD-MN/?","Click here to search")</f>
        <v>Click here to search</v>
      </c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 customFormat="false" ht="12.8" hidden="false" customHeight="false" outlineLevel="0" collapsed="false">
      <c r="A348" s="10" t="s">
        <v>15</v>
      </c>
      <c r="B348" s="11" t="n">
        <v>914</v>
      </c>
      <c r="C348" s="11"/>
      <c r="D348" s="10" t="s">
        <v>16</v>
      </c>
      <c r="E348" s="10"/>
      <c r="F348" s="10"/>
      <c r="G348" s="10" t="str">
        <f aca="false">HYPERLINK("https://www.fastpeoplesearch.com/address/410-E-River-Rd-Apt-914_BRAINERD-MN","Click here to search")</f>
        <v>Click here to search</v>
      </c>
      <c r="H348" s="10" t="str">
        <f aca="false">HYPERLINK("https://www.truepeoplesearch.com/details?streetaddress=410%20E River Rd%20914&amp;citystatezip=BRAINERD%2C%20MN&amp;rid=0x0","Click here to search")</f>
        <v>Click here to search</v>
      </c>
      <c r="I348" s="10" t="str">
        <f aca="false">HYPERLINK("https://www.411.com/address/410-E River Rd-914/BRAINERD-MN/?","Click here to search")</f>
        <v>Click here to search</v>
      </c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 customFormat="false" ht="12.8" hidden="false" customHeight="false" outlineLevel="0" collapsed="false">
      <c r="A349" s="10" t="s">
        <v>15</v>
      </c>
      <c r="B349" s="11" t="n">
        <v>915</v>
      </c>
      <c r="C349" s="11"/>
      <c r="D349" s="10" t="s">
        <v>16</v>
      </c>
      <c r="E349" s="10"/>
      <c r="F349" s="10"/>
      <c r="G349" s="10" t="str">
        <f aca="false">HYPERLINK("https://www.fastpeoplesearch.com/address/410-E-River-Rd-Apt-915_BRAINERD-MN","Click here to search")</f>
        <v>Click here to search</v>
      </c>
      <c r="H349" s="10" t="str">
        <f aca="false">HYPERLINK("https://www.truepeoplesearch.com/details?streetaddress=410%20E River Rd%20915&amp;citystatezip=BRAINERD%2C%20MN&amp;rid=0x0","Click here to search")</f>
        <v>Click here to search</v>
      </c>
      <c r="I349" s="10" t="str">
        <f aca="false">HYPERLINK("https://www.411.com/address/410-E River Rd-915/BRAINERD-MN/?","Click here to search")</f>
        <v>Click here to search</v>
      </c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 customFormat="false" ht="12.8" hidden="false" customHeight="false" outlineLevel="0" collapsed="false">
      <c r="A350" s="10" t="s">
        <v>15</v>
      </c>
      <c r="B350" s="11" t="n">
        <v>916</v>
      </c>
      <c r="C350" s="11"/>
      <c r="D350" s="10" t="s">
        <v>16</v>
      </c>
      <c r="E350" s="10"/>
      <c r="F350" s="10"/>
      <c r="G350" s="10" t="str">
        <f aca="false">HYPERLINK("https://www.fastpeoplesearch.com/address/410-E-River-Rd-Apt-916_BRAINERD-MN","Click here to search")</f>
        <v>Click here to search</v>
      </c>
      <c r="H350" s="10" t="str">
        <f aca="false">HYPERLINK("https://www.truepeoplesearch.com/details?streetaddress=410%20E River Rd%20916&amp;citystatezip=BRAINERD%2C%20MN&amp;rid=0x0","Click here to search")</f>
        <v>Click here to search</v>
      </c>
      <c r="I350" s="10" t="str">
        <f aca="false">HYPERLINK("https://www.411.com/address/410-E River Rd-916/BRAINERD-MN/?","Click here to search")</f>
        <v>Click here to search</v>
      </c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</sheetData>
  <mergeCells count="3">
    <mergeCell ref="A1:D1"/>
    <mergeCell ref="D2:K3"/>
    <mergeCell ref="A4:L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2023-08-16T22:32:09Z</dcterms:modified>
  <cp:revision>4</cp:revision>
  <dc:subject/>
  <dc:title/>
</cp:coreProperties>
</file>