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Science and Analysis Projects\Creating Dot, Bar charts, Heat Maps with Filter buttons in Excel\"/>
    </mc:Choice>
  </mc:AlternateContent>
  <bookViews>
    <workbookView xWindow="0" yWindow="0" windowWidth="19200" windowHeight="7770" activeTab="2"/>
  </bookViews>
  <sheets>
    <sheet name="Data" sheetId="1" r:id="rId1"/>
    <sheet name="my calculations" sheetId="5" r:id="rId2"/>
    <sheet name="my dashboar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5" l="1"/>
  <c r="S27" i="5"/>
  <c r="T27" i="5"/>
  <c r="U27" i="5"/>
  <c r="R27" i="5"/>
  <c r="Q26" i="5"/>
  <c r="T26" i="5" s="1"/>
  <c r="P16" i="4"/>
  <c r="P8" i="4"/>
  <c r="P9" i="4"/>
  <c r="P10" i="4"/>
  <c r="P11" i="4"/>
  <c r="P12" i="4"/>
  <c r="P13" i="4"/>
  <c r="P14" i="4"/>
  <c r="P15" i="4"/>
  <c r="P7" i="4"/>
  <c r="G24" i="5"/>
  <c r="H24" i="5" s="1"/>
  <c r="G25" i="5"/>
  <c r="H25" i="5" s="1"/>
  <c r="G26" i="5"/>
  <c r="H26" i="5" s="1"/>
  <c r="G27" i="5"/>
  <c r="H27" i="5" s="1"/>
  <c r="G28" i="5"/>
  <c r="H28" i="5" s="1"/>
  <c r="G29" i="5"/>
  <c r="H29" i="5" s="1"/>
  <c r="G30" i="5"/>
  <c r="H30" i="5" s="1"/>
  <c r="G31" i="5"/>
  <c r="H31" i="5" s="1"/>
  <c r="G32" i="5"/>
  <c r="H32" i="5" s="1"/>
  <c r="G33" i="5"/>
  <c r="H33" i="5" s="1"/>
  <c r="G34" i="5"/>
  <c r="H34" i="5" s="1"/>
  <c r="G35" i="5"/>
  <c r="H35" i="5" s="1"/>
  <c r="G36" i="5"/>
  <c r="H36" i="5" s="1"/>
  <c r="G37" i="5"/>
  <c r="H37" i="5" s="1"/>
  <c r="G38" i="5"/>
  <c r="H38" i="5" s="1"/>
  <c r="G39" i="5"/>
  <c r="H39" i="5" s="1"/>
  <c r="G40" i="5"/>
  <c r="H40" i="5" s="1"/>
  <c r="G41" i="5"/>
  <c r="H41" i="5" s="1"/>
  <c r="G42" i="5"/>
  <c r="H42" i="5" s="1"/>
  <c r="G43" i="5"/>
  <c r="H43" i="5" s="1"/>
  <c r="G44" i="5"/>
  <c r="H44" i="5" s="1"/>
  <c r="G45" i="5"/>
  <c r="H45" i="5" s="1"/>
  <c r="G46" i="5"/>
  <c r="H46" i="5" s="1"/>
  <c r="G47" i="5"/>
  <c r="H47" i="5" s="1"/>
  <c r="G48" i="5"/>
  <c r="H48" i="5" s="1"/>
  <c r="G49" i="5"/>
  <c r="H49" i="5" s="1"/>
  <c r="G50" i="5"/>
  <c r="H50" i="5" s="1"/>
  <c r="G51" i="5"/>
  <c r="H51" i="5" s="1"/>
  <c r="G52" i="5"/>
  <c r="H52" i="5" s="1"/>
  <c r="G53" i="5"/>
  <c r="H53" i="5" s="1"/>
  <c r="G54" i="5"/>
  <c r="H54" i="5" s="1"/>
  <c r="G55" i="5"/>
  <c r="H55" i="5" s="1"/>
  <c r="G56" i="5"/>
  <c r="H56" i="5" s="1"/>
  <c r="G57" i="5"/>
  <c r="H57" i="5" s="1"/>
  <c r="G58" i="5"/>
  <c r="H58" i="5" s="1"/>
  <c r="G59" i="5"/>
  <c r="H59" i="5" s="1"/>
  <c r="G60" i="5"/>
  <c r="H60" i="5" s="1"/>
  <c r="G61" i="5"/>
  <c r="H61" i="5" s="1"/>
  <c r="G62" i="5"/>
  <c r="H62" i="5" s="1"/>
  <c r="G63" i="5"/>
  <c r="H63" i="5" s="1"/>
  <c r="G64" i="5"/>
  <c r="H64" i="5" s="1"/>
  <c r="G65" i="5"/>
  <c r="H65" i="5" s="1"/>
  <c r="G66" i="5"/>
  <c r="H66" i="5" s="1"/>
  <c r="G67" i="5"/>
  <c r="H67" i="5" s="1"/>
  <c r="G68" i="5"/>
  <c r="H68" i="5" s="1"/>
  <c r="G69" i="5"/>
  <c r="H69" i="5" s="1"/>
  <c r="G70" i="5"/>
  <c r="H70" i="5" s="1"/>
  <c r="G71" i="5"/>
  <c r="H71" i="5" s="1"/>
  <c r="G72" i="5"/>
  <c r="H72" i="5" s="1"/>
  <c r="G73" i="5"/>
  <c r="H73" i="5" s="1"/>
  <c r="G74" i="5"/>
  <c r="H74" i="5" s="1"/>
  <c r="G75" i="5"/>
  <c r="H75" i="5" s="1"/>
  <c r="G76" i="5"/>
  <c r="H76" i="5" s="1"/>
  <c r="G77" i="5"/>
  <c r="H77" i="5" s="1"/>
  <c r="G78" i="5"/>
  <c r="H78" i="5" s="1"/>
  <c r="G79" i="5"/>
  <c r="H79" i="5" s="1"/>
  <c r="G80" i="5"/>
  <c r="H80" i="5" s="1"/>
  <c r="G81" i="5"/>
  <c r="H81" i="5" s="1"/>
  <c r="G82" i="5"/>
  <c r="H82" i="5" s="1"/>
  <c r="G83" i="5"/>
  <c r="H83" i="5" s="1"/>
  <c r="G84" i="5"/>
  <c r="H84" i="5" s="1"/>
  <c r="G85" i="5"/>
  <c r="H85" i="5" s="1"/>
  <c r="G86" i="5"/>
  <c r="H86" i="5" s="1"/>
  <c r="G87" i="5"/>
  <c r="H87" i="5" s="1"/>
  <c r="G88" i="5"/>
  <c r="H88" i="5" s="1"/>
  <c r="G89" i="5"/>
  <c r="H89" i="5" s="1"/>
  <c r="G90" i="5"/>
  <c r="H90" i="5" s="1"/>
  <c r="G91" i="5"/>
  <c r="H91" i="5" s="1"/>
  <c r="G92" i="5"/>
  <c r="H92" i="5" s="1"/>
  <c r="G93" i="5"/>
  <c r="H93" i="5" s="1"/>
  <c r="G94" i="5"/>
  <c r="H94" i="5" s="1"/>
  <c r="G95" i="5"/>
  <c r="H95" i="5" s="1"/>
  <c r="G96" i="5"/>
  <c r="H96" i="5" s="1"/>
  <c r="G97" i="5"/>
  <c r="H97" i="5" s="1"/>
  <c r="G98" i="5"/>
  <c r="H98" i="5" s="1"/>
  <c r="G99" i="5"/>
  <c r="H99" i="5" s="1"/>
  <c r="G100" i="5"/>
  <c r="H100" i="5" s="1"/>
  <c r="G101" i="5"/>
  <c r="H101" i="5" s="1"/>
  <c r="G102" i="5"/>
  <c r="H102" i="5" s="1"/>
  <c r="G103" i="5"/>
  <c r="H103" i="5" s="1"/>
  <c r="G104" i="5"/>
  <c r="H104" i="5" s="1"/>
  <c r="G105" i="5"/>
  <c r="H105" i="5" s="1"/>
  <c r="G106" i="5"/>
  <c r="H106" i="5" s="1"/>
  <c r="G107" i="5"/>
  <c r="H107" i="5" s="1"/>
  <c r="G108" i="5"/>
  <c r="H108" i="5" s="1"/>
  <c r="G109" i="5"/>
  <c r="H109" i="5" s="1"/>
  <c r="G110" i="5"/>
  <c r="H110" i="5" s="1"/>
  <c r="G111" i="5"/>
  <c r="H111" i="5" s="1"/>
  <c r="G112" i="5"/>
  <c r="H112" i="5" s="1"/>
  <c r="G113" i="5"/>
  <c r="H113" i="5" s="1"/>
  <c r="G114" i="5"/>
  <c r="H114" i="5" s="1"/>
  <c r="G115" i="5"/>
  <c r="H115" i="5" s="1"/>
  <c r="G116" i="5"/>
  <c r="H116" i="5" s="1"/>
  <c r="G117" i="5"/>
  <c r="H117" i="5" s="1"/>
  <c r="G118" i="5"/>
  <c r="H118" i="5" s="1"/>
  <c r="G119" i="5"/>
  <c r="H119" i="5" s="1"/>
  <c r="G120" i="5"/>
  <c r="H120" i="5" s="1"/>
  <c r="G121" i="5"/>
  <c r="H121" i="5" s="1"/>
  <c r="G122" i="5"/>
  <c r="H122" i="5" s="1"/>
  <c r="G123" i="5"/>
  <c r="H123" i="5" s="1"/>
  <c r="G23" i="5"/>
  <c r="H23" i="5" s="1"/>
  <c r="F122" i="5"/>
  <c r="F1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G18" i="5"/>
  <c r="S26" i="5" l="1"/>
  <c r="U26" i="5"/>
  <c r="R26" i="5"/>
  <c r="I24" i="5"/>
  <c r="J24" i="5" s="1"/>
  <c r="Q8" i="4" s="1"/>
  <c r="I23" i="5"/>
  <c r="J23" i="5" s="1"/>
  <c r="Q7" i="4" s="1"/>
  <c r="I120" i="5"/>
  <c r="J120" i="5" s="1"/>
  <c r="I116" i="5"/>
  <c r="J116" i="5" s="1"/>
  <c r="I112" i="5"/>
  <c r="J112" i="5" s="1"/>
  <c r="I108" i="5"/>
  <c r="J108" i="5" s="1"/>
  <c r="I104" i="5"/>
  <c r="J104" i="5" s="1"/>
  <c r="I100" i="5"/>
  <c r="J100" i="5" s="1"/>
  <c r="I96" i="5"/>
  <c r="J96" i="5" s="1"/>
  <c r="I92" i="5"/>
  <c r="J92" i="5" s="1"/>
  <c r="I88" i="5"/>
  <c r="J88" i="5" s="1"/>
  <c r="I84" i="5"/>
  <c r="J84" i="5" s="1"/>
  <c r="I80" i="5"/>
  <c r="J80" i="5" s="1"/>
  <c r="I76" i="5"/>
  <c r="J76" i="5" s="1"/>
  <c r="I72" i="5"/>
  <c r="J72" i="5" s="1"/>
  <c r="I68" i="5"/>
  <c r="J68" i="5" s="1"/>
  <c r="I64" i="5"/>
  <c r="J64" i="5" s="1"/>
  <c r="I60" i="5"/>
  <c r="J60" i="5" s="1"/>
  <c r="I56" i="5"/>
  <c r="J56" i="5" s="1"/>
  <c r="I52" i="5"/>
  <c r="J52" i="5" s="1"/>
  <c r="I48" i="5"/>
  <c r="J48" i="5" s="1"/>
  <c r="I44" i="5"/>
  <c r="J44" i="5" s="1"/>
  <c r="I40" i="5"/>
  <c r="J40" i="5" s="1"/>
  <c r="I36" i="5"/>
  <c r="J36" i="5" s="1"/>
  <c r="I32" i="5"/>
  <c r="J32" i="5" s="1"/>
  <c r="Q16" i="4" s="1"/>
  <c r="I28" i="5"/>
  <c r="J28" i="5" s="1"/>
  <c r="Q12" i="4" s="1"/>
  <c r="I25" i="5"/>
  <c r="J25" i="5" s="1"/>
  <c r="Q9" i="4" s="1"/>
  <c r="I27" i="5"/>
  <c r="J27" i="5" s="1"/>
  <c r="Q11" i="4" s="1"/>
  <c r="I29" i="5"/>
  <c r="J29" i="5" s="1"/>
  <c r="Q13" i="4" s="1"/>
  <c r="I31" i="5"/>
  <c r="J31" i="5" s="1"/>
  <c r="Q15" i="4" s="1"/>
  <c r="I33" i="5"/>
  <c r="J33" i="5" s="1"/>
  <c r="I35" i="5"/>
  <c r="J35" i="5" s="1"/>
  <c r="I37" i="5"/>
  <c r="J37" i="5" s="1"/>
  <c r="I39" i="5"/>
  <c r="J39" i="5" s="1"/>
  <c r="I41" i="5"/>
  <c r="J41" i="5" s="1"/>
  <c r="I43" i="5"/>
  <c r="J43" i="5" s="1"/>
  <c r="I45" i="5"/>
  <c r="J45" i="5" s="1"/>
  <c r="I47" i="5"/>
  <c r="J47" i="5" s="1"/>
  <c r="I49" i="5"/>
  <c r="J49" i="5" s="1"/>
  <c r="I51" i="5"/>
  <c r="J51" i="5" s="1"/>
  <c r="I53" i="5"/>
  <c r="J53" i="5" s="1"/>
  <c r="I55" i="5"/>
  <c r="J55" i="5" s="1"/>
  <c r="I57" i="5"/>
  <c r="J57" i="5" s="1"/>
  <c r="I59" i="5"/>
  <c r="J59" i="5" s="1"/>
  <c r="I61" i="5"/>
  <c r="J61" i="5" s="1"/>
  <c r="I63" i="5"/>
  <c r="J63" i="5" s="1"/>
  <c r="I65" i="5"/>
  <c r="J65" i="5" s="1"/>
  <c r="I67" i="5"/>
  <c r="J67" i="5" s="1"/>
  <c r="I69" i="5"/>
  <c r="J69" i="5" s="1"/>
  <c r="I71" i="5"/>
  <c r="J71" i="5" s="1"/>
  <c r="I73" i="5"/>
  <c r="J73" i="5" s="1"/>
  <c r="I75" i="5"/>
  <c r="J75" i="5" s="1"/>
  <c r="I77" i="5"/>
  <c r="J77" i="5" s="1"/>
  <c r="I79" i="5"/>
  <c r="J79" i="5" s="1"/>
  <c r="I81" i="5"/>
  <c r="J81" i="5" s="1"/>
  <c r="I83" i="5"/>
  <c r="J83" i="5" s="1"/>
  <c r="I85" i="5"/>
  <c r="J85" i="5" s="1"/>
  <c r="I87" i="5"/>
  <c r="J87" i="5" s="1"/>
  <c r="I89" i="5"/>
  <c r="J89" i="5" s="1"/>
  <c r="I91" i="5"/>
  <c r="J91" i="5" s="1"/>
  <c r="I93" i="5"/>
  <c r="J93" i="5" s="1"/>
  <c r="I95" i="5"/>
  <c r="J95" i="5" s="1"/>
  <c r="I97" i="5"/>
  <c r="J97" i="5" s="1"/>
  <c r="I99" i="5"/>
  <c r="J99" i="5" s="1"/>
  <c r="I101" i="5"/>
  <c r="J101" i="5" s="1"/>
  <c r="I103" i="5"/>
  <c r="J103" i="5" s="1"/>
  <c r="I105" i="5"/>
  <c r="J105" i="5" s="1"/>
  <c r="I107" i="5"/>
  <c r="J107" i="5" s="1"/>
  <c r="I109" i="5"/>
  <c r="J109" i="5" s="1"/>
  <c r="I111" i="5"/>
  <c r="J111" i="5" s="1"/>
  <c r="I113" i="5"/>
  <c r="J113" i="5" s="1"/>
  <c r="I115" i="5"/>
  <c r="J115" i="5" s="1"/>
  <c r="I117" i="5"/>
  <c r="J117" i="5" s="1"/>
  <c r="I119" i="5"/>
  <c r="J119" i="5" s="1"/>
  <c r="I121" i="5"/>
  <c r="J121" i="5" s="1"/>
  <c r="I123" i="5"/>
  <c r="J123" i="5" s="1"/>
  <c r="I122" i="5"/>
  <c r="J122" i="5" s="1"/>
  <c r="I118" i="5"/>
  <c r="J118" i="5" s="1"/>
  <c r="I114" i="5"/>
  <c r="J114" i="5" s="1"/>
  <c r="I110" i="5"/>
  <c r="J110" i="5" s="1"/>
  <c r="I106" i="5"/>
  <c r="J106" i="5" s="1"/>
  <c r="I102" i="5"/>
  <c r="J102" i="5" s="1"/>
  <c r="I98" i="5"/>
  <c r="J98" i="5" s="1"/>
  <c r="I94" i="5"/>
  <c r="J94" i="5" s="1"/>
  <c r="I90" i="5"/>
  <c r="J90" i="5" s="1"/>
  <c r="I86" i="5"/>
  <c r="J86" i="5" s="1"/>
  <c r="I82" i="5"/>
  <c r="J82" i="5" s="1"/>
  <c r="I78" i="5"/>
  <c r="J78" i="5" s="1"/>
  <c r="I74" i="5"/>
  <c r="J74" i="5" s="1"/>
  <c r="I70" i="5"/>
  <c r="J70" i="5" s="1"/>
  <c r="I66" i="5"/>
  <c r="J66" i="5" s="1"/>
  <c r="I62" i="5"/>
  <c r="J62" i="5" s="1"/>
  <c r="I58" i="5"/>
  <c r="J58" i="5" s="1"/>
  <c r="I54" i="5"/>
  <c r="J54" i="5" s="1"/>
  <c r="I50" i="5"/>
  <c r="J50" i="5" s="1"/>
  <c r="I46" i="5"/>
  <c r="J46" i="5" s="1"/>
  <c r="I42" i="5"/>
  <c r="J42" i="5" s="1"/>
  <c r="I38" i="5"/>
  <c r="J38" i="5" s="1"/>
  <c r="I34" i="5"/>
  <c r="J34" i="5" s="1"/>
  <c r="I30" i="5"/>
  <c r="J30" i="5" s="1"/>
  <c r="Q14" i="4" s="1"/>
  <c r="I26" i="5"/>
  <c r="J26" i="5" s="1"/>
  <c r="Q10" i="4" s="1"/>
  <c r="F4" i="5"/>
  <c r="K24" i="5" l="1"/>
  <c r="R8" i="4" s="1"/>
  <c r="N24" i="5"/>
  <c r="U8" i="4" s="1"/>
  <c r="L24" i="5"/>
  <c r="S8" i="4" s="1"/>
  <c r="M24" i="5"/>
  <c r="T8" i="4" s="1"/>
  <c r="M34" i="5"/>
  <c r="L34" i="5"/>
  <c r="K34" i="5"/>
  <c r="N34" i="5"/>
  <c r="M50" i="5"/>
  <c r="L50" i="5"/>
  <c r="K50" i="5"/>
  <c r="N50" i="5"/>
  <c r="M66" i="5"/>
  <c r="L66" i="5"/>
  <c r="K66" i="5"/>
  <c r="N66" i="5"/>
  <c r="M90" i="5"/>
  <c r="L90" i="5"/>
  <c r="K90" i="5"/>
  <c r="N90" i="5"/>
  <c r="L106" i="5"/>
  <c r="K106" i="5"/>
  <c r="N106" i="5"/>
  <c r="M106" i="5"/>
  <c r="L122" i="5"/>
  <c r="K122" i="5"/>
  <c r="N122" i="5"/>
  <c r="M122" i="5"/>
  <c r="N117" i="5"/>
  <c r="M117" i="5"/>
  <c r="K117" i="5"/>
  <c r="L117" i="5"/>
  <c r="N109" i="5"/>
  <c r="M109" i="5"/>
  <c r="K109" i="5"/>
  <c r="L109" i="5"/>
  <c r="N101" i="5"/>
  <c r="M101" i="5"/>
  <c r="K101" i="5"/>
  <c r="L101" i="5"/>
  <c r="N93" i="5"/>
  <c r="M93" i="5"/>
  <c r="K93" i="5"/>
  <c r="L93" i="5"/>
  <c r="N85" i="5"/>
  <c r="M85" i="5"/>
  <c r="K85" i="5"/>
  <c r="L85" i="5"/>
  <c r="N77" i="5"/>
  <c r="M77" i="5"/>
  <c r="K77" i="5"/>
  <c r="L77" i="5"/>
  <c r="N69" i="5"/>
  <c r="M69" i="5"/>
  <c r="K69" i="5"/>
  <c r="L69" i="5"/>
  <c r="N61" i="5"/>
  <c r="M61" i="5"/>
  <c r="K61" i="5"/>
  <c r="L61" i="5"/>
  <c r="N53" i="5"/>
  <c r="M53" i="5"/>
  <c r="K53" i="5"/>
  <c r="L53" i="5"/>
  <c r="N45" i="5"/>
  <c r="M45" i="5"/>
  <c r="K45" i="5"/>
  <c r="L45" i="5"/>
  <c r="N37" i="5"/>
  <c r="M37" i="5"/>
  <c r="K37" i="5"/>
  <c r="L37" i="5"/>
  <c r="N29" i="5"/>
  <c r="U13" i="4" s="1"/>
  <c r="M29" i="5"/>
  <c r="T13" i="4" s="1"/>
  <c r="K29" i="5"/>
  <c r="R13" i="4" s="1"/>
  <c r="L29" i="5"/>
  <c r="S13" i="4" s="1"/>
  <c r="N25" i="5"/>
  <c r="U9" i="4" s="1"/>
  <c r="K25" i="5"/>
  <c r="R9" i="4" s="1"/>
  <c r="M25" i="5"/>
  <c r="T9" i="4" s="1"/>
  <c r="L25" i="5"/>
  <c r="S9" i="4" s="1"/>
  <c r="M32" i="5"/>
  <c r="T16" i="4" s="1"/>
  <c r="N32" i="5"/>
  <c r="U16" i="4" s="1"/>
  <c r="L32" i="5"/>
  <c r="S16" i="4" s="1"/>
  <c r="K32" i="5"/>
  <c r="R16" i="4" s="1"/>
  <c r="M40" i="5"/>
  <c r="N40" i="5"/>
  <c r="L40" i="5"/>
  <c r="K40" i="5"/>
  <c r="M48" i="5"/>
  <c r="N48" i="5"/>
  <c r="L48" i="5"/>
  <c r="K48" i="5"/>
  <c r="M56" i="5"/>
  <c r="N56" i="5"/>
  <c r="L56" i="5"/>
  <c r="K56" i="5"/>
  <c r="M64" i="5"/>
  <c r="N64" i="5"/>
  <c r="L64" i="5"/>
  <c r="K64" i="5"/>
  <c r="M72" i="5"/>
  <c r="N72" i="5"/>
  <c r="L72" i="5"/>
  <c r="K72" i="5"/>
  <c r="M80" i="5"/>
  <c r="N80" i="5"/>
  <c r="L80" i="5"/>
  <c r="K80" i="5"/>
  <c r="M88" i="5"/>
  <c r="N88" i="5"/>
  <c r="L88" i="5"/>
  <c r="K88" i="5"/>
  <c r="N96" i="5"/>
  <c r="L96" i="5"/>
  <c r="K96" i="5"/>
  <c r="M96" i="5"/>
  <c r="N104" i="5"/>
  <c r="L104" i="5"/>
  <c r="K104" i="5"/>
  <c r="M104" i="5"/>
  <c r="N112" i="5"/>
  <c r="L112" i="5"/>
  <c r="K112" i="5"/>
  <c r="M112" i="5"/>
  <c r="N120" i="5"/>
  <c r="L120" i="5"/>
  <c r="K120" i="5"/>
  <c r="M120" i="5"/>
  <c r="M26" i="5"/>
  <c r="T10" i="4" s="1"/>
  <c r="L26" i="5"/>
  <c r="S10" i="4" s="1"/>
  <c r="K26" i="5"/>
  <c r="R10" i="4" s="1"/>
  <c r="N26" i="5"/>
  <c r="U10" i="4" s="1"/>
  <c r="M42" i="5"/>
  <c r="L42" i="5"/>
  <c r="K42" i="5"/>
  <c r="N42" i="5"/>
  <c r="M58" i="5"/>
  <c r="L58" i="5"/>
  <c r="K58" i="5"/>
  <c r="N58" i="5"/>
  <c r="M74" i="5"/>
  <c r="L74" i="5"/>
  <c r="K74" i="5"/>
  <c r="N74" i="5"/>
  <c r="M82" i="5"/>
  <c r="L82" i="5"/>
  <c r="K82" i="5"/>
  <c r="N82" i="5"/>
  <c r="L98" i="5"/>
  <c r="K98" i="5"/>
  <c r="N98" i="5"/>
  <c r="M98" i="5"/>
  <c r="L114" i="5"/>
  <c r="K114" i="5"/>
  <c r="N114" i="5"/>
  <c r="M114" i="5"/>
  <c r="N121" i="5"/>
  <c r="M121" i="5"/>
  <c r="K121" i="5"/>
  <c r="L121" i="5"/>
  <c r="N113" i="5"/>
  <c r="M113" i="5"/>
  <c r="K113" i="5"/>
  <c r="L113" i="5"/>
  <c r="N105" i="5"/>
  <c r="M105" i="5"/>
  <c r="K105" i="5"/>
  <c r="L105" i="5"/>
  <c r="N97" i="5"/>
  <c r="M97" i="5"/>
  <c r="K97" i="5"/>
  <c r="L97" i="5"/>
  <c r="N89" i="5"/>
  <c r="K89" i="5"/>
  <c r="M89" i="5"/>
  <c r="L89" i="5"/>
  <c r="N81" i="5"/>
  <c r="K81" i="5"/>
  <c r="M81" i="5"/>
  <c r="L81" i="5"/>
  <c r="N73" i="5"/>
  <c r="K73" i="5"/>
  <c r="M73" i="5"/>
  <c r="L73" i="5"/>
  <c r="N65" i="5"/>
  <c r="K65" i="5"/>
  <c r="M65" i="5"/>
  <c r="L65" i="5"/>
  <c r="N57" i="5"/>
  <c r="K57" i="5"/>
  <c r="M57" i="5"/>
  <c r="L57" i="5"/>
  <c r="N49" i="5"/>
  <c r="K49" i="5"/>
  <c r="M49" i="5"/>
  <c r="L49" i="5"/>
  <c r="N41" i="5"/>
  <c r="K41" i="5"/>
  <c r="M41" i="5"/>
  <c r="L41" i="5"/>
  <c r="N33" i="5"/>
  <c r="K33" i="5"/>
  <c r="M33" i="5"/>
  <c r="L33" i="5"/>
  <c r="M30" i="5"/>
  <c r="T14" i="4" s="1"/>
  <c r="L30" i="5"/>
  <c r="S14" i="4" s="1"/>
  <c r="K30" i="5"/>
  <c r="R14" i="4" s="1"/>
  <c r="N30" i="5"/>
  <c r="U14" i="4" s="1"/>
  <c r="M38" i="5"/>
  <c r="L38" i="5"/>
  <c r="K38" i="5"/>
  <c r="N38" i="5"/>
  <c r="M46" i="5"/>
  <c r="L46" i="5"/>
  <c r="K46" i="5"/>
  <c r="N46" i="5"/>
  <c r="M54" i="5"/>
  <c r="L54" i="5"/>
  <c r="K54" i="5"/>
  <c r="N54" i="5"/>
  <c r="M62" i="5"/>
  <c r="L62" i="5"/>
  <c r="K62" i="5"/>
  <c r="N62" i="5"/>
  <c r="M70" i="5"/>
  <c r="L70" i="5"/>
  <c r="K70" i="5"/>
  <c r="N70" i="5"/>
  <c r="M78" i="5"/>
  <c r="L78" i="5"/>
  <c r="K78" i="5"/>
  <c r="N78" i="5"/>
  <c r="M86" i="5"/>
  <c r="L86" i="5"/>
  <c r="K86" i="5"/>
  <c r="N86" i="5"/>
  <c r="L94" i="5"/>
  <c r="K94" i="5"/>
  <c r="N94" i="5"/>
  <c r="M94" i="5"/>
  <c r="L102" i="5"/>
  <c r="K102" i="5"/>
  <c r="N102" i="5"/>
  <c r="M102" i="5"/>
  <c r="L110" i="5"/>
  <c r="K110" i="5"/>
  <c r="N110" i="5"/>
  <c r="M110" i="5"/>
  <c r="L118" i="5"/>
  <c r="K118" i="5"/>
  <c r="N118" i="5"/>
  <c r="M118" i="5"/>
  <c r="N123" i="5"/>
  <c r="M123" i="5"/>
  <c r="L123" i="5"/>
  <c r="K123" i="5"/>
  <c r="N119" i="5"/>
  <c r="M119" i="5"/>
  <c r="L119" i="5"/>
  <c r="K119" i="5"/>
  <c r="N115" i="5"/>
  <c r="M115" i="5"/>
  <c r="L115" i="5"/>
  <c r="K115" i="5"/>
  <c r="N111" i="5"/>
  <c r="M111" i="5"/>
  <c r="L111" i="5"/>
  <c r="K111" i="5"/>
  <c r="N107" i="5"/>
  <c r="M107" i="5"/>
  <c r="L107" i="5"/>
  <c r="K107" i="5"/>
  <c r="N103" i="5"/>
  <c r="M103" i="5"/>
  <c r="L103" i="5"/>
  <c r="K103" i="5"/>
  <c r="N99" i="5"/>
  <c r="M99" i="5"/>
  <c r="L99" i="5"/>
  <c r="K99" i="5"/>
  <c r="N95" i="5"/>
  <c r="M95" i="5"/>
  <c r="L95" i="5"/>
  <c r="K95" i="5"/>
  <c r="N91" i="5"/>
  <c r="M91" i="5"/>
  <c r="L91" i="5"/>
  <c r="K91" i="5"/>
  <c r="N87" i="5"/>
  <c r="M87" i="5"/>
  <c r="L87" i="5"/>
  <c r="K87" i="5"/>
  <c r="N83" i="5"/>
  <c r="M83" i="5"/>
  <c r="L83" i="5"/>
  <c r="K83" i="5"/>
  <c r="N79" i="5"/>
  <c r="M79" i="5"/>
  <c r="L79" i="5"/>
  <c r="K79" i="5"/>
  <c r="N75" i="5"/>
  <c r="M75" i="5"/>
  <c r="L75" i="5"/>
  <c r="K75" i="5"/>
  <c r="N71" i="5"/>
  <c r="M71" i="5"/>
  <c r="L71" i="5"/>
  <c r="K71" i="5"/>
  <c r="N67" i="5"/>
  <c r="M67" i="5"/>
  <c r="L67" i="5"/>
  <c r="K67" i="5"/>
  <c r="N63" i="5"/>
  <c r="M63" i="5"/>
  <c r="L63" i="5"/>
  <c r="K63" i="5"/>
  <c r="N59" i="5"/>
  <c r="M59" i="5"/>
  <c r="L59" i="5"/>
  <c r="K59" i="5"/>
  <c r="N55" i="5"/>
  <c r="M55" i="5"/>
  <c r="L55" i="5"/>
  <c r="K55" i="5"/>
  <c r="N51" i="5"/>
  <c r="M51" i="5"/>
  <c r="L51" i="5"/>
  <c r="K51" i="5"/>
  <c r="N47" i="5"/>
  <c r="M47" i="5"/>
  <c r="L47" i="5"/>
  <c r="K47" i="5"/>
  <c r="N43" i="5"/>
  <c r="M43" i="5"/>
  <c r="L43" i="5"/>
  <c r="K43" i="5"/>
  <c r="N39" i="5"/>
  <c r="M39" i="5"/>
  <c r="L39" i="5"/>
  <c r="K39" i="5"/>
  <c r="N35" i="5"/>
  <c r="M35" i="5"/>
  <c r="L35" i="5"/>
  <c r="K35" i="5"/>
  <c r="N31" i="5"/>
  <c r="U15" i="4" s="1"/>
  <c r="M31" i="5"/>
  <c r="T15" i="4" s="1"/>
  <c r="L31" i="5"/>
  <c r="S15" i="4" s="1"/>
  <c r="K31" i="5"/>
  <c r="R15" i="4" s="1"/>
  <c r="N27" i="5"/>
  <c r="U11" i="4" s="1"/>
  <c r="M27" i="5"/>
  <c r="T11" i="4" s="1"/>
  <c r="L27" i="5"/>
  <c r="S11" i="4" s="1"/>
  <c r="K27" i="5"/>
  <c r="R11" i="4" s="1"/>
  <c r="M28" i="5"/>
  <c r="T12" i="4" s="1"/>
  <c r="N28" i="5"/>
  <c r="U12" i="4" s="1"/>
  <c r="L28" i="5"/>
  <c r="S12" i="4" s="1"/>
  <c r="K28" i="5"/>
  <c r="R12" i="4" s="1"/>
  <c r="M36" i="5"/>
  <c r="N36" i="5"/>
  <c r="L36" i="5"/>
  <c r="K36" i="5"/>
  <c r="M44" i="5"/>
  <c r="N44" i="5"/>
  <c r="L44" i="5"/>
  <c r="K44" i="5"/>
  <c r="M52" i="5"/>
  <c r="N52" i="5"/>
  <c r="L52" i="5"/>
  <c r="K52" i="5"/>
  <c r="M60" i="5"/>
  <c r="N60" i="5"/>
  <c r="L60" i="5"/>
  <c r="K60" i="5"/>
  <c r="M68" i="5"/>
  <c r="N68" i="5"/>
  <c r="L68" i="5"/>
  <c r="K68" i="5"/>
  <c r="M76" i="5"/>
  <c r="N76" i="5"/>
  <c r="L76" i="5"/>
  <c r="K76" i="5"/>
  <c r="M84" i="5"/>
  <c r="N84" i="5"/>
  <c r="L84" i="5"/>
  <c r="K84" i="5"/>
  <c r="N92" i="5"/>
  <c r="L92" i="5"/>
  <c r="K92" i="5"/>
  <c r="M92" i="5"/>
  <c r="N100" i="5"/>
  <c r="L100" i="5"/>
  <c r="K100" i="5"/>
  <c r="M100" i="5"/>
  <c r="N108" i="5"/>
  <c r="L108" i="5"/>
  <c r="K108" i="5"/>
  <c r="M108" i="5"/>
  <c r="N116" i="5"/>
  <c r="L116" i="5"/>
  <c r="K116" i="5"/>
  <c r="M116" i="5"/>
  <c r="N23" i="5"/>
  <c r="U7" i="4" s="1"/>
  <c r="L23" i="5"/>
  <c r="S7" i="4" s="1"/>
  <c r="M23" i="5"/>
  <c r="T7" i="4" s="1"/>
  <c r="K23" i="5"/>
  <c r="R7" i="4" s="1"/>
  <c r="F15" i="5" l="1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5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H18" i="5" l="1"/>
  <c r="F23" i="5"/>
  <c r="I18" i="5"/>
  <c r="K4" i="5" l="1"/>
</calcChain>
</file>

<file path=xl/sharedStrings.xml><?xml version="1.0" encoding="utf-8"?>
<sst xmlns="http://schemas.openxmlformats.org/spreadsheetml/2006/main" count="252" uniqueCount="134">
  <si>
    <t>Company</t>
  </si>
  <si>
    <t>KPI 1</t>
  </si>
  <si>
    <t>KPI 2</t>
  </si>
  <si>
    <t>KPI 3</t>
  </si>
  <si>
    <t>Com 1</t>
  </si>
  <si>
    <t>Com 2</t>
  </si>
  <si>
    <t>Com 3</t>
  </si>
  <si>
    <t>Com 4</t>
  </si>
  <si>
    <t>Com 5</t>
  </si>
  <si>
    <t>Com 6</t>
  </si>
  <si>
    <t>Com 7</t>
  </si>
  <si>
    <t>Com 8</t>
  </si>
  <si>
    <t>Com 9</t>
  </si>
  <si>
    <t>Com 10</t>
  </si>
  <si>
    <t>Com 11</t>
  </si>
  <si>
    <t>Com 12</t>
  </si>
  <si>
    <t>Com 13</t>
  </si>
  <si>
    <t>Com 14</t>
  </si>
  <si>
    <t>Com 15</t>
  </si>
  <si>
    <t>Com 16</t>
  </si>
  <si>
    <t>Com 17</t>
  </si>
  <si>
    <t>Com 18</t>
  </si>
  <si>
    <t>Com 19</t>
  </si>
  <si>
    <t>Com 20</t>
  </si>
  <si>
    <t>Com 21</t>
  </si>
  <si>
    <t>Com 22</t>
  </si>
  <si>
    <t>Com 23</t>
  </si>
  <si>
    <t>Com 24</t>
  </si>
  <si>
    <t>Com 25</t>
  </si>
  <si>
    <t>Com 26</t>
  </si>
  <si>
    <t>Com 27</t>
  </si>
  <si>
    <t>Com 28</t>
  </si>
  <si>
    <t>Com 29</t>
  </si>
  <si>
    <t>Com 30</t>
  </si>
  <si>
    <t>Com 31</t>
  </si>
  <si>
    <t>Com 32</t>
  </si>
  <si>
    <t>Com 33</t>
  </si>
  <si>
    <t>Com 34</t>
  </si>
  <si>
    <t>Com 35</t>
  </si>
  <si>
    <t>Com 36</t>
  </si>
  <si>
    <t>Com 37</t>
  </si>
  <si>
    <t>Com 38</t>
  </si>
  <si>
    <t>Com 39</t>
  </si>
  <si>
    <t>Com 40</t>
  </si>
  <si>
    <t>Com 41</t>
  </si>
  <si>
    <t>Com 42</t>
  </si>
  <si>
    <t>Com 43</t>
  </si>
  <si>
    <t>Com 44</t>
  </si>
  <si>
    <t>Com 45</t>
  </si>
  <si>
    <t>Com 46</t>
  </si>
  <si>
    <t>Com 47</t>
  </si>
  <si>
    <t>Com 48</t>
  </si>
  <si>
    <t>Com 49</t>
  </si>
  <si>
    <t>Com 50</t>
  </si>
  <si>
    <t>Com 51</t>
  </si>
  <si>
    <t>Com 52</t>
  </si>
  <si>
    <t>Com 53</t>
  </si>
  <si>
    <t>Com 54</t>
  </si>
  <si>
    <t>Com 55</t>
  </si>
  <si>
    <t>Com 56</t>
  </si>
  <si>
    <t>Com 57</t>
  </si>
  <si>
    <t>Com 58</t>
  </si>
  <si>
    <t>Com 59</t>
  </si>
  <si>
    <t>Com 60</t>
  </si>
  <si>
    <t>Com 61</t>
  </si>
  <si>
    <t>Com 62</t>
  </si>
  <si>
    <t>Com 63</t>
  </si>
  <si>
    <t>Com 64</t>
  </si>
  <si>
    <t>Com 65</t>
  </si>
  <si>
    <t>Com 66</t>
  </si>
  <si>
    <t>Com 67</t>
  </si>
  <si>
    <t>Com 68</t>
  </si>
  <si>
    <t>Com 69</t>
  </si>
  <si>
    <t>Com 70</t>
  </si>
  <si>
    <t>Com 71</t>
  </si>
  <si>
    <t>Com 72</t>
  </si>
  <si>
    <t>Com 73</t>
  </si>
  <si>
    <t>Com 74</t>
  </si>
  <si>
    <t>Com 75</t>
  </si>
  <si>
    <t>Com 76</t>
  </si>
  <si>
    <t>Com 77</t>
  </si>
  <si>
    <t>Com 78</t>
  </si>
  <si>
    <t>Com 79</t>
  </si>
  <si>
    <t>Com 80</t>
  </si>
  <si>
    <t>Com 81</t>
  </si>
  <si>
    <t>Com 82</t>
  </si>
  <si>
    <t>Com 83</t>
  </si>
  <si>
    <t>Com 84</t>
  </si>
  <si>
    <t>Com 85</t>
  </si>
  <si>
    <t>Com 86</t>
  </si>
  <si>
    <t>Com 87</t>
  </si>
  <si>
    <t>Com 88</t>
  </si>
  <si>
    <t>Com 89</t>
  </si>
  <si>
    <t>Com 90</t>
  </si>
  <si>
    <t>Com 91</t>
  </si>
  <si>
    <t>Com 92</t>
  </si>
  <si>
    <t>Com 93</t>
  </si>
  <si>
    <t>Com 94</t>
  </si>
  <si>
    <t>Com 95</t>
  </si>
  <si>
    <t>Com 96</t>
  </si>
  <si>
    <t>Com 97</t>
  </si>
  <si>
    <t>Com 98</t>
  </si>
  <si>
    <t>Com 99</t>
  </si>
  <si>
    <t>Com 100</t>
  </si>
  <si>
    <t>KPI 4</t>
  </si>
  <si>
    <t>Chart Dropdowns</t>
  </si>
  <si>
    <t>Cells Links</t>
  </si>
  <si>
    <t>KPI DropDown X axis</t>
  </si>
  <si>
    <t>KPI DropDown Y axis</t>
  </si>
  <si>
    <t>Chart Data</t>
  </si>
  <si>
    <t>X Axis</t>
  </si>
  <si>
    <t>Y Axis</t>
  </si>
  <si>
    <t>Chart Title</t>
  </si>
  <si>
    <t xml:space="preserve"> </t>
  </si>
  <si>
    <t>Quadrant 1 (bottom left)</t>
  </si>
  <si>
    <t>Quadrant 3 (top right)</t>
  </si>
  <si>
    <t>Dynamic Interpretation</t>
  </si>
  <si>
    <t>Spot The Company</t>
  </si>
  <si>
    <t>Quadrant 2 (bottom right)</t>
  </si>
  <si>
    <t>Quadrant 4 (top left)</t>
  </si>
  <si>
    <t>Scroll bar</t>
  </si>
  <si>
    <t>Radio button</t>
  </si>
  <si>
    <t>Quadrant</t>
  </si>
  <si>
    <t>Check Quadrant</t>
  </si>
  <si>
    <t>Row Number</t>
  </si>
  <si>
    <t>Stacked Up</t>
  </si>
  <si>
    <t>Company Names</t>
  </si>
  <si>
    <t>Bullet Chart Data</t>
  </si>
  <si>
    <t>S.N0</t>
  </si>
  <si>
    <t>Name</t>
  </si>
  <si>
    <t>High</t>
  </si>
  <si>
    <t>Low</t>
  </si>
  <si>
    <t>Medium</t>
  </si>
  <si>
    <t>Peer Average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</si>
</sst>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i/>
      <sz val="10"/>
      <color theme="1"/>
      <name val="Verdana"/>
      <family val="2"/>
    </font>
    <font>
      <i/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3">
    <xf numFmtId="0" fontId="0" fillId="0" borderId="0" xfId="0"/>
    <xf numFmtId="9" fontId="0" fillId="0" borderId="0" xfId="0" applyNumberFormat="1"/>
    <xf numFmtId="9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9" fontId="3" fillId="0" borderId="8" xfId="0" applyNumberFormat="1" applyFont="1" applyBorder="1" applyAlignment="1">
      <alignment horizontal="center"/>
    </xf>
    <xf numFmtId="9" fontId="3" fillId="0" borderId="9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0" fillId="0" borderId="1" xfId="1" applyFont="1" applyBorder="1"/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F6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'my calculations'!$F$15</c:f>
          <c:strCache>
            <c:ptCount val="1"/>
            <c:pt idx="0">
              <c:v>KPI 4 Vs.KPI 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KPI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calculations'!$B$15:$B$114</c:f>
              <c:numCache>
                <c:formatCode>0%</c:formatCode>
                <c:ptCount val="100"/>
                <c:pt idx="0">
                  <c:v>0.69000000000000006</c:v>
                </c:pt>
                <c:pt idx="1">
                  <c:v>0.63</c:v>
                </c:pt>
                <c:pt idx="2">
                  <c:v>0.63</c:v>
                </c:pt>
                <c:pt idx="3">
                  <c:v>0.59</c:v>
                </c:pt>
                <c:pt idx="4">
                  <c:v>0.49</c:v>
                </c:pt>
                <c:pt idx="5">
                  <c:v>0.6</c:v>
                </c:pt>
                <c:pt idx="6">
                  <c:v>0.69000000000000006</c:v>
                </c:pt>
                <c:pt idx="7">
                  <c:v>0.95000000000000007</c:v>
                </c:pt>
                <c:pt idx="8">
                  <c:v>0.57999999999999996</c:v>
                </c:pt>
                <c:pt idx="9">
                  <c:v>0.25</c:v>
                </c:pt>
                <c:pt idx="10">
                  <c:v>0.25</c:v>
                </c:pt>
                <c:pt idx="11">
                  <c:v>0.77</c:v>
                </c:pt>
                <c:pt idx="12">
                  <c:v>0.72</c:v>
                </c:pt>
                <c:pt idx="13">
                  <c:v>0.38</c:v>
                </c:pt>
                <c:pt idx="14">
                  <c:v>0.62</c:v>
                </c:pt>
                <c:pt idx="15">
                  <c:v>0.28999999999999998</c:v>
                </c:pt>
                <c:pt idx="16">
                  <c:v>0.71</c:v>
                </c:pt>
                <c:pt idx="17">
                  <c:v>0.32</c:v>
                </c:pt>
                <c:pt idx="18">
                  <c:v>0.8</c:v>
                </c:pt>
                <c:pt idx="19">
                  <c:v>0.87</c:v>
                </c:pt>
                <c:pt idx="20">
                  <c:v>0.43</c:v>
                </c:pt>
                <c:pt idx="21">
                  <c:v>0.91</c:v>
                </c:pt>
                <c:pt idx="22">
                  <c:v>0.4</c:v>
                </c:pt>
                <c:pt idx="23">
                  <c:v>0.68</c:v>
                </c:pt>
                <c:pt idx="24">
                  <c:v>0.48</c:v>
                </c:pt>
                <c:pt idx="25">
                  <c:v>0.28999999999999998</c:v>
                </c:pt>
                <c:pt idx="26">
                  <c:v>0.45</c:v>
                </c:pt>
                <c:pt idx="27">
                  <c:v>0.41000000000000003</c:v>
                </c:pt>
                <c:pt idx="28">
                  <c:v>0.95000000000000007</c:v>
                </c:pt>
                <c:pt idx="29">
                  <c:v>0.3</c:v>
                </c:pt>
                <c:pt idx="30">
                  <c:v>0.18</c:v>
                </c:pt>
                <c:pt idx="31">
                  <c:v>0.35000000000000003</c:v>
                </c:pt>
                <c:pt idx="32">
                  <c:v>0.35000000000000003</c:v>
                </c:pt>
                <c:pt idx="33">
                  <c:v>0.63</c:v>
                </c:pt>
                <c:pt idx="34">
                  <c:v>0.16</c:v>
                </c:pt>
                <c:pt idx="35">
                  <c:v>0.44</c:v>
                </c:pt>
                <c:pt idx="36">
                  <c:v>0.2</c:v>
                </c:pt>
                <c:pt idx="37">
                  <c:v>0.65</c:v>
                </c:pt>
                <c:pt idx="38">
                  <c:v>0.62</c:v>
                </c:pt>
                <c:pt idx="39">
                  <c:v>0.49</c:v>
                </c:pt>
                <c:pt idx="40">
                  <c:v>0.24</c:v>
                </c:pt>
                <c:pt idx="41">
                  <c:v>0.47000000000000003</c:v>
                </c:pt>
                <c:pt idx="42">
                  <c:v>0.28000000000000003</c:v>
                </c:pt>
                <c:pt idx="43">
                  <c:v>0.54</c:v>
                </c:pt>
                <c:pt idx="44">
                  <c:v>0.37</c:v>
                </c:pt>
                <c:pt idx="45">
                  <c:v>0.66</c:v>
                </c:pt>
                <c:pt idx="46">
                  <c:v>0.52</c:v>
                </c:pt>
                <c:pt idx="47">
                  <c:v>0.36</c:v>
                </c:pt>
                <c:pt idx="48">
                  <c:v>0.24</c:v>
                </c:pt>
                <c:pt idx="49">
                  <c:v>0.33</c:v>
                </c:pt>
                <c:pt idx="50">
                  <c:v>0.15</c:v>
                </c:pt>
                <c:pt idx="51">
                  <c:v>0.97</c:v>
                </c:pt>
                <c:pt idx="52">
                  <c:v>0.81</c:v>
                </c:pt>
                <c:pt idx="53">
                  <c:v>0.67</c:v>
                </c:pt>
                <c:pt idx="54">
                  <c:v>0.28000000000000003</c:v>
                </c:pt>
                <c:pt idx="55">
                  <c:v>0.28999999999999998</c:v>
                </c:pt>
                <c:pt idx="56">
                  <c:v>0.63</c:v>
                </c:pt>
                <c:pt idx="57">
                  <c:v>0.41000000000000003</c:v>
                </c:pt>
                <c:pt idx="58">
                  <c:v>0.28999999999999998</c:v>
                </c:pt>
                <c:pt idx="59">
                  <c:v>0.52</c:v>
                </c:pt>
                <c:pt idx="60">
                  <c:v>0.17</c:v>
                </c:pt>
                <c:pt idx="61">
                  <c:v>0.52</c:v>
                </c:pt>
                <c:pt idx="62">
                  <c:v>0.27</c:v>
                </c:pt>
                <c:pt idx="63">
                  <c:v>0.57999999999999996</c:v>
                </c:pt>
                <c:pt idx="64">
                  <c:v>0.47000000000000003</c:v>
                </c:pt>
                <c:pt idx="65">
                  <c:v>0.64</c:v>
                </c:pt>
                <c:pt idx="66">
                  <c:v>0.57999999999999996</c:v>
                </c:pt>
                <c:pt idx="67">
                  <c:v>0.41000000000000003</c:v>
                </c:pt>
                <c:pt idx="68">
                  <c:v>0.93</c:v>
                </c:pt>
                <c:pt idx="69">
                  <c:v>0.64</c:v>
                </c:pt>
                <c:pt idx="70">
                  <c:v>0.28000000000000003</c:v>
                </c:pt>
                <c:pt idx="71">
                  <c:v>0.21</c:v>
                </c:pt>
                <c:pt idx="72">
                  <c:v>0.92</c:v>
                </c:pt>
                <c:pt idx="73">
                  <c:v>0.16</c:v>
                </c:pt>
                <c:pt idx="74">
                  <c:v>0.31</c:v>
                </c:pt>
                <c:pt idx="75">
                  <c:v>0.49</c:v>
                </c:pt>
                <c:pt idx="76">
                  <c:v>0.79</c:v>
                </c:pt>
                <c:pt idx="77">
                  <c:v>0.48</c:v>
                </c:pt>
                <c:pt idx="78">
                  <c:v>0.82000000000000006</c:v>
                </c:pt>
                <c:pt idx="79">
                  <c:v>0.79</c:v>
                </c:pt>
                <c:pt idx="80">
                  <c:v>0.66</c:v>
                </c:pt>
                <c:pt idx="81">
                  <c:v>0.81</c:v>
                </c:pt>
                <c:pt idx="82">
                  <c:v>0.42</c:v>
                </c:pt>
                <c:pt idx="83">
                  <c:v>0.67</c:v>
                </c:pt>
                <c:pt idx="84">
                  <c:v>0.78</c:v>
                </c:pt>
                <c:pt idx="85">
                  <c:v>0.51</c:v>
                </c:pt>
                <c:pt idx="86">
                  <c:v>0.53</c:v>
                </c:pt>
                <c:pt idx="87">
                  <c:v>0.54</c:v>
                </c:pt>
                <c:pt idx="88">
                  <c:v>0.42</c:v>
                </c:pt>
                <c:pt idx="89">
                  <c:v>0.83000000000000007</c:v>
                </c:pt>
                <c:pt idx="90">
                  <c:v>0.68</c:v>
                </c:pt>
                <c:pt idx="91">
                  <c:v>0.47000000000000003</c:v>
                </c:pt>
                <c:pt idx="92">
                  <c:v>0.24</c:v>
                </c:pt>
                <c:pt idx="93">
                  <c:v>0.27</c:v>
                </c:pt>
                <c:pt idx="94">
                  <c:v>0.32</c:v>
                </c:pt>
                <c:pt idx="95">
                  <c:v>0.72</c:v>
                </c:pt>
                <c:pt idx="96">
                  <c:v>0.98</c:v>
                </c:pt>
                <c:pt idx="97">
                  <c:v>0.2</c:v>
                </c:pt>
                <c:pt idx="98">
                  <c:v>0.82000000000000006</c:v>
                </c:pt>
                <c:pt idx="99">
                  <c:v>0.15</c:v>
                </c:pt>
              </c:numCache>
            </c:numRef>
          </c:xVal>
          <c:yVal>
            <c:numRef>
              <c:f>'my calculations'!$C$15:$C$114</c:f>
              <c:numCache>
                <c:formatCode>0%</c:formatCode>
                <c:ptCount val="100"/>
                <c:pt idx="0">
                  <c:v>0.27</c:v>
                </c:pt>
                <c:pt idx="1">
                  <c:v>0.89</c:v>
                </c:pt>
                <c:pt idx="2">
                  <c:v>0.2</c:v>
                </c:pt>
                <c:pt idx="3">
                  <c:v>0.83000000000000007</c:v>
                </c:pt>
                <c:pt idx="4">
                  <c:v>0.8</c:v>
                </c:pt>
                <c:pt idx="5">
                  <c:v>0.26</c:v>
                </c:pt>
                <c:pt idx="6">
                  <c:v>0.39</c:v>
                </c:pt>
                <c:pt idx="7">
                  <c:v>0.92</c:v>
                </c:pt>
                <c:pt idx="8">
                  <c:v>0.85</c:v>
                </c:pt>
                <c:pt idx="9">
                  <c:v>0.43</c:v>
                </c:pt>
                <c:pt idx="10">
                  <c:v>0.63</c:v>
                </c:pt>
                <c:pt idx="11">
                  <c:v>0.77</c:v>
                </c:pt>
                <c:pt idx="12">
                  <c:v>0.69000000000000006</c:v>
                </c:pt>
                <c:pt idx="13">
                  <c:v>0.45</c:v>
                </c:pt>
                <c:pt idx="14">
                  <c:v>0.5</c:v>
                </c:pt>
                <c:pt idx="15">
                  <c:v>0.42</c:v>
                </c:pt>
                <c:pt idx="16">
                  <c:v>0.92</c:v>
                </c:pt>
                <c:pt idx="17">
                  <c:v>0.27</c:v>
                </c:pt>
                <c:pt idx="18">
                  <c:v>0.23</c:v>
                </c:pt>
                <c:pt idx="19">
                  <c:v>0.72</c:v>
                </c:pt>
                <c:pt idx="20">
                  <c:v>0.59</c:v>
                </c:pt>
                <c:pt idx="21">
                  <c:v>0.82000000000000006</c:v>
                </c:pt>
                <c:pt idx="22">
                  <c:v>0.67</c:v>
                </c:pt>
                <c:pt idx="23">
                  <c:v>0.67</c:v>
                </c:pt>
                <c:pt idx="24">
                  <c:v>0.95000000000000007</c:v>
                </c:pt>
                <c:pt idx="25">
                  <c:v>0.55000000000000004</c:v>
                </c:pt>
                <c:pt idx="26">
                  <c:v>0.35000000000000003</c:v>
                </c:pt>
                <c:pt idx="27">
                  <c:v>0.87</c:v>
                </c:pt>
                <c:pt idx="28">
                  <c:v>0.19</c:v>
                </c:pt>
                <c:pt idx="29">
                  <c:v>0.94000000000000006</c:v>
                </c:pt>
                <c:pt idx="30">
                  <c:v>0.27</c:v>
                </c:pt>
                <c:pt idx="31">
                  <c:v>0.47000000000000003</c:v>
                </c:pt>
                <c:pt idx="32">
                  <c:v>0.43</c:v>
                </c:pt>
                <c:pt idx="33">
                  <c:v>0.48</c:v>
                </c:pt>
                <c:pt idx="34">
                  <c:v>0.92</c:v>
                </c:pt>
                <c:pt idx="35">
                  <c:v>0.26</c:v>
                </c:pt>
                <c:pt idx="36">
                  <c:v>0.96</c:v>
                </c:pt>
                <c:pt idx="37">
                  <c:v>0.36</c:v>
                </c:pt>
                <c:pt idx="38">
                  <c:v>0.28999999999999998</c:v>
                </c:pt>
                <c:pt idx="39">
                  <c:v>0.57000000000000006</c:v>
                </c:pt>
                <c:pt idx="40">
                  <c:v>0.57999999999999996</c:v>
                </c:pt>
                <c:pt idx="41">
                  <c:v>0.15</c:v>
                </c:pt>
                <c:pt idx="42">
                  <c:v>0.34</c:v>
                </c:pt>
                <c:pt idx="43">
                  <c:v>0.64</c:v>
                </c:pt>
                <c:pt idx="44">
                  <c:v>0.35000000000000003</c:v>
                </c:pt>
                <c:pt idx="45">
                  <c:v>0.51</c:v>
                </c:pt>
                <c:pt idx="46">
                  <c:v>0.24</c:v>
                </c:pt>
                <c:pt idx="47">
                  <c:v>0.6</c:v>
                </c:pt>
                <c:pt idx="48">
                  <c:v>0.25</c:v>
                </c:pt>
                <c:pt idx="49">
                  <c:v>0.76</c:v>
                </c:pt>
                <c:pt idx="50">
                  <c:v>0.81</c:v>
                </c:pt>
                <c:pt idx="51">
                  <c:v>0.44</c:v>
                </c:pt>
                <c:pt idx="52">
                  <c:v>0.19</c:v>
                </c:pt>
                <c:pt idx="53">
                  <c:v>0.31</c:v>
                </c:pt>
                <c:pt idx="54">
                  <c:v>0.35000000000000003</c:v>
                </c:pt>
                <c:pt idx="55">
                  <c:v>0.27</c:v>
                </c:pt>
                <c:pt idx="56">
                  <c:v>0.31</c:v>
                </c:pt>
                <c:pt idx="57">
                  <c:v>0.64</c:v>
                </c:pt>
                <c:pt idx="58">
                  <c:v>0.66</c:v>
                </c:pt>
                <c:pt idx="59">
                  <c:v>0.3</c:v>
                </c:pt>
                <c:pt idx="60">
                  <c:v>0.39</c:v>
                </c:pt>
                <c:pt idx="61">
                  <c:v>0.94000000000000006</c:v>
                </c:pt>
                <c:pt idx="62">
                  <c:v>0.78</c:v>
                </c:pt>
                <c:pt idx="63">
                  <c:v>0.42</c:v>
                </c:pt>
                <c:pt idx="64">
                  <c:v>0.82000000000000006</c:v>
                </c:pt>
                <c:pt idx="65">
                  <c:v>0.67</c:v>
                </c:pt>
                <c:pt idx="66">
                  <c:v>0.45</c:v>
                </c:pt>
                <c:pt idx="67">
                  <c:v>0.46</c:v>
                </c:pt>
                <c:pt idx="68">
                  <c:v>0.79</c:v>
                </c:pt>
                <c:pt idx="69">
                  <c:v>0.45</c:v>
                </c:pt>
                <c:pt idx="70">
                  <c:v>0.34</c:v>
                </c:pt>
                <c:pt idx="71">
                  <c:v>0.25</c:v>
                </c:pt>
                <c:pt idx="72">
                  <c:v>0.78</c:v>
                </c:pt>
                <c:pt idx="73">
                  <c:v>0.41000000000000003</c:v>
                </c:pt>
                <c:pt idx="74">
                  <c:v>0.66</c:v>
                </c:pt>
                <c:pt idx="75">
                  <c:v>0.38</c:v>
                </c:pt>
                <c:pt idx="76">
                  <c:v>0.87</c:v>
                </c:pt>
                <c:pt idx="77">
                  <c:v>0.44</c:v>
                </c:pt>
                <c:pt idx="78">
                  <c:v>0.81</c:v>
                </c:pt>
                <c:pt idx="79">
                  <c:v>0.51</c:v>
                </c:pt>
                <c:pt idx="80">
                  <c:v>0.93</c:v>
                </c:pt>
                <c:pt idx="81">
                  <c:v>0.5</c:v>
                </c:pt>
                <c:pt idx="82">
                  <c:v>0.2</c:v>
                </c:pt>
                <c:pt idx="83">
                  <c:v>0.84</c:v>
                </c:pt>
                <c:pt idx="84">
                  <c:v>0.51</c:v>
                </c:pt>
                <c:pt idx="85">
                  <c:v>0.4</c:v>
                </c:pt>
                <c:pt idx="86">
                  <c:v>0.97</c:v>
                </c:pt>
                <c:pt idx="87">
                  <c:v>0.77</c:v>
                </c:pt>
                <c:pt idx="88">
                  <c:v>0.41000000000000003</c:v>
                </c:pt>
                <c:pt idx="89">
                  <c:v>0.73</c:v>
                </c:pt>
                <c:pt idx="90">
                  <c:v>0.98</c:v>
                </c:pt>
                <c:pt idx="91">
                  <c:v>0.15</c:v>
                </c:pt>
                <c:pt idx="92">
                  <c:v>0.51</c:v>
                </c:pt>
                <c:pt idx="93">
                  <c:v>0.76</c:v>
                </c:pt>
                <c:pt idx="94">
                  <c:v>0.69000000000000006</c:v>
                </c:pt>
                <c:pt idx="95">
                  <c:v>0.25</c:v>
                </c:pt>
                <c:pt idx="96">
                  <c:v>0.92</c:v>
                </c:pt>
                <c:pt idx="97">
                  <c:v>0.79</c:v>
                </c:pt>
                <c:pt idx="98">
                  <c:v>0.8</c:v>
                </c:pt>
                <c:pt idx="99">
                  <c:v>0.57000000000000006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ED-41AB-836D-B981E488DC72}"/>
            </c:ext>
          </c:extLst>
        </c:ser>
        <c:ser>
          <c:idx val="1"/>
          <c:order val="1"/>
          <c:tx>
            <c:v>Spot The Company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5"/>
            <c:spPr>
              <a:noFill/>
              <a:ln w="22225">
                <a:solidFill>
                  <a:srgbClr val="C00000"/>
                </a:solidFill>
                <a:prstDash val="sysDash"/>
              </a:ln>
              <a:effectLst/>
            </c:spPr>
          </c:marker>
          <c:dLbls>
            <c:dLbl>
              <c:idx val="0"/>
              <c:layout>
                <c:manualLayout>
                  <c:x val="-5.3333333333333371E-2"/>
                  <c:y val="-4.8109965635738959E-2"/>
                </c:manualLayout>
              </c:layout>
              <c:tx>
                <c:rich>
                  <a:bodyPr/>
                  <a:lstStyle/>
                  <a:p>
                    <a:fld id="{410F50C3-6242-4CAA-8985-68AD0D153A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C87-4810-ABA8-53ABDCBE93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'my calculations'!$H$18</c:f>
              <c:numCache>
                <c:formatCode>General</c:formatCode>
                <c:ptCount val="1"/>
                <c:pt idx="0">
                  <c:v>0.77</c:v>
                </c:pt>
              </c:numCache>
            </c:numRef>
          </c:xVal>
          <c:yVal>
            <c:numRef>
              <c:f>'my calculations'!$I$18</c:f>
              <c:numCache>
                <c:formatCode>General</c:formatCode>
                <c:ptCount val="1"/>
                <c:pt idx="0">
                  <c:v>0.77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'my calculations'!$G$18</c15:f>
                <c15:dlblRangeCache>
                  <c:ptCount val="1"/>
                  <c:pt idx="0">
                    <c:v>Com 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C87-4810-ABA8-53ABDCBE9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766928"/>
        <c:axId val="1187770256"/>
      </c:scatterChart>
      <c:valAx>
        <c:axId val="118776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770256"/>
        <c:crosses val="autoZero"/>
        <c:crossBetween val="midCat"/>
      </c:valAx>
      <c:valAx>
        <c:axId val="11877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76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6519685039370076"/>
          <c:y val="3.467353951890035E-2"/>
          <c:w val="0.13019485467542363"/>
          <c:h val="0.115980193197499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Bullet Chart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'my calculations'!$Q$23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'my calculations'!$R$23:$U$23</c:f>
              <c:numCache>
                <c:formatCode>0%</c:formatCode>
                <c:ptCount val="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0-462B-8131-9CAC28CD626B}"/>
            </c:ext>
          </c:extLst>
        </c:ser>
        <c:ser>
          <c:idx val="1"/>
          <c:order val="1"/>
          <c:tx>
            <c:strRef>
              <c:f>'my calculations'!$Q$24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'my calculations'!$R$24:$U$24</c:f>
              <c:numCache>
                <c:formatCode>0%</c:formatCode>
                <c:ptCount val="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E0-462B-8131-9CAC28CD626B}"/>
            </c:ext>
          </c:extLst>
        </c:ser>
        <c:ser>
          <c:idx val="2"/>
          <c:order val="2"/>
          <c:tx>
            <c:strRef>
              <c:f>'my calculations'!$Q$25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'my calculations'!$R$25:$U$25</c:f>
              <c:numCache>
                <c:formatCode>0%</c:formatCode>
                <c:ptCount val="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E0-462B-8131-9CAC28CD6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5622192"/>
        <c:axId val="1625623856"/>
      </c:barChart>
      <c:barChart>
        <c:barDir val="col"/>
        <c:grouping val="stacked"/>
        <c:varyColors val="0"/>
        <c:ser>
          <c:idx val="3"/>
          <c:order val="3"/>
          <c:tx>
            <c:strRef>
              <c:f>'my calculations'!$Q$26</c:f>
              <c:strCache>
                <c:ptCount val="1"/>
                <c:pt idx="0">
                  <c:v>Com 12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bg1"/>
              </a:solidFill>
            </a:ln>
            <a:effectLst/>
          </c:spPr>
          <c:invertIfNegative val="0"/>
          <c:val>
            <c:numRef>
              <c:f>'my calculations'!$R$26:$U$26</c:f>
              <c:numCache>
                <c:formatCode>0%</c:formatCode>
                <c:ptCount val="4"/>
                <c:pt idx="0">
                  <c:v>0.77</c:v>
                </c:pt>
                <c:pt idx="1">
                  <c:v>0.2</c:v>
                </c:pt>
                <c:pt idx="2">
                  <c:v>0.24</c:v>
                </c:pt>
                <c:pt idx="3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E0-462B-8131-9CAC28CD6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0"/>
        <c:overlap val="100"/>
        <c:axId val="1783106176"/>
        <c:axId val="1783105760"/>
      </c:barChart>
      <c:lineChart>
        <c:grouping val="stacked"/>
        <c:varyColors val="0"/>
        <c:ser>
          <c:idx val="4"/>
          <c:order val="4"/>
          <c:tx>
            <c:strRef>
              <c:f>'my calculations'!$Q$27</c:f>
              <c:strCache>
                <c:ptCount val="1"/>
                <c:pt idx="0">
                  <c:v>Peer Average Value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2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val>
            <c:numRef>
              <c:f>'my calculations'!$R$27:$U$27</c:f>
              <c:numCache>
                <c:formatCode>0%</c:formatCode>
                <c:ptCount val="4"/>
                <c:pt idx="0">
                  <c:v>0.5605</c:v>
                </c:pt>
                <c:pt idx="1">
                  <c:v>0.57580000000000009</c:v>
                </c:pt>
                <c:pt idx="2">
                  <c:v>0.5444</c:v>
                </c:pt>
                <c:pt idx="3">
                  <c:v>0.51709999999999989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E0-462B-8131-9CAC28CD6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106176"/>
        <c:axId val="1783105760"/>
      </c:lineChart>
      <c:catAx>
        <c:axId val="162562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623856"/>
        <c:crosses val="autoZero"/>
        <c:auto val="1"/>
        <c:lblAlgn val="ctr"/>
        <c:lblOffset val="100"/>
        <c:noMultiLvlLbl val="0"/>
      </c:catAx>
      <c:valAx>
        <c:axId val="162562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622192"/>
        <c:crosses val="autoZero"/>
        <c:crossBetween val="between"/>
      </c:valAx>
      <c:valAx>
        <c:axId val="1783105760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783106176"/>
        <c:crosses val="max"/>
        <c:crossBetween val="between"/>
      </c:valAx>
      <c:catAx>
        <c:axId val="1783106176"/>
        <c:scaling>
          <c:orientation val="minMax"/>
        </c:scaling>
        <c:delete val="1"/>
        <c:axPos val="b"/>
        <c:majorTickMark val="out"/>
        <c:minorTickMark val="none"/>
        <c:tickLblPos val="nextTo"/>
        <c:crossAx val="1783105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16" fmlaLink="'my calculations'!$B$9" fmlaRange="'my calculations'!$A$2:$A$5" noThreeD="1" sel="4" val="0"/>
</file>

<file path=xl/ctrlProps/ctrlProp2.xml><?xml version="1.0" encoding="utf-8"?>
<formControlPr xmlns="http://schemas.microsoft.com/office/spreadsheetml/2009/9/main" objectType="Drop" dropLines="4" dropStyle="combo" dx="16" fmlaLink="'my calculations'!$B$10" fmlaRange="'my calculations'!$A$2:$A$5" noThreeD="1" sel="1" val="0"/>
</file>

<file path=xl/ctrlProps/ctrlProp3.xml><?xml version="1.0" encoding="utf-8"?>
<formControlPr xmlns="http://schemas.microsoft.com/office/spreadsheetml/2009/9/main" objectType="Scroll" dx="22" fmlaLink="'my calculations'!$B$11" max="91" min="1" page="10"/>
</file>

<file path=xl/ctrlProps/ctrlProp4.xml><?xml version="1.0" encoding="utf-8"?>
<formControlPr xmlns="http://schemas.microsoft.com/office/spreadsheetml/2009/9/main" objectType="Radio" firstButton="1" fmlaLink="'my calculations'!$B$12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checked="Checked" lockText="1" noThreeD="1"/>
</file>

<file path=xl/ctrlProps/ctrlProp8.xml><?xml version="1.0" encoding="utf-8"?>
<formControlPr xmlns="http://schemas.microsoft.com/office/spreadsheetml/2009/9/main" objectType="Radio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247649</xdr:colOff>
      <xdr:row>9</xdr:row>
      <xdr:rowOff>28575</xdr:rowOff>
    </xdr:from>
    <xdr:ext cx="466725" cy="400050"/>
    <xdr:sp macro="" textlink="">
      <xdr:nvSpPr>
        <xdr:cNvPr id="2" name="TextBox 1"/>
        <xdr:cNvSpPr txBox="1"/>
      </xdr:nvSpPr>
      <xdr:spPr>
        <a:xfrm>
          <a:off x="12163424" y="1743075"/>
          <a:ext cx="466725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21</xdr:row>
          <xdr:rowOff>57150</xdr:rowOff>
        </xdr:from>
        <xdr:to>
          <xdr:col>13</xdr:col>
          <xdr:colOff>66675</xdr:colOff>
          <xdr:row>22</xdr:row>
          <xdr:rowOff>66675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447675</xdr:colOff>
          <xdr:row>0</xdr:row>
          <xdr:rowOff>133350</xdr:rowOff>
        </xdr:from>
        <xdr:to>
          <xdr:col>1</xdr:col>
          <xdr:colOff>561975</xdr:colOff>
          <xdr:row>1</xdr:row>
          <xdr:rowOff>142875</xdr:rowOff>
        </xdr:to>
        <xdr:sp macro="" textlink="">
          <xdr:nvSpPr>
            <xdr:cNvPr id="4101" name="Drop Down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447675</xdr:colOff>
      <xdr:row>1</xdr:row>
      <xdr:rowOff>152400</xdr:rowOff>
    </xdr:from>
    <xdr:to>
      <xdr:col>13</xdr:col>
      <xdr:colOff>47625</xdr:colOff>
      <xdr:row>21</xdr:row>
      <xdr:rowOff>38100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493154</xdr:colOff>
      <xdr:row>23</xdr:row>
      <xdr:rowOff>125971</xdr:rowOff>
    </xdr:from>
    <xdr:to>
      <xdr:col>9</xdr:col>
      <xdr:colOff>358999</xdr:colOff>
      <xdr:row>27</xdr:row>
      <xdr:rowOff>59297</xdr:rowOff>
    </xdr:to>
    <xdr:sp macro="" textlink="'my calculations'!K4">
      <xdr:nvSpPr>
        <xdr:cNvPr id="2" name="Rectangle 1"/>
        <xdr:cNvSpPr/>
      </xdr:nvSpPr>
      <xdr:spPr>
        <a:xfrm>
          <a:off x="2773788" y="4445760"/>
          <a:ext cx="3488028" cy="684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99DAFC5-4343-41CD-90F9-649355449F4C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0</a:t>
          </a:fld>
          <a:endParaRPr lang="en-US" sz="14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142875</xdr:colOff>
          <xdr:row>5</xdr:row>
          <xdr:rowOff>38100</xdr:rowOff>
        </xdr:from>
        <xdr:to>
          <xdr:col>14</xdr:col>
          <xdr:colOff>438150</xdr:colOff>
          <xdr:row>15</xdr:row>
          <xdr:rowOff>171450</xdr:rowOff>
        </xdr:to>
        <xdr:sp macro="" textlink="">
          <xdr:nvSpPr>
            <xdr:cNvPr id="4105" name="Scroll Bar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2</xdr:row>
          <xdr:rowOff>19050</xdr:rowOff>
        </xdr:from>
        <xdr:to>
          <xdr:col>17</xdr:col>
          <xdr:colOff>57150</xdr:colOff>
          <xdr:row>3</xdr:row>
          <xdr:rowOff>38100</xdr:rowOff>
        </xdr:to>
        <xdr:sp macro="" textlink="">
          <xdr:nvSpPr>
            <xdr:cNvPr id="4106" name="Option Button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209550</xdr:colOff>
          <xdr:row>1</xdr:row>
          <xdr:rowOff>180975</xdr:rowOff>
        </xdr:from>
        <xdr:to>
          <xdr:col>18</xdr:col>
          <xdr:colOff>152400</xdr:colOff>
          <xdr:row>3</xdr:row>
          <xdr:rowOff>57150</xdr:rowOff>
        </xdr:to>
        <xdr:sp macro="" textlink="">
          <xdr:nvSpPr>
            <xdr:cNvPr id="4107" name="Option Button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 Left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276225</xdr:colOff>
          <xdr:row>1</xdr:row>
          <xdr:rowOff>190500</xdr:rowOff>
        </xdr:from>
        <xdr:to>
          <xdr:col>19</xdr:col>
          <xdr:colOff>209550</xdr:colOff>
          <xdr:row>3</xdr:row>
          <xdr:rowOff>47625</xdr:rowOff>
        </xdr:to>
        <xdr:sp macro="" textlink="">
          <xdr:nvSpPr>
            <xdr:cNvPr id="4108" name="Option Button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 Right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342900</xdr:colOff>
          <xdr:row>1</xdr:row>
          <xdr:rowOff>190500</xdr:rowOff>
        </xdr:from>
        <xdr:to>
          <xdr:col>20</xdr:col>
          <xdr:colOff>238125</xdr:colOff>
          <xdr:row>3</xdr:row>
          <xdr:rowOff>47625</xdr:rowOff>
        </xdr:to>
        <xdr:sp macro="" textlink="">
          <xdr:nvSpPr>
            <xdr:cNvPr id="4109" name="Option Button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 Left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1</xdr:row>
          <xdr:rowOff>180975</xdr:rowOff>
        </xdr:from>
        <xdr:to>
          <xdr:col>21</xdr:col>
          <xdr:colOff>476250</xdr:colOff>
          <xdr:row>3</xdr:row>
          <xdr:rowOff>66675</xdr:rowOff>
        </xdr:to>
        <xdr:sp macro="" textlink="">
          <xdr:nvSpPr>
            <xdr:cNvPr id="4110" name="Option Button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 Right</a:t>
              </a:r>
            </a:p>
          </xdr:txBody>
        </xdr:sp>
        <xdr:clientData/>
      </xdr:twoCellAnchor>
    </mc:Choice>
    <mc:Fallback/>
  </mc:AlternateContent>
  <xdr:twoCellAnchor>
    <xdr:from>
      <xdr:col>14</xdr:col>
      <xdr:colOff>552450</xdr:colOff>
      <xdr:row>17</xdr:row>
      <xdr:rowOff>62785</xdr:rowOff>
    </xdr:from>
    <xdr:to>
      <xdr:col>21</xdr:col>
      <xdr:colOff>123825</xdr:colOff>
      <xdr:row>31</xdr:row>
      <xdr:rowOff>138985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KPIData" displayName="KPIData" ref="A1:E101" totalsRowShown="0" headerRowDxfId="9" dataDxfId="7" headerRowBorderDxfId="8" tableBorderDxfId="6" totalsRowBorderDxfId="5">
  <autoFilter ref="A1:E101"/>
  <tableColumns count="5">
    <tableColumn id="1" name="Company" dataDxfId="4"/>
    <tableColumn id="2" name="KPI 1" dataDxfId="3"/>
    <tableColumn id="3" name="KPI 2" dataDxfId="2"/>
    <tableColumn id="4" name="KPI 3" dataDxfId="1"/>
    <tableColumn id="5" name="KPI 4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5" width="11.42578125" customWidth="1"/>
  </cols>
  <sheetData>
    <row r="1" spans="1:7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104</v>
      </c>
    </row>
    <row r="2" spans="1:7" x14ac:dyDescent="0.25">
      <c r="A2" s="3" t="s">
        <v>4</v>
      </c>
      <c r="B2" s="2">
        <v>0.27</v>
      </c>
      <c r="C2" s="2">
        <v>0.8</v>
      </c>
      <c r="D2" s="2">
        <v>0.15</v>
      </c>
      <c r="E2" s="4">
        <v>0.69000000000000006</v>
      </c>
      <c r="G2" s="1"/>
    </row>
    <row r="3" spans="1:7" x14ac:dyDescent="0.25">
      <c r="A3" s="3" t="s">
        <v>5</v>
      </c>
      <c r="B3" s="2">
        <v>0.89</v>
      </c>
      <c r="C3" s="2">
        <v>0.69000000000000006</v>
      </c>
      <c r="D3" s="2">
        <v>0.44</v>
      </c>
      <c r="E3" s="4">
        <v>0.63</v>
      </c>
    </row>
    <row r="4" spans="1:7" x14ac:dyDescent="0.25">
      <c r="A4" s="3" t="s">
        <v>6</v>
      </c>
      <c r="B4" s="2">
        <v>0.2</v>
      </c>
      <c r="C4" s="2">
        <v>0.78</v>
      </c>
      <c r="D4" s="2">
        <v>0.35000000000000003</v>
      </c>
      <c r="E4" s="4">
        <v>0.63</v>
      </c>
    </row>
    <row r="5" spans="1:7" x14ac:dyDescent="0.25">
      <c r="A5" s="3" t="s">
        <v>7</v>
      </c>
      <c r="B5" s="2">
        <v>0.83000000000000007</v>
      </c>
      <c r="C5" s="2">
        <v>0.46</v>
      </c>
      <c r="D5" s="2">
        <v>0.38</v>
      </c>
      <c r="E5" s="4">
        <v>0.59</v>
      </c>
    </row>
    <row r="6" spans="1:7" x14ac:dyDescent="0.25">
      <c r="A6" s="3" t="s">
        <v>8</v>
      </c>
      <c r="B6" s="2">
        <v>0.8</v>
      </c>
      <c r="C6" s="2">
        <v>0.86</v>
      </c>
      <c r="D6" s="2">
        <v>0.27</v>
      </c>
      <c r="E6" s="4">
        <v>0.49</v>
      </c>
    </row>
    <row r="7" spans="1:7" x14ac:dyDescent="0.25">
      <c r="A7" s="3" t="s">
        <v>9</v>
      </c>
      <c r="B7" s="2">
        <v>0.26</v>
      </c>
      <c r="C7" s="2">
        <v>0.87</v>
      </c>
      <c r="D7" s="2">
        <v>0.99</v>
      </c>
      <c r="E7" s="4">
        <v>0.6</v>
      </c>
    </row>
    <row r="8" spans="1:7" x14ac:dyDescent="0.25">
      <c r="A8" s="3" t="s">
        <v>10</v>
      </c>
      <c r="B8" s="2">
        <v>0.39</v>
      </c>
      <c r="C8" s="2">
        <v>0.38</v>
      </c>
      <c r="D8" s="2">
        <v>0.54</v>
      </c>
      <c r="E8" s="4">
        <v>0.69000000000000006</v>
      </c>
    </row>
    <row r="9" spans="1:7" x14ac:dyDescent="0.25">
      <c r="A9" s="3" t="s">
        <v>11</v>
      </c>
      <c r="B9" s="2">
        <v>0.92</v>
      </c>
      <c r="C9" s="2">
        <v>0.67</v>
      </c>
      <c r="D9" s="2">
        <v>0.39</v>
      </c>
      <c r="E9" s="4">
        <v>0.95000000000000007</v>
      </c>
    </row>
    <row r="10" spans="1:7" x14ac:dyDescent="0.25">
      <c r="A10" s="3" t="s">
        <v>12</v>
      </c>
      <c r="B10" s="2">
        <v>0.85</v>
      </c>
      <c r="C10" s="2">
        <v>0.9</v>
      </c>
      <c r="D10" s="2">
        <v>0.39</v>
      </c>
      <c r="E10" s="4">
        <v>0.57999999999999996</v>
      </c>
    </row>
    <row r="11" spans="1:7" x14ac:dyDescent="0.25">
      <c r="A11" s="3" t="s">
        <v>13</v>
      </c>
      <c r="B11" s="2">
        <v>0.43</v>
      </c>
      <c r="C11" s="2">
        <v>0.57000000000000006</v>
      </c>
      <c r="D11" s="2">
        <v>0.34</v>
      </c>
      <c r="E11" s="4">
        <v>0.25</v>
      </c>
    </row>
    <row r="12" spans="1:7" x14ac:dyDescent="0.25">
      <c r="A12" s="3" t="s">
        <v>14</v>
      </c>
      <c r="B12" s="2">
        <v>0.63</v>
      </c>
      <c r="C12" s="2">
        <v>0.45</v>
      </c>
      <c r="D12" s="2">
        <v>0.59</v>
      </c>
      <c r="E12" s="4">
        <v>0.25</v>
      </c>
    </row>
    <row r="13" spans="1:7" x14ac:dyDescent="0.25">
      <c r="A13" s="3" t="s">
        <v>15</v>
      </c>
      <c r="B13" s="2">
        <v>0.77</v>
      </c>
      <c r="C13" s="2">
        <v>0.2</v>
      </c>
      <c r="D13" s="2">
        <v>0.24</v>
      </c>
      <c r="E13" s="4">
        <v>0.77</v>
      </c>
    </row>
    <row r="14" spans="1:7" x14ac:dyDescent="0.25">
      <c r="A14" s="3" t="s">
        <v>16</v>
      </c>
      <c r="B14" s="2">
        <v>0.69000000000000006</v>
      </c>
      <c r="C14" s="2">
        <v>0.55000000000000004</v>
      </c>
      <c r="D14" s="2">
        <v>0.75</v>
      </c>
      <c r="E14" s="4">
        <v>0.72</v>
      </c>
    </row>
    <row r="15" spans="1:7" x14ac:dyDescent="0.25">
      <c r="A15" s="3" t="s">
        <v>17</v>
      </c>
      <c r="B15" s="2">
        <v>0.45</v>
      </c>
      <c r="C15" s="2">
        <v>0.28999999999999998</v>
      </c>
      <c r="D15" s="2">
        <v>0.87</v>
      </c>
      <c r="E15" s="4">
        <v>0.38</v>
      </c>
    </row>
    <row r="16" spans="1:7" x14ac:dyDescent="0.25">
      <c r="A16" s="3" t="s">
        <v>18</v>
      </c>
      <c r="B16" s="2">
        <v>0.5</v>
      </c>
      <c r="C16" s="2">
        <v>0.44</v>
      </c>
      <c r="D16" s="2">
        <v>0.8</v>
      </c>
      <c r="E16" s="4">
        <v>0.62</v>
      </c>
    </row>
    <row r="17" spans="1:5" x14ac:dyDescent="0.25">
      <c r="A17" s="3" t="s">
        <v>19</v>
      </c>
      <c r="B17" s="2">
        <v>0.42</v>
      </c>
      <c r="C17" s="2">
        <v>0.66</v>
      </c>
      <c r="D17" s="2">
        <v>0.23</v>
      </c>
      <c r="E17" s="4">
        <v>0.28999999999999998</v>
      </c>
    </row>
    <row r="18" spans="1:5" x14ac:dyDescent="0.25">
      <c r="A18" s="3" t="s">
        <v>20</v>
      </c>
      <c r="B18" s="2">
        <v>0.92</v>
      </c>
      <c r="C18" s="2">
        <v>0.82000000000000006</v>
      </c>
      <c r="D18" s="2">
        <v>0.45</v>
      </c>
      <c r="E18" s="4">
        <v>0.71</v>
      </c>
    </row>
    <row r="19" spans="1:5" x14ac:dyDescent="0.25">
      <c r="A19" s="3" t="s">
        <v>21</v>
      </c>
      <c r="B19" s="2">
        <v>0.27</v>
      </c>
      <c r="C19" s="2">
        <v>0.43</v>
      </c>
      <c r="D19" s="2">
        <v>0.19</v>
      </c>
      <c r="E19" s="4">
        <v>0.32</v>
      </c>
    </row>
    <row r="20" spans="1:5" x14ac:dyDescent="0.25">
      <c r="A20" s="3" t="s">
        <v>22</v>
      </c>
      <c r="B20" s="2">
        <v>0.23</v>
      </c>
      <c r="C20" s="2">
        <v>0.23</v>
      </c>
      <c r="D20" s="2">
        <v>0.65</v>
      </c>
      <c r="E20" s="4">
        <v>0.8</v>
      </c>
    </row>
    <row r="21" spans="1:5" x14ac:dyDescent="0.25">
      <c r="A21" s="3" t="s">
        <v>23</v>
      </c>
      <c r="B21" s="2">
        <v>0.72</v>
      </c>
      <c r="C21" s="2">
        <v>0.28999999999999998</v>
      </c>
      <c r="D21" s="2">
        <v>0.28000000000000003</v>
      </c>
      <c r="E21" s="4">
        <v>0.87</v>
      </c>
    </row>
    <row r="22" spans="1:5" x14ac:dyDescent="0.25">
      <c r="A22" s="3" t="s">
        <v>24</v>
      </c>
      <c r="B22" s="2">
        <v>0.59</v>
      </c>
      <c r="C22" s="2">
        <v>0.4</v>
      </c>
      <c r="D22" s="2">
        <v>0.54</v>
      </c>
      <c r="E22" s="4">
        <v>0.43</v>
      </c>
    </row>
    <row r="23" spans="1:5" x14ac:dyDescent="0.25">
      <c r="A23" s="3" t="s">
        <v>25</v>
      </c>
      <c r="B23" s="2">
        <v>0.82000000000000006</v>
      </c>
      <c r="C23" s="2">
        <v>0.33</v>
      </c>
      <c r="D23" s="2">
        <v>0.15</v>
      </c>
      <c r="E23" s="4">
        <v>0.91</v>
      </c>
    </row>
    <row r="24" spans="1:5" x14ac:dyDescent="0.25">
      <c r="A24" s="3" t="s">
        <v>26</v>
      </c>
      <c r="B24" s="2">
        <v>0.67</v>
      </c>
      <c r="C24" s="2">
        <v>0.37</v>
      </c>
      <c r="D24" s="2">
        <v>0.75</v>
      </c>
      <c r="E24" s="4">
        <v>0.4</v>
      </c>
    </row>
    <row r="25" spans="1:5" x14ac:dyDescent="0.25">
      <c r="A25" s="3" t="s">
        <v>27</v>
      </c>
      <c r="B25" s="2">
        <v>0.67</v>
      </c>
      <c r="C25" s="2">
        <v>0.79</v>
      </c>
      <c r="D25" s="2">
        <v>0.3</v>
      </c>
      <c r="E25" s="4">
        <v>0.68</v>
      </c>
    </row>
    <row r="26" spans="1:5" x14ac:dyDescent="0.25">
      <c r="A26" s="3" t="s">
        <v>28</v>
      </c>
      <c r="B26" s="2">
        <v>0.95000000000000007</v>
      </c>
      <c r="C26" s="2">
        <v>0.18</v>
      </c>
      <c r="D26" s="2">
        <v>0.76</v>
      </c>
      <c r="E26" s="4">
        <v>0.48</v>
      </c>
    </row>
    <row r="27" spans="1:5" x14ac:dyDescent="0.25">
      <c r="A27" s="3" t="s">
        <v>29</v>
      </c>
      <c r="B27" s="2">
        <v>0.55000000000000004</v>
      </c>
      <c r="C27" s="2">
        <v>0.82000000000000006</v>
      </c>
      <c r="D27" s="2">
        <v>0.27</v>
      </c>
      <c r="E27" s="4">
        <v>0.28999999999999998</v>
      </c>
    </row>
    <row r="28" spans="1:5" x14ac:dyDescent="0.25">
      <c r="A28" s="3" t="s">
        <v>30</v>
      </c>
      <c r="B28" s="2">
        <v>0.35000000000000003</v>
      </c>
      <c r="C28" s="2">
        <v>0.6</v>
      </c>
      <c r="D28" s="2">
        <v>0.31</v>
      </c>
      <c r="E28" s="4">
        <v>0.45</v>
      </c>
    </row>
    <row r="29" spans="1:5" x14ac:dyDescent="0.25">
      <c r="A29" s="3" t="s">
        <v>31</v>
      </c>
      <c r="B29" s="2">
        <v>0.87</v>
      </c>
      <c r="C29" s="2">
        <v>0.32</v>
      </c>
      <c r="D29" s="2">
        <v>0.65</v>
      </c>
      <c r="E29" s="4">
        <v>0.41000000000000003</v>
      </c>
    </row>
    <row r="30" spans="1:5" x14ac:dyDescent="0.25">
      <c r="A30" s="3" t="s">
        <v>32</v>
      </c>
      <c r="B30" s="2">
        <v>0.19</v>
      </c>
      <c r="C30" s="2">
        <v>0.37</v>
      </c>
      <c r="D30" s="2">
        <v>0.15</v>
      </c>
      <c r="E30" s="4">
        <v>0.95000000000000007</v>
      </c>
    </row>
    <row r="31" spans="1:5" x14ac:dyDescent="0.25">
      <c r="A31" s="3" t="s">
        <v>33</v>
      </c>
      <c r="B31" s="2">
        <v>0.94000000000000006</v>
      </c>
      <c r="C31" s="2">
        <v>0.61</v>
      </c>
      <c r="D31" s="2">
        <v>0.91</v>
      </c>
      <c r="E31" s="4">
        <v>0.3</v>
      </c>
    </row>
    <row r="32" spans="1:5" x14ac:dyDescent="0.25">
      <c r="A32" s="3" t="s">
        <v>34</v>
      </c>
      <c r="B32" s="2">
        <v>0.27</v>
      </c>
      <c r="C32" s="2">
        <v>0.69000000000000006</v>
      </c>
      <c r="D32" s="2">
        <v>0.71</v>
      </c>
      <c r="E32" s="4">
        <v>0.18</v>
      </c>
    </row>
    <row r="33" spans="1:5" x14ac:dyDescent="0.25">
      <c r="A33" s="3" t="s">
        <v>35</v>
      </c>
      <c r="B33" s="2">
        <v>0.47000000000000003</v>
      </c>
      <c r="C33" s="2">
        <v>0.48</v>
      </c>
      <c r="D33" s="2">
        <v>0.88</v>
      </c>
      <c r="E33" s="4">
        <v>0.35000000000000003</v>
      </c>
    </row>
    <row r="34" spans="1:5" x14ac:dyDescent="0.25">
      <c r="A34" s="3" t="s">
        <v>36</v>
      </c>
      <c r="B34" s="2">
        <v>0.43</v>
      </c>
      <c r="C34" s="2">
        <v>0.98</v>
      </c>
      <c r="D34" s="2">
        <v>0.71</v>
      </c>
      <c r="E34" s="4">
        <v>0.35000000000000003</v>
      </c>
    </row>
    <row r="35" spans="1:5" x14ac:dyDescent="0.25">
      <c r="A35" s="3" t="s">
        <v>37</v>
      </c>
      <c r="B35" s="2">
        <v>0.48</v>
      </c>
      <c r="C35" s="2">
        <v>0.4</v>
      </c>
      <c r="D35" s="2">
        <v>0.43</v>
      </c>
      <c r="E35" s="4">
        <v>0.63</v>
      </c>
    </row>
    <row r="36" spans="1:5" x14ac:dyDescent="0.25">
      <c r="A36" s="3" t="s">
        <v>38</v>
      </c>
      <c r="B36" s="2">
        <v>0.92</v>
      </c>
      <c r="C36" s="2">
        <v>0.41000000000000003</v>
      </c>
      <c r="D36" s="2">
        <v>0.92</v>
      </c>
      <c r="E36" s="4">
        <v>0.16</v>
      </c>
    </row>
    <row r="37" spans="1:5" x14ac:dyDescent="0.25">
      <c r="A37" s="3" t="s">
        <v>39</v>
      </c>
      <c r="B37" s="2">
        <v>0.26</v>
      </c>
      <c r="C37" s="2">
        <v>0.92</v>
      </c>
      <c r="D37" s="2">
        <v>0.48</v>
      </c>
      <c r="E37" s="4">
        <v>0.44</v>
      </c>
    </row>
    <row r="38" spans="1:5" x14ac:dyDescent="0.25">
      <c r="A38" s="3" t="s">
        <v>40</v>
      </c>
      <c r="B38" s="2">
        <v>0.96</v>
      </c>
      <c r="C38" s="2">
        <v>0.57000000000000006</v>
      </c>
      <c r="D38" s="2">
        <v>0.18</v>
      </c>
      <c r="E38" s="4">
        <v>0.2</v>
      </c>
    </row>
    <row r="39" spans="1:5" x14ac:dyDescent="0.25">
      <c r="A39" s="3" t="s">
        <v>41</v>
      </c>
      <c r="B39" s="2">
        <v>0.36</v>
      </c>
      <c r="C39" s="2">
        <v>0.78</v>
      </c>
      <c r="D39" s="2">
        <v>0.68</v>
      </c>
      <c r="E39" s="4">
        <v>0.65</v>
      </c>
    </row>
    <row r="40" spans="1:5" x14ac:dyDescent="0.25">
      <c r="A40" s="3" t="s">
        <v>42</v>
      </c>
      <c r="B40" s="2">
        <v>0.28999999999999998</v>
      </c>
      <c r="C40" s="2">
        <v>0.26</v>
      </c>
      <c r="D40" s="2">
        <v>0.51</v>
      </c>
      <c r="E40" s="4">
        <v>0.62</v>
      </c>
    </row>
    <row r="41" spans="1:5" x14ac:dyDescent="0.25">
      <c r="A41" s="3" t="s">
        <v>43</v>
      </c>
      <c r="B41" s="2">
        <v>0.57000000000000006</v>
      </c>
      <c r="C41" s="2">
        <v>0.53</v>
      </c>
      <c r="D41" s="2">
        <v>0.89</v>
      </c>
      <c r="E41" s="4">
        <v>0.49</v>
      </c>
    </row>
    <row r="42" spans="1:5" x14ac:dyDescent="0.25">
      <c r="A42" s="3" t="s">
        <v>44</v>
      </c>
      <c r="B42" s="2">
        <v>0.57999999999999996</v>
      </c>
      <c r="C42" s="2">
        <v>0.66</v>
      </c>
      <c r="D42" s="2">
        <v>0.17</v>
      </c>
      <c r="E42" s="4">
        <v>0.24</v>
      </c>
    </row>
    <row r="43" spans="1:5" x14ac:dyDescent="0.25">
      <c r="A43" s="3" t="s">
        <v>45</v>
      </c>
      <c r="B43" s="2">
        <v>0.15</v>
      </c>
      <c r="C43" s="2">
        <v>0.24</v>
      </c>
      <c r="D43" s="2">
        <v>0.31</v>
      </c>
      <c r="E43" s="4">
        <v>0.47000000000000003</v>
      </c>
    </row>
    <row r="44" spans="1:5" x14ac:dyDescent="0.25">
      <c r="A44" s="3" t="s">
        <v>46</v>
      </c>
      <c r="B44" s="2">
        <v>0.34</v>
      </c>
      <c r="C44" s="2">
        <v>0.91</v>
      </c>
      <c r="D44" s="2">
        <v>0.48</v>
      </c>
      <c r="E44" s="4">
        <v>0.28000000000000003</v>
      </c>
    </row>
    <row r="45" spans="1:5" x14ac:dyDescent="0.25">
      <c r="A45" s="3" t="s">
        <v>47</v>
      </c>
      <c r="B45" s="2">
        <v>0.64</v>
      </c>
      <c r="C45" s="2">
        <v>0.27</v>
      </c>
      <c r="D45" s="2">
        <v>0.8</v>
      </c>
      <c r="E45" s="4">
        <v>0.54</v>
      </c>
    </row>
    <row r="46" spans="1:5" x14ac:dyDescent="0.25">
      <c r="A46" s="3" t="s">
        <v>48</v>
      </c>
      <c r="B46" s="2">
        <v>0.35000000000000003</v>
      </c>
      <c r="C46" s="2">
        <v>0.57000000000000006</v>
      </c>
      <c r="D46" s="2">
        <v>0.78</v>
      </c>
      <c r="E46" s="4">
        <v>0.37</v>
      </c>
    </row>
    <row r="47" spans="1:5" x14ac:dyDescent="0.25">
      <c r="A47" s="3" t="s">
        <v>49</v>
      </c>
      <c r="B47" s="2">
        <v>0.51</v>
      </c>
      <c r="C47" s="2">
        <v>0.97</v>
      </c>
      <c r="D47" s="2">
        <v>0.18</v>
      </c>
      <c r="E47" s="4">
        <v>0.66</v>
      </c>
    </row>
    <row r="48" spans="1:5" x14ac:dyDescent="0.25">
      <c r="A48" s="3" t="s">
        <v>50</v>
      </c>
      <c r="B48" s="2">
        <v>0.24</v>
      </c>
      <c r="C48" s="2">
        <v>0.47000000000000003</v>
      </c>
      <c r="D48" s="2">
        <v>0.18</v>
      </c>
      <c r="E48" s="4">
        <v>0.52</v>
      </c>
    </row>
    <row r="49" spans="1:5" x14ac:dyDescent="0.25">
      <c r="A49" s="3" t="s">
        <v>51</v>
      </c>
      <c r="B49" s="2">
        <v>0.6</v>
      </c>
      <c r="C49" s="2">
        <v>0.67</v>
      </c>
      <c r="D49" s="2">
        <v>0.21</v>
      </c>
      <c r="E49" s="4">
        <v>0.36</v>
      </c>
    </row>
    <row r="50" spans="1:5" x14ac:dyDescent="0.25">
      <c r="A50" s="3" t="s">
        <v>52</v>
      </c>
      <c r="B50" s="2">
        <v>0.25</v>
      </c>
      <c r="C50" s="2">
        <v>0.38</v>
      </c>
      <c r="D50" s="2">
        <v>0.91</v>
      </c>
      <c r="E50" s="4">
        <v>0.24</v>
      </c>
    </row>
    <row r="51" spans="1:5" x14ac:dyDescent="0.25">
      <c r="A51" s="3" t="s">
        <v>53</v>
      </c>
      <c r="B51" s="2">
        <v>0.76</v>
      </c>
      <c r="C51" s="2">
        <v>0.57999999999999996</v>
      </c>
      <c r="D51" s="2">
        <v>0.39</v>
      </c>
      <c r="E51" s="4">
        <v>0.33</v>
      </c>
    </row>
    <row r="52" spans="1:5" x14ac:dyDescent="0.25">
      <c r="A52" s="3" t="s">
        <v>54</v>
      </c>
      <c r="B52" s="2">
        <v>0.81</v>
      </c>
      <c r="C52" s="2">
        <v>0.45</v>
      </c>
      <c r="D52" s="2">
        <v>0.99</v>
      </c>
      <c r="E52" s="4">
        <v>0.15</v>
      </c>
    </row>
    <row r="53" spans="1:5" x14ac:dyDescent="0.25">
      <c r="A53" s="3" t="s">
        <v>55</v>
      </c>
      <c r="B53" s="2">
        <v>0.44</v>
      </c>
      <c r="C53" s="2">
        <v>0.73</v>
      </c>
      <c r="D53" s="2">
        <v>0.61</v>
      </c>
      <c r="E53" s="4">
        <v>0.97</v>
      </c>
    </row>
    <row r="54" spans="1:5" x14ac:dyDescent="0.25">
      <c r="A54" s="3" t="s">
        <v>56</v>
      </c>
      <c r="B54" s="2">
        <v>0.19</v>
      </c>
      <c r="C54" s="2">
        <v>0.89</v>
      </c>
      <c r="D54" s="2">
        <v>0.68</v>
      </c>
      <c r="E54" s="4">
        <v>0.81</v>
      </c>
    </row>
    <row r="55" spans="1:5" x14ac:dyDescent="0.25">
      <c r="A55" s="3" t="s">
        <v>57</v>
      </c>
      <c r="B55" s="2">
        <v>0.31</v>
      </c>
      <c r="C55" s="2">
        <v>0.46</v>
      </c>
      <c r="D55" s="2">
        <v>0.87</v>
      </c>
      <c r="E55" s="4">
        <v>0.67</v>
      </c>
    </row>
    <row r="56" spans="1:5" x14ac:dyDescent="0.25">
      <c r="A56" s="3" t="s">
        <v>58</v>
      </c>
      <c r="B56" s="2">
        <v>0.35000000000000003</v>
      </c>
      <c r="C56" s="2">
        <v>0.8</v>
      </c>
      <c r="D56" s="2">
        <v>0.86</v>
      </c>
      <c r="E56" s="4">
        <v>0.28000000000000003</v>
      </c>
    </row>
    <row r="57" spans="1:5" x14ac:dyDescent="0.25">
      <c r="A57" s="3" t="s">
        <v>59</v>
      </c>
      <c r="B57" s="2">
        <v>0.27</v>
      </c>
      <c r="C57" s="2">
        <v>0.57999999999999996</v>
      </c>
      <c r="D57" s="2">
        <v>0.63</v>
      </c>
      <c r="E57" s="4">
        <v>0.28999999999999998</v>
      </c>
    </row>
    <row r="58" spans="1:5" x14ac:dyDescent="0.25">
      <c r="A58" s="3" t="s">
        <v>60</v>
      </c>
      <c r="B58" s="2">
        <v>0.31</v>
      </c>
      <c r="C58" s="2">
        <v>0.6</v>
      </c>
      <c r="D58" s="2">
        <v>0.25</v>
      </c>
      <c r="E58" s="4">
        <v>0.63</v>
      </c>
    </row>
    <row r="59" spans="1:5" x14ac:dyDescent="0.25">
      <c r="A59" s="3" t="s">
        <v>61</v>
      </c>
      <c r="B59" s="2">
        <v>0.64</v>
      </c>
      <c r="C59" s="2">
        <v>0.98</v>
      </c>
      <c r="D59" s="2">
        <v>0.84</v>
      </c>
      <c r="E59" s="4">
        <v>0.41000000000000003</v>
      </c>
    </row>
    <row r="60" spans="1:5" x14ac:dyDescent="0.25">
      <c r="A60" s="3" t="s">
        <v>62</v>
      </c>
      <c r="B60" s="2">
        <v>0.66</v>
      </c>
      <c r="C60" s="2">
        <v>0.93</v>
      </c>
      <c r="D60" s="2">
        <v>0.47000000000000003</v>
      </c>
      <c r="E60" s="4">
        <v>0.28999999999999998</v>
      </c>
    </row>
    <row r="61" spans="1:5" x14ac:dyDescent="0.25">
      <c r="A61" s="3" t="s">
        <v>63</v>
      </c>
      <c r="B61" s="2">
        <v>0.3</v>
      </c>
      <c r="C61" s="2">
        <v>0.16</v>
      </c>
      <c r="D61" s="2">
        <v>0.45</v>
      </c>
      <c r="E61" s="4">
        <v>0.52</v>
      </c>
    </row>
    <row r="62" spans="1:5" x14ac:dyDescent="0.25">
      <c r="A62" s="3" t="s">
        <v>64</v>
      </c>
      <c r="B62" s="2">
        <v>0.39</v>
      </c>
      <c r="C62" s="2">
        <v>0.28999999999999998</v>
      </c>
      <c r="D62" s="2">
        <v>0.49</v>
      </c>
      <c r="E62" s="4">
        <v>0.17</v>
      </c>
    </row>
    <row r="63" spans="1:5" x14ac:dyDescent="0.25">
      <c r="A63" s="3" t="s">
        <v>65</v>
      </c>
      <c r="B63" s="2">
        <v>0.94000000000000006</v>
      </c>
      <c r="C63" s="2">
        <v>0.16</v>
      </c>
      <c r="D63" s="2">
        <v>0.15</v>
      </c>
      <c r="E63" s="4">
        <v>0.52</v>
      </c>
    </row>
    <row r="64" spans="1:5" x14ac:dyDescent="0.25">
      <c r="A64" s="3" t="s">
        <v>66</v>
      </c>
      <c r="B64" s="2">
        <v>0.78</v>
      </c>
      <c r="C64" s="2">
        <v>0.2</v>
      </c>
      <c r="D64" s="2">
        <v>0.68</v>
      </c>
      <c r="E64" s="4">
        <v>0.27</v>
      </c>
    </row>
    <row r="65" spans="1:5" x14ac:dyDescent="0.25">
      <c r="A65" s="3" t="s">
        <v>67</v>
      </c>
      <c r="B65" s="2">
        <v>0.42</v>
      </c>
      <c r="C65" s="2">
        <v>0.27</v>
      </c>
      <c r="D65" s="2">
        <v>0.19</v>
      </c>
      <c r="E65" s="4">
        <v>0.57999999999999996</v>
      </c>
    </row>
    <row r="66" spans="1:5" x14ac:dyDescent="0.25">
      <c r="A66" s="3" t="s">
        <v>68</v>
      </c>
      <c r="B66" s="2">
        <v>0.82000000000000006</v>
      </c>
      <c r="C66" s="2">
        <v>0.85</v>
      </c>
      <c r="D66" s="2">
        <v>0.92</v>
      </c>
      <c r="E66" s="4">
        <v>0.47000000000000003</v>
      </c>
    </row>
    <row r="67" spans="1:5" x14ac:dyDescent="0.25">
      <c r="A67" s="3" t="s">
        <v>69</v>
      </c>
      <c r="B67" s="2">
        <v>0.67</v>
      </c>
      <c r="C67" s="2">
        <v>0.85</v>
      </c>
      <c r="D67" s="2">
        <v>0.81</v>
      </c>
      <c r="E67" s="4">
        <v>0.64</v>
      </c>
    </row>
    <row r="68" spans="1:5" x14ac:dyDescent="0.25">
      <c r="A68" s="3" t="s">
        <v>70</v>
      </c>
      <c r="B68" s="2">
        <v>0.45</v>
      </c>
      <c r="C68" s="2">
        <v>0.95000000000000007</v>
      </c>
      <c r="D68" s="2">
        <v>0.46</v>
      </c>
      <c r="E68" s="4">
        <v>0.57999999999999996</v>
      </c>
    </row>
    <row r="69" spans="1:5" x14ac:dyDescent="0.25">
      <c r="A69" s="3" t="s">
        <v>71</v>
      </c>
      <c r="B69" s="2">
        <v>0.46</v>
      </c>
      <c r="C69" s="2">
        <v>0.96</v>
      </c>
      <c r="D69" s="2">
        <v>0.89</v>
      </c>
      <c r="E69" s="4">
        <v>0.41000000000000003</v>
      </c>
    </row>
    <row r="70" spans="1:5" x14ac:dyDescent="0.25">
      <c r="A70" s="3" t="s">
        <v>72</v>
      </c>
      <c r="B70" s="2">
        <v>0.79</v>
      </c>
      <c r="C70" s="2">
        <v>0.17</v>
      </c>
      <c r="D70" s="2">
        <v>0.21</v>
      </c>
      <c r="E70" s="4">
        <v>0.93</v>
      </c>
    </row>
    <row r="71" spans="1:5" x14ac:dyDescent="0.25">
      <c r="A71" s="3" t="s">
        <v>73</v>
      </c>
      <c r="B71" s="2">
        <v>0.45</v>
      </c>
      <c r="C71" s="2">
        <v>0.32</v>
      </c>
      <c r="D71" s="2">
        <v>0.38</v>
      </c>
      <c r="E71" s="4">
        <v>0.64</v>
      </c>
    </row>
    <row r="72" spans="1:5" x14ac:dyDescent="0.25">
      <c r="A72" s="3" t="s">
        <v>74</v>
      </c>
      <c r="B72" s="2">
        <v>0.34</v>
      </c>
      <c r="C72" s="2">
        <v>0.42</v>
      </c>
      <c r="D72" s="2">
        <v>0.61</v>
      </c>
      <c r="E72" s="4">
        <v>0.28000000000000003</v>
      </c>
    </row>
    <row r="73" spans="1:5" x14ac:dyDescent="0.25">
      <c r="A73" s="3" t="s">
        <v>75</v>
      </c>
      <c r="B73" s="2">
        <v>0.25</v>
      </c>
      <c r="C73" s="2">
        <v>0.15</v>
      </c>
      <c r="D73" s="2">
        <v>0.63</v>
      </c>
      <c r="E73" s="4">
        <v>0.21</v>
      </c>
    </row>
    <row r="74" spans="1:5" x14ac:dyDescent="0.25">
      <c r="A74" s="3" t="s">
        <v>76</v>
      </c>
      <c r="B74" s="2">
        <v>0.78</v>
      </c>
      <c r="C74" s="2">
        <v>0.25</v>
      </c>
      <c r="D74" s="2">
        <v>0.97</v>
      </c>
      <c r="E74" s="4">
        <v>0.92</v>
      </c>
    </row>
    <row r="75" spans="1:5" x14ac:dyDescent="0.25">
      <c r="A75" s="3" t="s">
        <v>77</v>
      </c>
      <c r="B75" s="2">
        <v>0.41000000000000003</v>
      </c>
      <c r="C75" s="2">
        <v>0.34</v>
      </c>
      <c r="D75" s="2">
        <v>0.55000000000000004</v>
      </c>
      <c r="E75" s="4">
        <v>0.16</v>
      </c>
    </row>
    <row r="76" spans="1:5" x14ac:dyDescent="0.25">
      <c r="A76" s="3" t="s">
        <v>78</v>
      </c>
      <c r="B76" s="2">
        <v>0.66</v>
      </c>
      <c r="C76" s="2">
        <v>0.55000000000000004</v>
      </c>
      <c r="D76" s="2">
        <v>0.96</v>
      </c>
      <c r="E76" s="4">
        <v>0.31</v>
      </c>
    </row>
    <row r="77" spans="1:5" x14ac:dyDescent="0.25">
      <c r="A77" s="3" t="s">
        <v>79</v>
      </c>
      <c r="B77" s="2">
        <v>0.38</v>
      </c>
      <c r="C77" s="2">
        <v>0.79</v>
      </c>
      <c r="D77" s="2">
        <v>0.87</v>
      </c>
      <c r="E77" s="4">
        <v>0.49</v>
      </c>
    </row>
    <row r="78" spans="1:5" x14ac:dyDescent="0.25">
      <c r="A78" s="3" t="s">
        <v>80</v>
      </c>
      <c r="B78" s="2">
        <v>0.87</v>
      </c>
      <c r="C78" s="2">
        <v>0.55000000000000004</v>
      </c>
      <c r="D78" s="2">
        <v>0.37</v>
      </c>
      <c r="E78" s="4">
        <v>0.79</v>
      </c>
    </row>
    <row r="79" spans="1:5" x14ac:dyDescent="0.25">
      <c r="A79" s="3" t="s">
        <v>81</v>
      </c>
      <c r="B79" s="2">
        <v>0.44</v>
      </c>
      <c r="C79" s="2">
        <v>0.83000000000000007</v>
      </c>
      <c r="D79" s="2">
        <v>0.42</v>
      </c>
      <c r="E79" s="4">
        <v>0.48</v>
      </c>
    </row>
    <row r="80" spans="1:5" x14ac:dyDescent="0.25">
      <c r="A80" s="3" t="s">
        <v>82</v>
      </c>
      <c r="B80" s="2">
        <v>0.81</v>
      </c>
      <c r="C80" s="2">
        <v>0.57000000000000006</v>
      </c>
      <c r="D80" s="2">
        <v>0.24</v>
      </c>
      <c r="E80" s="4">
        <v>0.82000000000000006</v>
      </c>
    </row>
    <row r="81" spans="1:5" x14ac:dyDescent="0.25">
      <c r="A81" s="3" t="s">
        <v>83</v>
      </c>
      <c r="B81" s="2">
        <v>0.51</v>
      </c>
      <c r="C81" s="2">
        <v>0.55000000000000004</v>
      </c>
      <c r="D81" s="2">
        <v>0.47000000000000003</v>
      </c>
      <c r="E81" s="4">
        <v>0.79</v>
      </c>
    </row>
    <row r="82" spans="1:5" x14ac:dyDescent="0.25">
      <c r="A82" s="3" t="s">
        <v>84</v>
      </c>
      <c r="B82" s="2">
        <v>0.93</v>
      </c>
      <c r="C82" s="2">
        <v>0.83000000000000007</v>
      </c>
      <c r="D82" s="2">
        <v>0.85</v>
      </c>
      <c r="E82" s="4">
        <v>0.66</v>
      </c>
    </row>
    <row r="83" spans="1:5" x14ac:dyDescent="0.25">
      <c r="A83" s="3" t="s">
        <v>85</v>
      </c>
      <c r="B83" s="2">
        <v>0.5</v>
      </c>
      <c r="C83" s="2">
        <v>0.97</v>
      </c>
      <c r="D83" s="2">
        <v>0.43</v>
      </c>
      <c r="E83" s="4">
        <v>0.81</v>
      </c>
    </row>
    <row r="84" spans="1:5" x14ac:dyDescent="0.25">
      <c r="A84" s="3" t="s">
        <v>86</v>
      </c>
      <c r="B84" s="2">
        <v>0.2</v>
      </c>
      <c r="C84" s="2">
        <v>0.63</v>
      </c>
      <c r="D84" s="2">
        <v>0.85</v>
      </c>
      <c r="E84" s="4">
        <v>0.42</v>
      </c>
    </row>
    <row r="85" spans="1:5" x14ac:dyDescent="0.25">
      <c r="A85" s="3" t="s">
        <v>87</v>
      </c>
      <c r="B85" s="2">
        <v>0.84</v>
      </c>
      <c r="C85" s="2">
        <v>0.38</v>
      </c>
      <c r="D85" s="2">
        <v>0.65</v>
      </c>
      <c r="E85" s="4">
        <v>0.67</v>
      </c>
    </row>
    <row r="86" spans="1:5" x14ac:dyDescent="0.25">
      <c r="A86" s="3" t="s">
        <v>88</v>
      </c>
      <c r="B86" s="2">
        <v>0.51</v>
      </c>
      <c r="C86" s="2">
        <v>0.68</v>
      </c>
      <c r="D86" s="2">
        <v>0.3</v>
      </c>
      <c r="E86" s="4">
        <v>0.78</v>
      </c>
    </row>
    <row r="87" spans="1:5" x14ac:dyDescent="0.25">
      <c r="A87" s="3" t="s">
        <v>89</v>
      </c>
      <c r="B87" s="2">
        <v>0.4</v>
      </c>
      <c r="C87" s="2">
        <v>0.61</v>
      </c>
      <c r="D87" s="2">
        <v>0.88</v>
      </c>
      <c r="E87" s="4">
        <v>0.51</v>
      </c>
    </row>
    <row r="88" spans="1:5" x14ac:dyDescent="0.25">
      <c r="A88" s="3" t="s">
        <v>90</v>
      </c>
      <c r="B88" s="2">
        <v>0.97</v>
      </c>
      <c r="C88" s="2">
        <v>0.89</v>
      </c>
      <c r="D88" s="2">
        <v>0.78</v>
      </c>
      <c r="E88" s="4">
        <v>0.53</v>
      </c>
    </row>
    <row r="89" spans="1:5" x14ac:dyDescent="0.25">
      <c r="A89" s="3" t="s">
        <v>91</v>
      </c>
      <c r="B89" s="2">
        <v>0.77</v>
      </c>
      <c r="C89" s="2">
        <v>0.4</v>
      </c>
      <c r="D89" s="2">
        <v>0.42</v>
      </c>
      <c r="E89" s="4">
        <v>0.54</v>
      </c>
    </row>
    <row r="90" spans="1:5" x14ac:dyDescent="0.25">
      <c r="A90" s="3" t="s">
        <v>92</v>
      </c>
      <c r="B90" s="2">
        <v>0.41000000000000003</v>
      </c>
      <c r="C90" s="2">
        <v>0.61</v>
      </c>
      <c r="D90" s="2">
        <v>0.79</v>
      </c>
      <c r="E90" s="4">
        <v>0.42</v>
      </c>
    </row>
    <row r="91" spans="1:5" x14ac:dyDescent="0.25">
      <c r="A91" s="3" t="s">
        <v>93</v>
      </c>
      <c r="B91" s="2">
        <v>0.73</v>
      </c>
      <c r="C91" s="2">
        <v>0.72</v>
      </c>
      <c r="D91" s="2">
        <v>0.37</v>
      </c>
      <c r="E91" s="4">
        <v>0.83000000000000007</v>
      </c>
    </row>
    <row r="92" spans="1:5" x14ac:dyDescent="0.25">
      <c r="A92" s="3" t="s">
        <v>94</v>
      </c>
      <c r="B92" s="2">
        <v>0.98</v>
      </c>
      <c r="C92" s="2">
        <v>0.27</v>
      </c>
      <c r="D92" s="2">
        <v>0.26</v>
      </c>
      <c r="E92" s="4">
        <v>0.68</v>
      </c>
    </row>
    <row r="93" spans="1:5" x14ac:dyDescent="0.25">
      <c r="A93" s="3" t="s">
        <v>95</v>
      </c>
      <c r="B93" s="2">
        <v>0.15</v>
      </c>
      <c r="C93" s="2">
        <v>0.70000000000000007</v>
      </c>
      <c r="D93" s="2">
        <v>0.79</v>
      </c>
      <c r="E93" s="4">
        <v>0.47000000000000003</v>
      </c>
    </row>
    <row r="94" spans="1:5" x14ac:dyDescent="0.25">
      <c r="A94" s="3" t="s">
        <v>96</v>
      </c>
      <c r="B94" s="2">
        <v>0.51</v>
      </c>
      <c r="C94" s="2">
        <v>0.27</v>
      </c>
      <c r="D94" s="2">
        <v>0.89</v>
      </c>
      <c r="E94" s="4">
        <v>0.24</v>
      </c>
    </row>
    <row r="95" spans="1:5" x14ac:dyDescent="0.25">
      <c r="A95" s="3" t="s">
        <v>97</v>
      </c>
      <c r="B95" s="2">
        <v>0.76</v>
      </c>
      <c r="C95" s="2">
        <v>0.46</v>
      </c>
      <c r="D95" s="2">
        <v>0.87</v>
      </c>
      <c r="E95" s="4">
        <v>0.27</v>
      </c>
    </row>
    <row r="96" spans="1:5" x14ac:dyDescent="0.25">
      <c r="A96" s="3" t="s">
        <v>98</v>
      </c>
      <c r="B96" s="2">
        <v>0.69000000000000006</v>
      </c>
      <c r="C96" s="2">
        <v>0.9</v>
      </c>
      <c r="D96" s="2">
        <v>0.62</v>
      </c>
      <c r="E96" s="4">
        <v>0.32</v>
      </c>
    </row>
    <row r="97" spans="1:5" x14ac:dyDescent="0.25">
      <c r="A97" s="3" t="s">
        <v>99</v>
      </c>
      <c r="B97" s="2">
        <v>0.25</v>
      </c>
      <c r="C97" s="2">
        <v>0.78</v>
      </c>
      <c r="D97" s="2">
        <v>0.57999999999999996</v>
      </c>
      <c r="E97" s="4">
        <v>0.72</v>
      </c>
    </row>
    <row r="98" spans="1:5" x14ac:dyDescent="0.25">
      <c r="A98" s="3" t="s">
        <v>100</v>
      </c>
      <c r="B98" s="2">
        <v>0.92</v>
      </c>
      <c r="C98" s="2">
        <v>0.77</v>
      </c>
      <c r="D98" s="2">
        <v>0.32</v>
      </c>
      <c r="E98" s="4">
        <v>0.98</v>
      </c>
    </row>
    <row r="99" spans="1:5" x14ac:dyDescent="0.25">
      <c r="A99" s="3" t="s">
        <v>101</v>
      </c>
      <c r="B99" s="2">
        <v>0.79</v>
      </c>
      <c r="C99" s="2">
        <v>0.83000000000000007</v>
      </c>
      <c r="D99" s="2">
        <v>0.28999999999999998</v>
      </c>
      <c r="E99" s="4">
        <v>0.2</v>
      </c>
    </row>
    <row r="100" spans="1:5" x14ac:dyDescent="0.25">
      <c r="A100" s="3" t="s">
        <v>102</v>
      </c>
      <c r="B100" s="2">
        <v>0.8</v>
      </c>
      <c r="C100" s="2">
        <v>0.67</v>
      </c>
      <c r="D100" s="2">
        <v>0.5</v>
      </c>
      <c r="E100" s="4">
        <v>0.82000000000000006</v>
      </c>
    </row>
    <row r="101" spans="1:5" x14ac:dyDescent="0.25">
      <c r="A101" s="5" t="s">
        <v>103</v>
      </c>
      <c r="B101" s="6">
        <v>0.57000000000000006</v>
      </c>
      <c r="C101" s="6">
        <v>0.74</v>
      </c>
      <c r="D101" s="6">
        <v>0.2</v>
      </c>
      <c r="E101" s="7">
        <v>0.15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showGridLines="0" workbookViewId="0">
      <selection activeCell="G14" sqref="G14"/>
    </sheetView>
  </sheetViews>
  <sheetFormatPr defaultRowHeight="15" x14ac:dyDescent="0.25"/>
  <cols>
    <col min="1" max="1" width="21.42578125" style="12" customWidth="1"/>
    <col min="2" max="2" width="10.5703125" style="12" customWidth="1"/>
    <col min="6" max="6" width="24.140625" style="12" customWidth="1"/>
    <col min="7" max="7" width="24.42578125" style="12" customWidth="1"/>
    <col min="8" max="8" width="20.7109375" style="12" customWidth="1"/>
    <col min="9" max="9" width="19.28515625" style="12" customWidth="1"/>
    <col min="10" max="10" width="18" style="12" customWidth="1"/>
    <col min="11" max="11" width="25.7109375" style="12" customWidth="1"/>
    <col min="12" max="14" width="9.140625" style="12"/>
    <col min="17" max="17" width="19" style="12" customWidth="1"/>
    <col min="18" max="18" width="11.85546875" style="12" customWidth="1"/>
    <col min="19" max="19" width="11.5703125" style="12" customWidth="1"/>
    <col min="20" max="20" width="10.85546875" style="12" customWidth="1"/>
    <col min="21" max="21" width="10.5703125" style="12" customWidth="1"/>
  </cols>
  <sheetData>
    <row r="1" spans="1:11" x14ac:dyDescent="0.25">
      <c r="A1" s="23" t="s">
        <v>105</v>
      </c>
    </row>
    <row r="2" spans="1:11" x14ac:dyDescent="0.25">
      <c r="A2" s="24" t="s">
        <v>1</v>
      </c>
    </row>
    <row r="3" spans="1:11" x14ac:dyDescent="0.25">
      <c r="A3" s="24" t="s">
        <v>2</v>
      </c>
      <c r="E3" t="s">
        <v>113</v>
      </c>
      <c r="F3" s="20" t="s">
        <v>114</v>
      </c>
      <c r="G3" s="20" t="s">
        <v>118</v>
      </c>
      <c r="H3" s="20" t="s">
        <v>115</v>
      </c>
      <c r="I3" s="20" t="s">
        <v>119</v>
      </c>
      <c r="K3" s="20" t="s">
        <v>116</v>
      </c>
    </row>
    <row r="4" spans="1:11" ht="45" x14ac:dyDescent="0.25">
      <c r="A4" s="25" t="s">
        <v>3</v>
      </c>
      <c r="F4" s="21" t="str">
        <f>G18&amp;" Lags in both KPIs"</f>
        <v>Com 12 Lags in both KPIs</v>
      </c>
      <c r="G4" s="19" t="str">
        <f>G18&amp;" lags its Peers in "&amp;INDEX($A$2:$A$5,B10)&amp;" however, it outperforms in "&amp;INDEX($A$2:$A$5,B9)</f>
        <v>Com 12 lags its Peers in KPI 1 however, it outperforms in KPI 4</v>
      </c>
      <c r="H4" s="16"/>
      <c r="I4" s="16"/>
      <c r="K4" s="19">
        <f>IF(H18&gt;0.5, IF(I18&gt;0.5,H4, G4), IF(I18&gt;0.5,I4,F4))</f>
        <v>0</v>
      </c>
    </row>
    <row r="5" spans="1:11" x14ac:dyDescent="0.25">
      <c r="A5" s="24" t="s">
        <v>104</v>
      </c>
    </row>
    <row r="8" spans="1:11" x14ac:dyDescent="0.25">
      <c r="A8" s="23" t="s">
        <v>106</v>
      </c>
      <c r="B8" s="26"/>
    </row>
    <row r="9" spans="1:11" x14ac:dyDescent="0.25">
      <c r="A9" s="24" t="s">
        <v>107</v>
      </c>
      <c r="B9" s="24">
        <v>4</v>
      </c>
    </row>
    <row r="10" spans="1:11" x14ac:dyDescent="0.25">
      <c r="A10" s="24" t="s">
        <v>108</v>
      </c>
      <c r="B10" s="24">
        <v>1</v>
      </c>
    </row>
    <row r="11" spans="1:11" x14ac:dyDescent="0.25">
      <c r="A11" s="27" t="s">
        <v>120</v>
      </c>
      <c r="B11" s="24">
        <v>1</v>
      </c>
    </row>
    <row r="12" spans="1:11" x14ac:dyDescent="0.25">
      <c r="A12" s="27" t="s">
        <v>121</v>
      </c>
      <c r="B12" s="24">
        <v>4</v>
      </c>
    </row>
    <row r="14" spans="1:11" x14ac:dyDescent="0.25">
      <c r="A14" s="23" t="s">
        <v>109</v>
      </c>
      <c r="B14" s="28" t="s">
        <v>110</v>
      </c>
      <c r="C14" s="20" t="s">
        <v>111</v>
      </c>
      <c r="F14" s="20" t="s">
        <v>112</v>
      </c>
    </row>
    <row r="15" spans="1:11" x14ac:dyDescent="0.25">
      <c r="A15" s="29" t="s">
        <v>4</v>
      </c>
      <c r="B15" s="17">
        <f>INDEX(KPIData[],ROWS($A$15:A15),$B$9+1)</f>
        <v>0.69000000000000006</v>
      </c>
      <c r="C15" s="30">
        <f>INDEX(KPIData[],ROWS($A$15:A15),$B$10+1)</f>
        <v>0.27</v>
      </c>
      <c r="F15" s="22" t="str">
        <f>INDEX($A$2:$A$5,$B$9)&amp;" Vs."&amp;INDEX($A$2:$A$5,$B$10)</f>
        <v>KPI 4 Vs.KPI 1</v>
      </c>
    </row>
    <row r="16" spans="1:11" x14ac:dyDescent="0.25">
      <c r="A16" s="29" t="s">
        <v>5</v>
      </c>
      <c r="B16" s="17">
        <f>INDEX(KPIData[],ROWS($A$15:A16),$B$9+1)</f>
        <v>0.63</v>
      </c>
      <c r="C16" s="30">
        <f>INDEX(KPIData[],ROWS($A$15:A16),$B$10+1)</f>
        <v>0.89</v>
      </c>
    </row>
    <row r="17" spans="1:21" x14ac:dyDescent="0.25">
      <c r="A17" s="29" t="s">
        <v>6</v>
      </c>
      <c r="B17" s="17">
        <f>INDEX(KPIData[],ROWS($A$15:A17),$B$9+1)</f>
        <v>0.63</v>
      </c>
      <c r="C17" s="30">
        <f>INDEX(KPIData[],ROWS($A$15:A17),$B$10+1)</f>
        <v>0.2</v>
      </c>
      <c r="G17" s="31" t="s">
        <v>117</v>
      </c>
      <c r="H17" s="31"/>
      <c r="I17" s="31"/>
    </row>
    <row r="18" spans="1:21" x14ac:dyDescent="0.25">
      <c r="A18" s="29" t="s">
        <v>7</v>
      </c>
      <c r="B18" s="17">
        <f>INDEX(KPIData[],ROWS($A$15:A18),$B$9+1)</f>
        <v>0.59</v>
      </c>
      <c r="C18" s="30">
        <f>INDEX(KPIData[],ROWS($A$15:A18),$B$10+1)</f>
        <v>0.83000000000000007</v>
      </c>
      <c r="G18" s="18" t="str">
        <f>'my dashboard'!C25</f>
        <v>Com 12</v>
      </c>
      <c r="H18" s="19">
        <f>VLOOKUP(G18,$A$15:$C$114,2,FALSE)</f>
        <v>0.77</v>
      </c>
      <c r="I18" s="19">
        <f>VLOOKUP(G18,$A$15:$C$114,3,FALSE)</f>
        <v>0.77</v>
      </c>
    </row>
    <row r="19" spans="1:21" x14ac:dyDescent="0.25">
      <c r="A19" s="29" t="s">
        <v>8</v>
      </c>
      <c r="B19" s="17">
        <f>INDEX(KPIData[],ROWS($A$15:A19),$B$9+1)</f>
        <v>0.49</v>
      </c>
      <c r="C19" s="30">
        <f>INDEX(KPIData[],ROWS($A$15:A19),$B$10+1)</f>
        <v>0.8</v>
      </c>
    </row>
    <row r="20" spans="1:21" x14ac:dyDescent="0.25">
      <c r="A20" s="29" t="s">
        <v>9</v>
      </c>
      <c r="B20" s="17">
        <f>INDEX(KPIData[],ROWS($A$15:A20),$B$9+1)</f>
        <v>0.6</v>
      </c>
      <c r="C20" s="30">
        <f>INDEX(KPIData[],ROWS($A$15:A20),$B$10+1)</f>
        <v>0.26</v>
      </c>
    </row>
    <row r="21" spans="1:21" x14ac:dyDescent="0.25">
      <c r="A21" s="29" t="s">
        <v>10</v>
      </c>
      <c r="B21" s="17">
        <f>INDEX(KPIData[],ROWS($A$15:A21),$B$9+1)</f>
        <v>0.69000000000000006</v>
      </c>
      <c r="C21" s="30">
        <f>INDEX(KPIData[],ROWS($A$15:A21),$B$10+1)</f>
        <v>0.39</v>
      </c>
      <c r="Q21" s="32" t="s">
        <v>127</v>
      </c>
      <c r="R21" s="32"/>
      <c r="S21" s="16"/>
      <c r="T21" s="16"/>
      <c r="U21" s="16"/>
    </row>
    <row r="22" spans="1:21" x14ac:dyDescent="0.25">
      <c r="A22" s="29" t="s">
        <v>11</v>
      </c>
      <c r="B22" s="17">
        <f>INDEX(KPIData[],ROWS($A$15:A22),$B$9+1)</f>
        <v>0.95000000000000007</v>
      </c>
      <c r="C22" s="30">
        <f>INDEX(KPIData[],ROWS($A$15:A22),$B$10+1)</f>
        <v>0.92</v>
      </c>
      <c r="F22" s="20" t="s">
        <v>122</v>
      </c>
      <c r="G22" s="20" t="s">
        <v>123</v>
      </c>
      <c r="H22" s="20" t="s">
        <v>124</v>
      </c>
      <c r="I22" s="20" t="s">
        <v>125</v>
      </c>
      <c r="J22" s="20" t="s">
        <v>126</v>
      </c>
      <c r="K22" s="20" t="s">
        <v>1</v>
      </c>
      <c r="L22" s="20" t="s">
        <v>2</v>
      </c>
      <c r="M22" s="20" t="s">
        <v>3</v>
      </c>
      <c r="N22" s="20" t="s">
        <v>104</v>
      </c>
      <c r="Q22" s="20" t="s">
        <v>126</v>
      </c>
      <c r="R22" s="20" t="s">
        <v>1</v>
      </c>
      <c r="S22" s="20" t="s">
        <v>2</v>
      </c>
      <c r="T22" s="20" t="s">
        <v>3</v>
      </c>
      <c r="U22" s="20" t="s">
        <v>104</v>
      </c>
    </row>
    <row r="23" spans="1:21" x14ac:dyDescent="0.25">
      <c r="A23" s="29" t="s">
        <v>12</v>
      </c>
      <c r="B23" s="17">
        <f>INDEX(KPIData[],ROWS($A$15:A23),$B$9+1)</f>
        <v>0.57999999999999996</v>
      </c>
      <c r="C23" s="30">
        <f>INDEX(KPIData[],ROWS($A$15:A23),$B$10+1)</f>
        <v>0.85</v>
      </c>
      <c r="F23" s="16">
        <f>IF(B15&gt;0.5, IF(C15&gt;0.5, 3,5), IF(C15&gt;0.5,2,4))</f>
        <v>5</v>
      </c>
      <c r="G23" s="16" t="b">
        <f>IF($B$12= 1, TRUE,IF($B$12= F23, TRUE, FALSE))</f>
        <v>0</v>
      </c>
      <c r="H23" s="16" t="str">
        <f>IF(G23,ROWS($G$23:G23),"")</f>
        <v/>
      </c>
      <c r="I23" s="16">
        <f>IFERROR(SMALL($H$23:$H$123, ROWS($H$23:H23)),"")</f>
        <v>10</v>
      </c>
      <c r="J23" s="16" t="str">
        <f>IFERROR(INDEX($A$15:$A$114,I23),"")</f>
        <v>Com 10</v>
      </c>
      <c r="K23" s="17">
        <f>IFERROR(INDEX(KPIData[],MATCH(J23,KPIData[Company],0),2),"")</f>
        <v>0.43</v>
      </c>
      <c r="L23" s="17">
        <f>IFERROR(INDEX(KPIData[],MATCH(J23,KPIData[Company],0),3),"")</f>
        <v>0.57000000000000006</v>
      </c>
      <c r="M23" s="17">
        <f>IFERROR(INDEX(KPIData[],MATCH(J23,KPIData[Company],0),4),"")</f>
        <v>0.34</v>
      </c>
      <c r="N23" s="17">
        <f>IFERROR(INDEX(KPIData[],MATCH(J23,KPIData[Company],0),5),"")</f>
        <v>0.25</v>
      </c>
      <c r="Q23" s="16" t="s">
        <v>131</v>
      </c>
      <c r="R23" s="17">
        <v>0.5</v>
      </c>
      <c r="S23" s="17">
        <v>0.5</v>
      </c>
      <c r="T23" s="17">
        <v>0.5</v>
      </c>
      <c r="U23" s="17">
        <v>0.5</v>
      </c>
    </row>
    <row r="24" spans="1:21" x14ac:dyDescent="0.25">
      <c r="A24" s="29" t="s">
        <v>13</v>
      </c>
      <c r="B24" s="17">
        <f>INDEX(KPIData[],ROWS($A$15:A24),$B$9+1)</f>
        <v>0.25</v>
      </c>
      <c r="C24" s="30">
        <f>INDEX(KPIData[],ROWS($A$15:A24),$B$10+1)</f>
        <v>0.43</v>
      </c>
      <c r="F24" s="16">
        <f t="shared" ref="F24:F87" si="0">IF(B16&gt;0.5, IF(C16&gt;0.5, 3,5), IF(C16&gt;0.5,2,4))</f>
        <v>3</v>
      </c>
      <c r="G24" s="16" t="b">
        <f t="shared" ref="G24:G87" si="1">IF($B$12= 1, TRUE,IF($B$12= F24, TRUE, FALSE))</f>
        <v>0</v>
      </c>
      <c r="H24" s="16" t="str">
        <f>IF(G24,ROWS($G$23:G24),"")</f>
        <v/>
      </c>
      <c r="I24" s="16">
        <f>IFERROR(SMALL($H$23:$H$123, ROWS($H$23:H24)),"")</f>
        <v>14</v>
      </c>
      <c r="J24" s="16" t="str">
        <f t="shared" ref="J24:J87" si="2">IFERROR(INDEX($A$15:$A$114,I24),"")</f>
        <v>Com 14</v>
      </c>
      <c r="K24" s="17">
        <f>IFERROR(INDEX(KPIData[],MATCH(J24,KPIData[Company],0),2),"")</f>
        <v>0.45</v>
      </c>
      <c r="L24" s="17">
        <f>IFERROR(INDEX(KPIData[],MATCH(J24,KPIData[Company],0),3),"")</f>
        <v>0.28999999999999998</v>
      </c>
      <c r="M24" s="17">
        <f>IFERROR(INDEX(KPIData[],MATCH(J24,KPIData[Company],0),4),"")</f>
        <v>0.87</v>
      </c>
      <c r="N24" s="17">
        <f>IFERROR(INDEX(KPIData[],MATCH(J24,KPIData[Company],0),5),"")</f>
        <v>0.38</v>
      </c>
      <c r="Q24" s="16" t="s">
        <v>132</v>
      </c>
      <c r="R24" s="17">
        <v>0.3</v>
      </c>
      <c r="S24" s="17">
        <v>0.3</v>
      </c>
      <c r="T24" s="17">
        <v>0.3</v>
      </c>
      <c r="U24" s="17">
        <v>0.3</v>
      </c>
    </row>
    <row r="25" spans="1:21" x14ac:dyDescent="0.25">
      <c r="A25" s="29" t="s">
        <v>14</v>
      </c>
      <c r="B25" s="17">
        <f>INDEX(KPIData[],ROWS($A$15:A25),$B$9+1)</f>
        <v>0.25</v>
      </c>
      <c r="C25" s="30">
        <f>INDEX(KPIData[],ROWS($A$15:A25),$B$10+1)</f>
        <v>0.63</v>
      </c>
      <c r="F25" s="16">
        <f t="shared" si="0"/>
        <v>5</v>
      </c>
      <c r="G25" s="16" t="b">
        <f t="shared" si="1"/>
        <v>0</v>
      </c>
      <c r="H25" s="16" t="str">
        <f>IF(G25,ROWS($G$23:G25),"")</f>
        <v/>
      </c>
      <c r="I25" s="16">
        <f>IFERROR(SMALL($H$23:$H$123, ROWS($H$23:H25)),"")</f>
        <v>16</v>
      </c>
      <c r="J25" s="16" t="str">
        <f t="shared" si="2"/>
        <v>Com 16</v>
      </c>
      <c r="K25" s="17">
        <f>IFERROR(INDEX(KPIData[],MATCH(J25,KPIData[Company],0),2),"")</f>
        <v>0.42</v>
      </c>
      <c r="L25" s="17">
        <f>IFERROR(INDEX(KPIData[],MATCH(J25,KPIData[Company],0),3),"")</f>
        <v>0.66</v>
      </c>
      <c r="M25" s="17">
        <f>IFERROR(INDEX(KPIData[],MATCH(J25,KPIData[Company],0),4),"")</f>
        <v>0.23</v>
      </c>
      <c r="N25" s="17">
        <f>IFERROR(INDEX(KPIData[],MATCH(J25,KPIData[Company],0),5),"")</f>
        <v>0.28999999999999998</v>
      </c>
      <c r="Q25" s="16" t="s">
        <v>130</v>
      </c>
      <c r="R25" s="17">
        <v>0.2</v>
      </c>
      <c r="S25" s="17">
        <v>0.2</v>
      </c>
      <c r="T25" s="17">
        <v>0.2</v>
      </c>
      <c r="U25" s="17">
        <v>0.2</v>
      </c>
    </row>
    <row r="26" spans="1:21" x14ac:dyDescent="0.25">
      <c r="A26" s="29" t="s">
        <v>15</v>
      </c>
      <c r="B26" s="17">
        <f>INDEX(KPIData[],ROWS($A$15:A26),$B$9+1)</f>
        <v>0.77</v>
      </c>
      <c r="C26" s="30">
        <f>INDEX(KPIData[],ROWS($A$15:A26),$B$10+1)</f>
        <v>0.77</v>
      </c>
      <c r="F26" s="16">
        <f t="shared" si="0"/>
        <v>3</v>
      </c>
      <c r="G26" s="16" t="b">
        <f t="shared" si="1"/>
        <v>0</v>
      </c>
      <c r="H26" s="16" t="str">
        <f>IF(G26,ROWS($G$23:G26),"")</f>
        <v/>
      </c>
      <c r="I26" s="16">
        <f>IFERROR(SMALL($H$23:$H$123, ROWS($H$23:H26)),"")</f>
        <v>18</v>
      </c>
      <c r="J26" s="16" t="str">
        <f t="shared" si="2"/>
        <v>Com 18</v>
      </c>
      <c r="K26" s="17">
        <f>IFERROR(INDEX(KPIData[],MATCH(J26,KPIData[Company],0),2),"")</f>
        <v>0.27</v>
      </c>
      <c r="L26" s="17">
        <f>IFERROR(INDEX(KPIData[],MATCH(J26,KPIData[Company],0),3),"")</f>
        <v>0.43</v>
      </c>
      <c r="M26" s="17">
        <f>IFERROR(INDEX(KPIData[],MATCH(J26,KPIData[Company],0),4),"")</f>
        <v>0.19</v>
      </c>
      <c r="N26" s="17">
        <f>IFERROR(INDEX(KPIData[],MATCH(J26,KPIData[Company],0),5),"")</f>
        <v>0.32</v>
      </c>
      <c r="Q26" s="16" t="str">
        <f>'my dashboard'!C25</f>
        <v>Com 12</v>
      </c>
      <c r="R26" s="17">
        <f>VLOOKUP($Q$26,KPIData[],2,0)</f>
        <v>0.77</v>
      </c>
      <c r="S26" s="17">
        <f>VLOOKUP($Q$26,KPIData[],3,0)</f>
        <v>0.2</v>
      </c>
      <c r="T26" s="17">
        <f>VLOOKUP($Q$26,KPIData[],4,0)</f>
        <v>0.24</v>
      </c>
      <c r="U26" s="17">
        <f>VLOOKUP($Q$26,KPIData[],5,0)</f>
        <v>0.77</v>
      </c>
    </row>
    <row r="27" spans="1:21" x14ac:dyDescent="0.25">
      <c r="A27" s="29" t="s">
        <v>16</v>
      </c>
      <c r="B27" s="17">
        <f>INDEX(KPIData[],ROWS($A$15:A27),$B$9+1)</f>
        <v>0.72</v>
      </c>
      <c r="C27" s="30">
        <f>INDEX(KPIData[],ROWS($A$15:A27),$B$10+1)</f>
        <v>0.69000000000000006</v>
      </c>
      <c r="F27" s="16">
        <f t="shared" si="0"/>
        <v>2</v>
      </c>
      <c r="G27" s="16" t="b">
        <f t="shared" si="1"/>
        <v>0</v>
      </c>
      <c r="H27" s="16" t="str">
        <f>IF(G27,ROWS($G$23:G27),"")</f>
        <v/>
      </c>
      <c r="I27" s="16">
        <f>IFERROR(SMALL($H$23:$H$123, ROWS($H$23:H27)),"")</f>
        <v>27</v>
      </c>
      <c r="J27" s="16" t="str">
        <f t="shared" si="2"/>
        <v>Com 27</v>
      </c>
      <c r="K27" s="17">
        <f>IFERROR(INDEX(KPIData[],MATCH(J27,KPIData[Company],0),2),"")</f>
        <v>0.35000000000000003</v>
      </c>
      <c r="L27" s="17">
        <f>IFERROR(INDEX(KPIData[],MATCH(J27,KPIData[Company],0),3),"")</f>
        <v>0.6</v>
      </c>
      <c r="M27" s="17">
        <f>IFERROR(INDEX(KPIData[],MATCH(J27,KPIData[Company],0),4),"")</f>
        <v>0.31</v>
      </c>
      <c r="N27" s="17">
        <f>IFERROR(INDEX(KPIData[],MATCH(J27,KPIData[Company],0),5),"")</f>
        <v>0.45</v>
      </c>
      <c r="Q27" s="16" t="s">
        <v>133</v>
      </c>
      <c r="R27" s="17">
        <f>AVERAGE(KPIData[KPI 1])</f>
        <v>0.5605</v>
      </c>
      <c r="S27" s="17">
        <f>AVERAGE(KPIData[KPI 2])</f>
        <v>0.57580000000000009</v>
      </c>
      <c r="T27" s="17">
        <f>AVERAGE(KPIData[KPI 3])</f>
        <v>0.5444</v>
      </c>
      <c r="U27" s="17">
        <f>AVERAGE(KPIData[KPI 4])</f>
        <v>0.51709999999999989</v>
      </c>
    </row>
    <row r="28" spans="1:21" x14ac:dyDescent="0.25">
      <c r="A28" s="29" t="s">
        <v>17</v>
      </c>
      <c r="B28" s="17">
        <f>INDEX(KPIData[],ROWS($A$15:A28),$B$9+1)</f>
        <v>0.38</v>
      </c>
      <c r="C28" s="30">
        <f>INDEX(KPIData[],ROWS($A$15:A28),$B$10+1)</f>
        <v>0.45</v>
      </c>
      <c r="F28" s="16">
        <f t="shared" si="0"/>
        <v>5</v>
      </c>
      <c r="G28" s="16" t="b">
        <f t="shared" si="1"/>
        <v>0</v>
      </c>
      <c r="H28" s="16" t="str">
        <f>IF(G28,ROWS($G$23:G28),"")</f>
        <v/>
      </c>
      <c r="I28" s="16">
        <f>IFERROR(SMALL($H$23:$H$123, ROWS($H$23:H28)),"")</f>
        <v>31</v>
      </c>
      <c r="J28" s="16" t="str">
        <f t="shared" si="2"/>
        <v>Com 31</v>
      </c>
      <c r="K28" s="17">
        <f>IFERROR(INDEX(KPIData[],MATCH(J28,KPIData[Company],0),2),"")</f>
        <v>0.27</v>
      </c>
      <c r="L28" s="17">
        <f>IFERROR(INDEX(KPIData[],MATCH(J28,KPIData[Company],0),3),"")</f>
        <v>0.69000000000000006</v>
      </c>
      <c r="M28" s="17">
        <f>IFERROR(INDEX(KPIData[],MATCH(J28,KPIData[Company],0),4),"")</f>
        <v>0.71</v>
      </c>
      <c r="N28" s="17">
        <f>IFERROR(INDEX(KPIData[],MATCH(J28,KPIData[Company],0),5),"")</f>
        <v>0.18</v>
      </c>
      <c r="Q28" s="14"/>
      <c r="R28" s="14"/>
      <c r="S28" s="14"/>
      <c r="T28" s="14"/>
      <c r="U28" s="14"/>
    </row>
    <row r="29" spans="1:21" x14ac:dyDescent="0.25">
      <c r="A29" s="29" t="s">
        <v>18</v>
      </c>
      <c r="B29" s="17">
        <f>INDEX(KPIData[],ROWS($A$15:A29),$B$9+1)</f>
        <v>0.62</v>
      </c>
      <c r="C29" s="30">
        <f>INDEX(KPIData[],ROWS($A$15:A29),$B$10+1)</f>
        <v>0.5</v>
      </c>
      <c r="F29" s="16">
        <f t="shared" si="0"/>
        <v>5</v>
      </c>
      <c r="G29" s="16" t="b">
        <f t="shared" si="1"/>
        <v>0</v>
      </c>
      <c r="H29" s="16" t="str">
        <f>IF(G29,ROWS($G$23:G29),"")</f>
        <v/>
      </c>
      <c r="I29" s="16">
        <f>IFERROR(SMALL($H$23:$H$123, ROWS($H$23:H29)),"")</f>
        <v>32</v>
      </c>
      <c r="J29" s="16" t="str">
        <f t="shared" si="2"/>
        <v>Com 32</v>
      </c>
      <c r="K29" s="17">
        <f>IFERROR(INDEX(KPIData[],MATCH(J29,KPIData[Company],0),2),"")</f>
        <v>0.47000000000000003</v>
      </c>
      <c r="L29" s="17">
        <f>IFERROR(INDEX(KPIData[],MATCH(J29,KPIData[Company],0),3),"")</f>
        <v>0.48</v>
      </c>
      <c r="M29" s="17">
        <f>IFERROR(INDEX(KPIData[],MATCH(J29,KPIData[Company],0),4),"")</f>
        <v>0.88</v>
      </c>
      <c r="N29" s="17">
        <f>IFERROR(INDEX(KPIData[],MATCH(J29,KPIData[Company],0),5),"")</f>
        <v>0.35000000000000003</v>
      </c>
    </row>
    <row r="30" spans="1:21" x14ac:dyDescent="0.25">
      <c r="A30" s="29" t="s">
        <v>19</v>
      </c>
      <c r="B30" s="17">
        <f>INDEX(KPIData[],ROWS($A$15:A30),$B$9+1)</f>
        <v>0.28999999999999998</v>
      </c>
      <c r="C30" s="30">
        <f>INDEX(KPIData[],ROWS($A$15:A30),$B$10+1)</f>
        <v>0.42</v>
      </c>
      <c r="F30" s="16">
        <f t="shared" si="0"/>
        <v>3</v>
      </c>
      <c r="G30" s="16" t="b">
        <f t="shared" si="1"/>
        <v>0</v>
      </c>
      <c r="H30" s="16" t="str">
        <f>IF(G30,ROWS($G$23:G30),"")</f>
        <v/>
      </c>
      <c r="I30" s="16">
        <f>IFERROR(SMALL($H$23:$H$123, ROWS($H$23:H30)),"")</f>
        <v>33</v>
      </c>
      <c r="J30" s="16" t="str">
        <f t="shared" si="2"/>
        <v>Com 33</v>
      </c>
      <c r="K30" s="17">
        <f>IFERROR(INDEX(KPIData[],MATCH(J30,KPIData[Company],0),2),"")</f>
        <v>0.43</v>
      </c>
      <c r="L30" s="17">
        <f>IFERROR(INDEX(KPIData[],MATCH(J30,KPIData[Company],0),3),"")</f>
        <v>0.98</v>
      </c>
      <c r="M30" s="17">
        <f>IFERROR(INDEX(KPIData[],MATCH(J30,KPIData[Company],0),4),"")</f>
        <v>0.71</v>
      </c>
      <c r="N30" s="17">
        <f>IFERROR(INDEX(KPIData[],MATCH(J30,KPIData[Company],0),5),"")</f>
        <v>0.35000000000000003</v>
      </c>
    </row>
    <row r="31" spans="1:21" x14ac:dyDescent="0.25">
      <c r="A31" s="29" t="s">
        <v>20</v>
      </c>
      <c r="B31" s="17">
        <f>INDEX(KPIData[],ROWS($A$15:A31),$B$9+1)</f>
        <v>0.71</v>
      </c>
      <c r="C31" s="30">
        <f>INDEX(KPIData[],ROWS($A$15:A31),$B$10+1)</f>
        <v>0.92</v>
      </c>
      <c r="F31" s="16">
        <f t="shared" si="0"/>
        <v>3</v>
      </c>
      <c r="G31" s="16" t="b">
        <f t="shared" si="1"/>
        <v>0</v>
      </c>
      <c r="H31" s="16" t="str">
        <f>IF(G31,ROWS($G$23:G31),"")</f>
        <v/>
      </c>
      <c r="I31" s="16">
        <f>IFERROR(SMALL($H$23:$H$123, ROWS($H$23:H31)),"")</f>
        <v>36</v>
      </c>
      <c r="J31" s="16" t="str">
        <f t="shared" si="2"/>
        <v>Com 36</v>
      </c>
      <c r="K31" s="17">
        <f>IFERROR(INDEX(KPIData[],MATCH(J31,KPIData[Company],0),2),"")</f>
        <v>0.26</v>
      </c>
      <c r="L31" s="17">
        <f>IFERROR(INDEX(KPIData[],MATCH(J31,KPIData[Company],0),3),"")</f>
        <v>0.92</v>
      </c>
      <c r="M31" s="17">
        <f>IFERROR(INDEX(KPIData[],MATCH(J31,KPIData[Company],0),4),"")</f>
        <v>0.48</v>
      </c>
      <c r="N31" s="17">
        <f>IFERROR(INDEX(KPIData[],MATCH(J31,KPIData[Company],0),5),"")</f>
        <v>0.44</v>
      </c>
    </row>
    <row r="32" spans="1:21" x14ac:dyDescent="0.25">
      <c r="A32" s="29" t="s">
        <v>21</v>
      </c>
      <c r="B32" s="17">
        <f>INDEX(KPIData[],ROWS($A$15:A32),$B$9+1)</f>
        <v>0.32</v>
      </c>
      <c r="C32" s="30">
        <f>INDEX(KPIData[],ROWS($A$15:A32),$B$10+1)</f>
        <v>0.27</v>
      </c>
      <c r="F32" s="16">
        <f t="shared" si="0"/>
        <v>4</v>
      </c>
      <c r="G32" s="16" t="b">
        <f t="shared" si="1"/>
        <v>1</v>
      </c>
      <c r="H32" s="16">
        <f>IF(G32,ROWS($G$23:G32),"")</f>
        <v>10</v>
      </c>
      <c r="I32" s="16">
        <f>IFERROR(SMALL($H$23:$H$123, ROWS($H$23:H32)),"")</f>
        <v>42</v>
      </c>
      <c r="J32" s="16" t="str">
        <f t="shared" si="2"/>
        <v>Com 42</v>
      </c>
      <c r="K32" s="17">
        <f>IFERROR(INDEX(KPIData[],MATCH(J32,KPIData[Company],0),2),"")</f>
        <v>0.15</v>
      </c>
      <c r="L32" s="17">
        <f>IFERROR(INDEX(KPIData[],MATCH(J32,KPIData[Company],0),3),"")</f>
        <v>0.24</v>
      </c>
      <c r="M32" s="17">
        <f>IFERROR(INDEX(KPIData[],MATCH(J32,KPIData[Company],0),4),"")</f>
        <v>0.31</v>
      </c>
      <c r="N32" s="17">
        <f>IFERROR(INDEX(KPIData[],MATCH(J32,KPIData[Company],0),5),"")</f>
        <v>0.47000000000000003</v>
      </c>
    </row>
    <row r="33" spans="1:14" x14ac:dyDescent="0.25">
      <c r="A33" s="29" t="s">
        <v>22</v>
      </c>
      <c r="B33" s="17">
        <f>INDEX(KPIData[],ROWS($A$15:A33),$B$9+1)</f>
        <v>0.8</v>
      </c>
      <c r="C33" s="30">
        <f>INDEX(KPIData[],ROWS($A$15:A33),$B$10+1)</f>
        <v>0.23</v>
      </c>
      <c r="F33" s="16">
        <f t="shared" si="0"/>
        <v>2</v>
      </c>
      <c r="G33" s="16" t="b">
        <f t="shared" si="1"/>
        <v>0</v>
      </c>
      <c r="H33" s="16" t="str">
        <f>IF(G33,ROWS($G$23:G33),"")</f>
        <v/>
      </c>
      <c r="I33" s="16">
        <f>IFERROR(SMALL($H$23:$H$123, ROWS($H$23:H33)),"")</f>
        <v>43</v>
      </c>
      <c r="J33" s="16" t="str">
        <f t="shared" si="2"/>
        <v>Com 43</v>
      </c>
      <c r="K33" s="17">
        <f>IFERROR(INDEX(KPIData[],MATCH(J33,KPIData[Company],0),2),"")</f>
        <v>0.34</v>
      </c>
      <c r="L33" s="17">
        <f>IFERROR(INDEX(KPIData[],MATCH(J33,KPIData[Company],0),3),"")</f>
        <v>0.91</v>
      </c>
      <c r="M33" s="17">
        <f>IFERROR(INDEX(KPIData[],MATCH(J33,KPIData[Company],0),4),"")</f>
        <v>0.48</v>
      </c>
      <c r="N33" s="17">
        <f>IFERROR(INDEX(KPIData[],MATCH(J33,KPIData[Company],0),5),"")</f>
        <v>0.28000000000000003</v>
      </c>
    </row>
    <row r="34" spans="1:14" x14ac:dyDescent="0.25">
      <c r="A34" s="29" t="s">
        <v>23</v>
      </c>
      <c r="B34" s="17">
        <f>INDEX(KPIData[],ROWS($A$15:A34),$B$9+1)</f>
        <v>0.87</v>
      </c>
      <c r="C34" s="30">
        <f>INDEX(KPIData[],ROWS($A$15:A34),$B$10+1)</f>
        <v>0.72</v>
      </c>
      <c r="F34" s="16">
        <f t="shared" si="0"/>
        <v>3</v>
      </c>
      <c r="G34" s="16" t="b">
        <f t="shared" si="1"/>
        <v>0</v>
      </c>
      <c r="H34" s="16" t="str">
        <f>IF(G34,ROWS($G$23:G34),"")</f>
        <v/>
      </c>
      <c r="I34" s="16">
        <f>IFERROR(SMALL($H$23:$H$123, ROWS($H$23:H34)),"")</f>
        <v>45</v>
      </c>
      <c r="J34" s="16" t="str">
        <f t="shared" si="2"/>
        <v>Com 45</v>
      </c>
      <c r="K34" s="17">
        <f>IFERROR(INDEX(KPIData[],MATCH(J34,KPIData[Company],0),2),"")</f>
        <v>0.35000000000000003</v>
      </c>
      <c r="L34" s="17">
        <f>IFERROR(INDEX(KPIData[],MATCH(J34,KPIData[Company],0),3),"")</f>
        <v>0.57000000000000006</v>
      </c>
      <c r="M34" s="17">
        <f>IFERROR(INDEX(KPIData[],MATCH(J34,KPIData[Company],0),4),"")</f>
        <v>0.78</v>
      </c>
      <c r="N34" s="17">
        <f>IFERROR(INDEX(KPIData[],MATCH(J34,KPIData[Company],0),5),"")</f>
        <v>0.37</v>
      </c>
    </row>
    <row r="35" spans="1:14" x14ac:dyDescent="0.25">
      <c r="A35" s="29" t="s">
        <v>24</v>
      </c>
      <c r="B35" s="17">
        <f>INDEX(KPIData[],ROWS($A$15:A35),$B$9+1)</f>
        <v>0.43</v>
      </c>
      <c r="C35" s="30">
        <f>INDEX(KPIData[],ROWS($A$15:A35),$B$10+1)</f>
        <v>0.59</v>
      </c>
      <c r="F35" s="16">
        <f t="shared" si="0"/>
        <v>3</v>
      </c>
      <c r="G35" s="16" t="b">
        <f t="shared" si="1"/>
        <v>0</v>
      </c>
      <c r="H35" s="16" t="str">
        <f>IF(G35,ROWS($G$23:G35),"")</f>
        <v/>
      </c>
      <c r="I35" s="16">
        <f>IFERROR(SMALL($H$23:$H$123, ROWS($H$23:H35)),"")</f>
        <v>49</v>
      </c>
      <c r="J35" s="16" t="str">
        <f t="shared" si="2"/>
        <v>Com 49</v>
      </c>
      <c r="K35" s="17">
        <f>IFERROR(INDEX(KPIData[],MATCH(J35,KPIData[Company],0),2),"")</f>
        <v>0.25</v>
      </c>
      <c r="L35" s="17">
        <f>IFERROR(INDEX(KPIData[],MATCH(J35,KPIData[Company],0),3),"")</f>
        <v>0.38</v>
      </c>
      <c r="M35" s="17">
        <f>IFERROR(INDEX(KPIData[],MATCH(J35,KPIData[Company],0),4),"")</f>
        <v>0.91</v>
      </c>
      <c r="N35" s="17">
        <f>IFERROR(INDEX(KPIData[],MATCH(J35,KPIData[Company],0),5),"")</f>
        <v>0.24</v>
      </c>
    </row>
    <row r="36" spans="1:14" x14ac:dyDescent="0.25">
      <c r="A36" s="29" t="s">
        <v>25</v>
      </c>
      <c r="B36" s="17">
        <f>INDEX(KPIData[],ROWS($A$15:A36),$B$9+1)</f>
        <v>0.91</v>
      </c>
      <c r="C36" s="30">
        <f>INDEX(KPIData[],ROWS($A$15:A36),$B$10+1)</f>
        <v>0.82000000000000006</v>
      </c>
      <c r="F36" s="16">
        <f t="shared" si="0"/>
        <v>4</v>
      </c>
      <c r="G36" s="16" t="b">
        <f t="shared" si="1"/>
        <v>1</v>
      </c>
      <c r="H36" s="16">
        <f>IF(G36,ROWS($G$23:G36),"")</f>
        <v>14</v>
      </c>
      <c r="I36" s="16">
        <f>IFERROR(SMALL($H$23:$H$123, ROWS($H$23:H36)),"")</f>
        <v>55</v>
      </c>
      <c r="J36" s="16" t="str">
        <f t="shared" si="2"/>
        <v>Com 55</v>
      </c>
      <c r="K36" s="17">
        <f>IFERROR(INDEX(KPIData[],MATCH(J36,KPIData[Company],0),2),"")</f>
        <v>0.35000000000000003</v>
      </c>
      <c r="L36" s="17">
        <f>IFERROR(INDEX(KPIData[],MATCH(J36,KPIData[Company],0),3),"")</f>
        <v>0.8</v>
      </c>
      <c r="M36" s="17">
        <f>IFERROR(INDEX(KPIData[],MATCH(J36,KPIData[Company],0),4),"")</f>
        <v>0.86</v>
      </c>
      <c r="N36" s="17">
        <f>IFERROR(INDEX(KPIData[],MATCH(J36,KPIData[Company],0),5),"")</f>
        <v>0.28000000000000003</v>
      </c>
    </row>
    <row r="37" spans="1:14" x14ac:dyDescent="0.25">
      <c r="A37" s="29" t="s">
        <v>26</v>
      </c>
      <c r="B37" s="17">
        <f>INDEX(KPIData[],ROWS($A$15:A37),$B$9+1)</f>
        <v>0.4</v>
      </c>
      <c r="C37" s="30">
        <f>INDEX(KPIData[],ROWS($A$15:A37),$B$10+1)</f>
        <v>0.67</v>
      </c>
      <c r="F37" s="16">
        <f t="shared" si="0"/>
        <v>5</v>
      </c>
      <c r="G37" s="16" t="b">
        <f t="shared" si="1"/>
        <v>0</v>
      </c>
      <c r="H37" s="16" t="str">
        <f>IF(G37,ROWS($G$23:G37),"")</f>
        <v/>
      </c>
      <c r="I37" s="16">
        <f>IFERROR(SMALL($H$23:$H$123, ROWS($H$23:H37)),"")</f>
        <v>56</v>
      </c>
      <c r="J37" s="16" t="str">
        <f t="shared" si="2"/>
        <v>Com 56</v>
      </c>
      <c r="K37" s="17">
        <f>IFERROR(INDEX(KPIData[],MATCH(J37,KPIData[Company],0),2),"")</f>
        <v>0.27</v>
      </c>
      <c r="L37" s="17">
        <f>IFERROR(INDEX(KPIData[],MATCH(J37,KPIData[Company],0),3),"")</f>
        <v>0.57999999999999996</v>
      </c>
      <c r="M37" s="17">
        <f>IFERROR(INDEX(KPIData[],MATCH(J37,KPIData[Company],0),4),"")</f>
        <v>0.63</v>
      </c>
      <c r="N37" s="17">
        <f>IFERROR(INDEX(KPIData[],MATCH(J37,KPIData[Company],0),5),"")</f>
        <v>0.28999999999999998</v>
      </c>
    </row>
    <row r="38" spans="1:14" x14ac:dyDescent="0.25">
      <c r="A38" s="29" t="s">
        <v>27</v>
      </c>
      <c r="B38" s="17">
        <f>INDEX(KPIData[],ROWS($A$15:A38),$B$9+1)</f>
        <v>0.68</v>
      </c>
      <c r="C38" s="30">
        <f>INDEX(KPIData[],ROWS($A$15:A38),$B$10+1)</f>
        <v>0.67</v>
      </c>
      <c r="F38" s="16">
        <f t="shared" si="0"/>
        <v>4</v>
      </c>
      <c r="G38" s="16" t="b">
        <f t="shared" si="1"/>
        <v>1</v>
      </c>
      <c r="H38" s="16">
        <f>IF(G38,ROWS($G$23:G38),"")</f>
        <v>16</v>
      </c>
      <c r="I38" s="16">
        <f>IFERROR(SMALL($H$23:$H$123, ROWS($H$23:H38)),"")</f>
        <v>61</v>
      </c>
      <c r="J38" s="16" t="str">
        <f t="shared" si="2"/>
        <v>Com 61</v>
      </c>
      <c r="K38" s="17">
        <f>IFERROR(INDEX(KPIData[],MATCH(J38,KPIData[Company],0),2),"")</f>
        <v>0.39</v>
      </c>
      <c r="L38" s="17">
        <f>IFERROR(INDEX(KPIData[],MATCH(J38,KPIData[Company],0),3),"")</f>
        <v>0.28999999999999998</v>
      </c>
      <c r="M38" s="17">
        <f>IFERROR(INDEX(KPIData[],MATCH(J38,KPIData[Company],0),4),"")</f>
        <v>0.49</v>
      </c>
      <c r="N38" s="17">
        <f>IFERROR(INDEX(KPIData[],MATCH(J38,KPIData[Company],0),5),"")</f>
        <v>0.17</v>
      </c>
    </row>
    <row r="39" spans="1:14" x14ac:dyDescent="0.25">
      <c r="A39" s="29" t="s">
        <v>28</v>
      </c>
      <c r="B39" s="17">
        <f>INDEX(KPIData[],ROWS($A$15:A39),$B$9+1)</f>
        <v>0.48</v>
      </c>
      <c r="C39" s="30">
        <f>INDEX(KPIData[],ROWS($A$15:A39),$B$10+1)</f>
        <v>0.95000000000000007</v>
      </c>
      <c r="F39" s="16">
        <f t="shared" si="0"/>
        <v>3</v>
      </c>
      <c r="G39" s="16" t="b">
        <f t="shared" si="1"/>
        <v>0</v>
      </c>
      <c r="H39" s="16" t="str">
        <f>IF(G39,ROWS($G$23:G39),"")</f>
        <v/>
      </c>
      <c r="I39" s="16">
        <f>IFERROR(SMALL($H$23:$H$123, ROWS($H$23:H39)),"")</f>
        <v>68</v>
      </c>
      <c r="J39" s="16" t="str">
        <f t="shared" si="2"/>
        <v>Com 68</v>
      </c>
      <c r="K39" s="17">
        <f>IFERROR(INDEX(KPIData[],MATCH(J39,KPIData[Company],0),2),"")</f>
        <v>0.46</v>
      </c>
      <c r="L39" s="17">
        <f>IFERROR(INDEX(KPIData[],MATCH(J39,KPIData[Company],0),3),"")</f>
        <v>0.96</v>
      </c>
      <c r="M39" s="17">
        <f>IFERROR(INDEX(KPIData[],MATCH(J39,KPIData[Company],0),4),"")</f>
        <v>0.89</v>
      </c>
      <c r="N39" s="17">
        <f>IFERROR(INDEX(KPIData[],MATCH(J39,KPIData[Company],0),5),"")</f>
        <v>0.41000000000000003</v>
      </c>
    </row>
    <row r="40" spans="1:14" x14ac:dyDescent="0.25">
      <c r="A40" s="29" t="s">
        <v>29</v>
      </c>
      <c r="B40" s="17">
        <f>INDEX(KPIData[],ROWS($A$15:A40),$B$9+1)</f>
        <v>0.28999999999999998</v>
      </c>
      <c r="C40" s="30">
        <f>INDEX(KPIData[],ROWS($A$15:A40),$B$10+1)</f>
        <v>0.55000000000000004</v>
      </c>
      <c r="F40" s="16">
        <f t="shared" si="0"/>
        <v>4</v>
      </c>
      <c r="G40" s="16" t="b">
        <f t="shared" si="1"/>
        <v>1</v>
      </c>
      <c r="H40" s="16">
        <f>IF(G40,ROWS($G$23:G40),"")</f>
        <v>18</v>
      </c>
      <c r="I40" s="16">
        <f>IFERROR(SMALL($H$23:$H$123, ROWS($H$23:H40)),"")</f>
        <v>71</v>
      </c>
      <c r="J40" s="16" t="str">
        <f t="shared" si="2"/>
        <v>Com 71</v>
      </c>
      <c r="K40" s="17">
        <f>IFERROR(INDEX(KPIData[],MATCH(J40,KPIData[Company],0),2),"")</f>
        <v>0.34</v>
      </c>
      <c r="L40" s="17">
        <f>IFERROR(INDEX(KPIData[],MATCH(J40,KPIData[Company],0),3),"")</f>
        <v>0.42</v>
      </c>
      <c r="M40" s="17">
        <f>IFERROR(INDEX(KPIData[],MATCH(J40,KPIData[Company],0),4),"")</f>
        <v>0.61</v>
      </c>
      <c r="N40" s="17">
        <f>IFERROR(INDEX(KPIData[],MATCH(J40,KPIData[Company],0),5),"")</f>
        <v>0.28000000000000003</v>
      </c>
    </row>
    <row r="41" spans="1:14" x14ac:dyDescent="0.25">
      <c r="A41" s="29" t="s">
        <v>30</v>
      </c>
      <c r="B41" s="17">
        <f>INDEX(KPIData[],ROWS($A$15:A41),$B$9+1)</f>
        <v>0.45</v>
      </c>
      <c r="C41" s="30">
        <f>INDEX(KPIData[],ROWS($A$15:A41),$B$10+1)</f>
        <v>0.35000000000000003</v>
      </c>
      <c r="F41" s="16">
        <f t="shared" si="0"/>
        <v>5</v>
      </c>
      <c r="G41" s="16" t="b">
        <f t="shared" si="1"/>
        <v>0</v>
      </c>
      <c r="H41" s="16" t="str">
        <f>IF(G41,ROWS($G$23:G41),"")</f>
        <v/>
      </c>
      <c r="I41" s="16">
        <f>IFERROR(SMALL($H$23:$H$123, ROWS($H$23:H41)),"")</f>
        <v>72</v>
      </c>
      <c r="J41" s="16" t="str">
        <f t="shared" si="2"/>
        <v>Com 72</v>
      </c>
      <c r="K41" s="17">
        <f>IFERROR(INDEX(KPIData[],MATCH(J41,KPIData[Company],0),2),"")</f>
        <v>0.25</v>
      </c>
      <c r="L41" s="17">
        <f>IFERROR(INDEX(KPIData[],MATCH(J41,KPIData[Company],0),3),"")</f>
        <v>0.15</v>
      </c>
      <c r="M41" s="17">
        <f>IFERROR(INDEX(KPIData[],MATCH(J41,KPIData[Company],0),4),"")</f>
        <v>0.63</v>
      </c>
      <c r="N41" s="17">
        <f>IFERROR(INDEX(KPIData[],MATCH(J41,KPIData[Company],0),5),"")</f>
        <v>0.21</v>
      </c>
    </row>
    <row r="42" spans="1:14" x14ac:dyDescent="0.25">
      <c r="A42" s="29" t="s">
        <v>31</v>
      </c>
      <c r="B42" s="17">
        <f>INDEX(KPIData[],ROWS($A$15:A42),$B$9+1)</f>
        <v>0.41000000000000003</v>
      </c>
      <c r="C42" s="30">
        <f>INDEX(KPIData[],ROWS($A$15:A42),$B$10+1)</f>
        <v>0.87</v>
      </c>
      <c r="F42" s="16">
        <f t="shared" si="0"/>
        <v>3</v>
      </c>
      <c r="G42" s="16" t="b">
        <f t="shared" si="1"/>
        <v>0</v>
      </c>
      <c r="H42" s="16" t="str">
        <f>IF(G42,ROWS($G$23:G42),"")</f>
        <v/>
      </c>
      <c r="I42" s="16">
        <f>IFERROR(SMALL($H$23:$H$123, ROWS($H$23:H42)),"")</f>
        <v>74</v>
      </c>
      <c r="J42" s="16" t="str">
        <f t="shared" si="2"/>
        <v>Com 74</v>
      </c>
      <c r="K42" s="17">
        <f>IFERROR(INDEX(KPIData[],MATCH(J42,KPIData[Company],0),2),"")</f>
        <v>0.41000000000000003</v>
      </c>
      <c r="L42" s="17">
        <f>IFERROR(INDEX(KPIData[],MATCH(J42,KPIData[Company],0),3),"")</f>
        <v>0.34</v>
      </c>
      <c r="M42" s="17">
        <f>IFERROR(INDEX(KPIData[],MATCH(J42,KPIData[Company],0),4),"")</f>
        <v>0.55000000000000004</v>
      </c>
      <c r="N42" s="17">
        <f>IFERROR(INDEX(KPIData[],MATCH(J42,KPIData[Company],0),5),"")</f>
        <v>0.16</v>
      </c>
    </row>
    <row r="43" spans="1:14" x14ac:dyDescent="0.25">
      <c r="A43" s="29" t="s">
        <v>32</v>
      </c>
      <c r="B43" s="17">
        <f>INDEX(KPIData[],ROWS($A$15:A43),$B$9+1)</f>
        <v>0.95000000000000007</v>
      </c>
      <c r="C43" s="30">
        <f>INDEX(KPIData[],ROWS($A$15:A43),$B$10+1)</f>
        <v>0.19</v>
      </c>
      <c r="F43" s="16">
        <f t="shared" si="0"/>
        <v>2</v>
      </c>
      <c r="G43" s="16" t="b">
        <f t="shared" si="1"/>
        <v>0</v>
      </c>
      <c r="H43" s="16" t="str">
        <f>IF(G43,ROWS($G$23:G43),"")</f>
        <v/>
      </c>
      <c r="I43" s="16">
        <f>IFERROR(SMALL($H$23:$H$123, ROWS($H$23:H43)),"")</f>
        <v>76</v>
      </c>
      <c r="J43" s="16" t="str">
        <f t="shared" si="2"/>
        <v>Com 76</v>
      </c>
      <c r="K43" s="17">
        <f>IFERROR(INDEX(KPIData[],MATCH(J43,KPIData[Company],0),2),"")</f>
        <v>0.38</v>
      </c>
      <c r="L43" s="17">
        <f>IFERROR(INDEX(KPIData[],MATCH(J43,KPIData[Company],0),3),"")</f>
        <v>0.79</v>
      </c>
      <c r="M43" s="17">
        <f>IFERROR(INDEX(KPIData[],MATCH(J43,KPIData[Company],0),4),"")</f>
        <v>0.87</v>
      </c>
      <c r="N43" s="17">
        <f>IFERROR(INDEX(KPIData[],MATCH(J43,KPIData[Company],0),5),"")</f>
        <v>0.49</v>
      </c>
    </row>
    <row r="44" spans="1:14" x14ac:dyDescent="0.25">
      <c r="A44" s="29" t="s">
        <v>33</v>
      </c>
      <c r="B44" s="17">
        <f>INDEX(KPIData[],ROWS($A$15:A44),$B$9+1)</f>
        <v>0.3</v>
      </c>
      <c r="C44" s="30">
        <f>INDEX(KPIData[],ROWS($A$15:A44),$B$10+1)</f>
        <v>0.94000000000000006</v>
      </c>
      <c r="F44" s="16">
        <f t="shared" si="0"/>
        <v>3</v>
      </c>
      <c r="G44" s="16" t="b">
        <f t="shared" si="1"/>
        <v>0</v>
      </c>
      <c r="H44" s="16" t="str">
        <f>IF(G44,ROWS($G$23:G44),"")</f>
        <v/>
      </c>
      <c r="I44" s="16">
        <f>IFERROR(SMALL($H$23:$H$123, ROWS($H$23:H44)),"")</f>
        <v>78</v>
      </c>
      <c r="J44" s="16" t="str">
        <f t="shared" si="2"/>
        <v>Com 78</v>
      </c>
      <c r="K44" s="17">
        <f>IFERROR(INDEX(KPIData[],MATCH(J44,KPIData[Company],0),2),"")</f>
        <v>0.44</v>
      </c>
      <c r="L44" s="17">
        <f>IFERROR(INDEX(KPIData[],MATCH(J44,KPIData[Company],0),3),"")</f>
        <v>0.83000000000000007</v>
      </c>
      <c r="M44" s="17">
        <f>IFERROR(INDEX(KPIData[],MATCH(J44,KPIData[Company],0),4),"")</f>
        <v>0.42</v>
      </c>
      <c r="N44" s="17">
        <f>IFERROR(INDEX(KPIData[],MATCH(J44,KPIData[Company],0),5),"")</f>
        <v>0.48</v>
      </c>
    </row>
    <row r="45" spans="1:14" x14ac:dyDescent="0.25">
      <c r="A45" s="29" t="s">
        <v>34</v>
      </c>
      <c r="B45" s="17">
        <f>INDEX(KPIData[],ROWS($A$15:A45),$B$9+1)</f>
        <v>0.18</v>
      </c>
      <c r="C45" s="30">
        <f>INDEX(KPIData[],ROWS($A$15:A45),$B$10+1)</f>
        <v>0.27</v>
      </c>
      <c r="F45" s="16">
        <f t="shared" si="0"/>
        <v>2</v>
      </c>
      <c r="G45" s="16" t="b">
        <f t="shared" si="1"/>
        <v>0</v>
      </c>
      <c r="H45" s="16" t="str">
        <f>IF(G45,ROWS($G$23:G45),"")</f>
        <v/>
      </c>
      <c r="I45" s="16">
        <f>IFERROR(SMALL($H$23:$H$123, ROWS($H$23:H45)),"")</f>
        <v>83</v>
      </c>
      <c r="J45" s="16" t="str">
        <f t="shared" si="2"/>
        <v>Com 83</v>
      </c>
      <c r="K45" s="17">
        <f>IFERROR(INDEX(KPIData[],MATCH(J45,KPIData[Company],0),2),"")</f>
        <v>0.2</v>
      </c>
      <c r="L45" s="17">
        <f>IFERROR(INDEX(KPIData[],MATCH(J45,KPIData[Company],0),3),"")</f>
        <v>0.63</v>
      </c>
      <c r="M45" s="17">
        <f>IFERROR(INDEX(KPIData[],MATCH(J45,KPIData[Company],0),4),"")</f>
        <v>0.85</v>
      </c>
      <c r="N45" s="17">
        <f>IFERROR(INDEX(KPIData[],MATCH(J45,KPIData[Company],0),5),"")</f>
        <v>0.42</v>
      </c>
    </row>
    <row r="46" spans="1:14" x14ac:dyDescent="0.25">
      <c r="A46" s="29" t="s">
        <v>35</v>
      </c>
      <c r="B46" s="17">
        <f>INDEX(KPIData[],ROWS($A$15:A46),$B$9+1)</f>
        <v>0.35000000000000003</v>
      </c>
      <c r="C46" s="30">
        <f>INDEX(KPIData[],ROWS($A$15:A46),$B$10+1)</f>
        <v>0.47000000000000003</v>
      </c>
      <c r="F46" s="16">
        <f t="shared" si="0"/>
        <v>3</v>
      </c>
      <c r="G46" s="16" t="b">
        <f t="shared" si="1"/>
        <v>0</v>
      </c>
      <c r="H46" s="16" t="str">
        <f>IF(G46,ROWS($G$23:G46),"")</f>
        <v/>
      </c>
      <c r="I46" s="16">
        <f>IFERROR(SMALL($H$23:$H$123, ROWS($H$23:H46)),"")</f>
        <v>89</v>
      </c>
      <c r="J46" s="16" t="str">
        <f t="shared" si="2"/>
        <v>Com 89</v>
      </c>
      <c r="K46" s="17">
        <f>IFERROR(INDEX(KPIData[],MATCH(J46,KPIData[Company],0),2),"")</f>
        <v>0.41000000000000003</v>
      </c>
      <c r="L46" s="17">
        <f>IFERROR(INDEX(KPIData[],MATCH(J46,KPIData[Company],0),3),"")</f>
        <v>0.61</v>
      </c>
      <c r="M46" s="17">
        <f>IFERROR(INDEX(KPIData[],MATCH(J46,KPIData[Company],0),4),"")</f>
        <v>0.79</v>
      </c>
      <c r="N46" s="17">
        <f>IFERROR(INDEX(KPIData[],MATCH(J46,KPIData[Company],0),5),"")</f>
        <v>0.42</v>
      </c>
    </row>
    <row r="47" spans="1:14" x14ac:dyDescent="0.25">
      <c r="A47" s="29" t="s">
        <v>36</v>
      </c>
      <c r="B47" s="17">
        <f>INDEX(KPIData[],ROWS($A$15:A47),$B$9+1)</f>
        <v>0.35000000000000003</v>
      </c>
      <c r="C47" s="30">
        <f>INDEX(KPIData[],ROWS($A$15:A47),$B$10+1)</f>
        <v>0.43</v>
      </c>
      <c r="F47" s="16">
        <f t="shared" si="0"/>
        <v>2</v>
      </c>
      <c r="G47" s="16" t="b">
        <f t="shared" si="1"/>
        <v>0</v>
      </c>
      <c r="H47" s="16" t="str">
        <f>IF(G47,ROWS($G$23:G47),"")</f>
        <v/>
      </c>
      <c r="I47" s="16">
        <f>IFERROR(SMALL($H$23:$H$123, ROWS($H$23:H47)),"")</f>
        <v>92</v>
      </c>
      <c r="J47" s="16" t="str">
        <f t="shared" si="2"/>
        <v>Com 92</v>
      </c>
      <c r="K47" s="17">
        <f>IFERROR(INDEX(KPIData[],MATCH(J47,KPIData[Company],0),2),"")</f>
        <v>0.15</v>
      </c>
      <c r="L47" s="17">
        <f>IFERROR(INDEX(KPIData[],MATCH(J47,KPIData[Company],0),3),"")</f>
        <v>0.70000000000000007</v>
      </c>
      <c r="M47" s="17">
        <f>IFERROR(INDEX(KPIData[],MATCH(J47,KPIData[Company],0),4),"")</f>
        <v>0.79</v>
      </c>
      <c r="N47" s="17">
        <f>IFERROR(INDEX(KPIData[],MATCH(J47,KPIData[Company],0),5),"")</f>
        <v>0.47000000000000003</v>
      </c>
    </row>
    <row r="48" spans="1:14" x14ac:dyDescent="0.25">
      <c r="A48" s="29" t="s">
        <v>37</v>
      </c>
      <c r="B48" s="17">
        <f>INDEX(KPIData[],ROWS($A$15:A48),$B$9+1)</f>
        <v>0.63</v>
      </c>
      <c r="C48" s="30">
        <f>INDEX(KPIData[],ROWS($A$15:A48),$B$10+1)</f>
        <v>0.48</v>
      </c>
      <c r="F48" s="16">
        <f t="shared" si="0"/>
        <v>2</v>
      </c>
      <c r="G48" s="16" t="b">
        <f t="shared" si="1"/>
        <v>0</v>
      </c>
      <c r="H48" s="16" t="str">
        <f>IF(G48,ROWS($G$23:G48),"")</f>
        <v/>
      </c>
      <c r="I48" s="16">
        <f>IFERROR(SMALL($H$23:$H$123, ROWS($H$23:H48)),"")</f>
        <v>101</v>
      </c>
      <c r="J48" s="16" t="str">
        <f t="shared" si="2"/>
        <v/>
      </c>
      <c r="K48" s="17" t="str">
        <f>IFERROR(INDEX(KPIData[],MATCH(J48,KPIData[Company],0),2),"")</f>
        <v/>
      </c>
      <c r="L48" s="17" t="str">
        <f>IFERROR(INDEX(KPIData[],MATCH(J48,KPIData[Company],0),3),"")</f>
        <v/>
      </c>
      <c r="M48" s="17" t="str">
        <f>IFERROR(INDEX(KPIData[],MATCH(J48,KPIData[Company],0),4),"")</f>
        <v/>
      </c>
      <c r="N48" s="17" t="str">
        <f>IFERROR(INDEX(KPIData[],MATCH(J48,KPIData[Company],0),5),"")</f>
        <v/>
      </c>
    </row>
    <row r="49" spans="1:14" x14ac:dyDescent="0.25">
      <c r="A49" s="29" t="s">
        <v>38</v>
      </c>
      <c r="B49" s="17">
        <f>INDEX(KPIData[],ROWS($A$15:A49),$B$9+1)</f>
        <v>0.16</v>
      </c>
      <c r="C49" s="30">
        <f>INDEX(KPIData[],ROWS($A$15:A49),$B$10+1)</f>
        <v>0.92</v>
      </c>
      <c r="F49" s="16">
        <f t="shared" si="0"/>
        <v>4</v>
      </c>
      <c r="G49" s="16" t="b">
        <f t="shared" si="1"/>
        <v>1</v>
      </c>
      <c r="H49" s="16">
        <f>IF(G49,ROWS($G$23:G49),"")</f>
        <v>27</v>
      </c>
      <c r="I49" s="16" t="str">
        <f>IFERROR(SMALL($H$23:$H$123, ROWS($H$23:H49)),"")</f>
        <v/>
      </c>
      <c r="J49" s="16" t="str">
        <f t="shared" si="2"/>
        <v/>
      </c>
      <c r="K49" s="17" t="str">
        <f>IFERROR(INDEX(KPIData[],MATCH(J49,KPIData[Company],0),2),"")</f>
        <v/>
      </c>
      <c r="L49" s="17" t="str">
        <f>IFERROR(INDEX(KPIData[],MATCH(J49,KPIData[Company],0),3),"")</f>
        <v/>
      </c>
      <c r="M49" s="17" t="str">
        <f>IFERROR(INDEX(KPIData[],MATCH(J49,KPIData[Company],0),4),"")</f>
        <v/>
      </c>
      <c r="N49" s="17" t="str">
        <f>IFERROR(INDEX(KPIData[],MATCH(J49,KPIData[Company],0),5),"")</f>
        <v/>
      </c>
    </row>
    <row r="50" spans="1:14" x14ac:dyDescent="0.25">
      <c r="A50" s="29" t="s">
        <v>39</v>
      </c>
      <c r="B50" s="17">
        <f>INDEX(KPIData[],ROWS($A$15:A50),$B$9+1)</f>
        <v>0.44</v>
      </c>
      <c r="C50" s="30">
        <f>INDEX(KPIData[],ROWS($A$15:A50),$B$10+1)</f>
        <v>0.26</v>
      </c>
      <c r="F50" s="16">
        <f t="shared" si="0"/>
        <v>2</v>
      </c>
      <c r="G50" s="16" t="b">
        <f t="shared" si="1"/>
        <v>0</v>
      </c>
      <c r="H50" s="16" t="str">
        <f>IF(G50,ROWS($G$23:G50),"")</f>
        <v/>
      </c>
      <c r="I50" s="16" t="str">
        <f>IFERROR(SMALL($H$23:$H$123, ROWS($H$23:H50)),"")</f>
        <v/>
      </c>
      <c r="J50" s="16" t="str">
        <f t="shared" si="2"/>
        <v/>
      </c>
      <c r="K50" s="17" t="str">
        <f>IFERROR(INDEX(KPIData[],MATCH(J50,KPIData[Company],0),2),"")</f>
        <v/>
      </c>
      <c r="L50" s="17" t="str">
        <f>IFERROR(INDEX(KPIData[],MATCH(J50,KPIData[Company],0),3),"")</f>
        <v/>
      </c>
      <c r="M50" s="17" t="str">
        <f>IFERROR(INDEX(KPIData[],MATCH(J50,KPIData[Company],0),4),"")</f>
        <v/>
      </c>
      <c r="N50" s="17" t="str">
        <f>IFERROR(INDEX(KPIData[],MATCH(J50,KPIData[Company],0),5),"")</f>
        <v/>
      </c>
    </row>
    <row r="51" spans="1:14" x14ac:dyDescent="0.25">
      <c r="A51" s="29" t="s">
        <v>40</v>
      </c>
      <c r="B51" s="17">
        <f>INDEX(KPIData[],ROWS($A$15:A51),$B$9+1)</f>
        <v>0.2</v>
      </c>
      <c r="C51" s="30">
        <f>INDEX(KPIData[],ROWS($A$15:A51),$B$10+1)</f>
        <v>0.96</v>
      </c>
      <c r="F51" s="16">
        <f t="shared" si="0"/>
        <v>5</v>
      </c>
      <c r="G51" s="16" t="b">
        <f t="shared" si="1"/>
        <v>0</v>
      </c>
      <c r="H51" s="16" t="str">
        <f>IF(G51,ROWS($G$23:G51),"")</f>
        <v/>
      </c>
      <c r="I51" s="16" t="str">
        <f>IFERROR(SMALL($H$23:$H$123, ROWS($H$23:H51)),"")</f>
        <v/>
      </c>
      <c r="J51" s="16" t="str">
        <f t="shared" si="2"/>
        <v/>
      </c>
      <c r="K51" s="17" t="str">
        <f>IFERROR(INDEX(KPIData[],MATCH(J51,KPIData[Company],0),2),"")</f>
        <v/>
      </c>
      <c r="L51" s="17" t="str">
        <f>IFERROR(INDEX(KPIData[],MATCH(J51,KPIData[Company],0),3),"")</f>
        <v/>
      </c>
      <c r="M51" s="17" t="str">
        <f>IFERROR(INDEX(KPIData[],MATCH(J51,KPIData[Company],0),4),"")</f>
        <v/>
      </c>
      <c r="N51" s="17" t="str">
        <f>IFERROR(INDEX(KPIData[],MATCH(J51,KPIData[Company],0),5),"")</f>
        <v/>
      </c>
    </row>
    <row r="52" spans="1:14" x14ac:dyDescent="0.25">
      <c r="A52" s="29" t="s">
        <v>41</v>
      </c>
      <c r="B52" s="17">
        <f>INDEX(KPIData[],ROWS($A$15:A52),$B$9+1)</f>
        <v>0.65</v>
      </c>
      <c r="C52" s="30">
        <f>INDEX(KPIData[],ROWS($A$15:A52),$B$10+1)</f>
        <v>0.36</v>
      </c>
      <c r="F52" s="16">
        <f t="shared" si="0"/>
        <v>2</v>
      </c>
      <c r="G52" s="16" t="b">
        <f t="shared" si="1"/>
        <v>0</v>
      </c>
      <c r="H52" s="16" t="str">
        <f>IF(G52,ROWS($G$23:G52),"")</f>
        <v/>
      </c>
      <c r="I52" s="16" t="str">
        <f>IFERROR(SMALL($H$23:$H$123, ROWS($H$23:H52)),"")</f>
        <v/>
      </c>
      <c r="J52" s="16" t="str">
        <f t="shared" si="2"/>
        <v/>
      </c>
      <c r="K52" s="17" t="str">
        <f>IFERROR(INDEX(KPIData[],MATCH(J52,KPIData[Company],0),2),"")</f>
        <v/>
      </c>
      <c r="L52" s="17" t="str">
        <f>IFERROR(INDEX(KPIData[],MATCH(J52,KPIData[Company],0),3),"")</f>
        <v/>
      </c>
      <c r="M52" s="17" t="str">
        <f>IFERROR(INDEX(KPIData[],MATCH(J52,KPIData[Company],0),4),"")</f>
        <v/>
      </c>
      <c r="N52" s="17" t="str">
        <f>IFERROR(INDEX(KPIData[],MATCH(J52,KPIData[Company],0),5),"")</f>
        <v/>
      </c>
    </row>
    <row r="53" spans="1:14" x14ac:dyDescent="0.25">
      <c r="A53" s="29" t="s">
        <v>42</v>
      </c>
      <c r="B53" s="17">
        <f>INDEX(KPIData[],ROWS($A$15:A53),$B$9+1)</f>
        <v>0.62</v>
      </c>
      <c r="C53" s="30">
        <f>INDEX(KPIData[],ROWS($A$15:A53),$B$10+1)</f>
        <v>0.28999999999999998</v>
      </c>
      <c r="F53" s="16">
        <f t="shared" si="0"/>
        <v>4</v>
      </c>
      <c r="G53" s="16" t="b">
        <f t="shared" si="1"/>
        <v>1</v>
      </c>
      <c r="H53" s="16">
        <f>IF(G53,ROWS($G$23:G53),"")</f>
        <v>31</v>
      </c>
      <c r="I53" s="16" t="str">
        <f>IFERROR(SMALL($H$23:$H$123, ROWS($H$23:H53)),"")</f>
        <v/>
      </c>
      <c r="J53" s="16" t="str">
        <f t="shared" si="2"/>
        <v/>
      </c>
      <c r="K53" s="17" t="str">
        <f>IFERROR(INDEX(KPIData[],MATCH(J53,KPIData[Company],0),2),"")</f>
        <v/>
      </c>
      <c r="L53" s="17" t="str">
        <f>IFERROR(INDEX(KPIData[],MATCH(J53,KPIData[Company],0),3),"")</f>
        <v/>
      </c>
      <c r="M53" s="17" t="str">
        <f>IFERROR(INDEX(KPIData[],MATCH(J53,KPIData[Company],0),4),"")</f>
        <v/>
      </c>
      <c r="N53" s="17" t="str">
        <f>IFERROR(INDEX(KPIData[],MATCH(J53,KPIData[Company],0),5),"")</f>
        <v/>
      </c>
    </row>
    <row r="54" spans="1:14" x14ac:dyDescent="0.25">
      <c r="A54" s="29" t="s">
        <v>43</v>
      </c>
      <c r="B54" s="17">
        <f>INDEX(KPIData[],ROWS($A$15:A54),$B$9+1)</f>
        <v>0.49</v>
      </c>
      <c r="C54" s="30">
        <f>INDEX(KPIData[],ROWS($A$15:A54),$B$10+1)</f>
        <v>0.57000000000000006</v>
      </c>
      <c r="F54" s="16">
        <f t="shared" si="0"/>
        <v>4</v>
      </c>
      <c r="G54" s="16" t="b">
        <f t="shared" si="1"/>
        <v>1</v>
      </c>
      <c r="H54" s="16">
        <f>IF(G54,ROWS($G$23:G54),"")</f>
        <v>32</v>
      </c>
      <c r="I54" s="16" t="str">
        <f>IFERROR(SMALL($H$23:$H$123, ROWS($H$23:H54)),"")</f>
        <v/>
      </c>
      <c r="J54" s="16" t="str">
        <f t="shared" si="2"/>
        <v/>
      </c>
      <c r="K54" s="17" t="str">
        <f>IFERROR(INDEX(KPIData[],MATCH(J54,KPIData[Company],0),2),"")</f>
        <v/>
      </c>
      <c r="L54" s="17" t="str">
        <f>IFERROR(INDEX(KPIData[],MATCH(J54,KPIData[Company],0),3),"")</f>
        <v/>
      </c>
      <c r="M54" s="17" t="str">
        <f>IFERROR(INDEX(KPIData[],MATCH(J54,KPIData[Company],0),4),"")</f>
        <v/>
      </c>
      <c r="N54" s="17" t="str">
        <f>IFERROR(INDEX(KPIData[],MATCH(J54,KPIData[Company],0),5),"")</f>
        <v/>
      </c>
    </row>
    <row r="55" spans="1:14" x14ac:dyDescent="0.25">
      <c r="A55" s="29" t="s">
        <v>44</v>
      </c>
      <c r="B55" s="17">
        <f>INDEX(KPIData[],ROWS($A$15:A55),$B$9+1)</f>
        <v>0.24</v>
      </c>
      <c r="C55" s="30">
        <f>INDEX(KPIData[],ROWS($A$15:A55),$B$10+1)</f>
        <v>0.57999999999999996</v>
      </c>
      <c r="F55" s="16">
        <f t="shared" si="0"/>
        <v>4</v>
      </c>
      <c r="G55" s="16" t="b">
        <f t="shared" si="1"/>
        <v>1</v>
      </c>
      <c r="H55" s="16">
        <f>IF(G55,ROWS($G$23:G55),"")</f>
        <v>33</v>
      </c>
      <c r="I55" s="16" t="str">
        <f>IFERROR(SMALL($H$23:$H$123, ROWS($H$23:H55)),"")</f>
        <v/>
      </c>
      <c r="J55" s="16" t="str">
        <f t="shared" si="2"/>
        <v/>
      </c>
      <c r="K55" s="17" t="str">
        <f>IFERROR(INDEX(KPIData[],MATCH(J55,KPIData[Company],0),2),"")</f>
        <v/>
      </c>
      <c r="L55" s="17" t="str">
        <f>IFERROR(INDEX(KPIData[],MATCH(J55,KPIData[Company],0),3),"")</f>
        <v/>
      </c>
      <c r="M55" s="17" t="str">
        <f>IFERROR(INDEX(KPIData[],MATCH(J55,KPIData[Company],0),4),"")</f>
        <v/>
      </c>
      <c r="N55" s="17" t="str">
        <f>IFERROR(INDEX(KPIData[],MATCH(J55,KPIData[Company],0),5),"")</f>
        <v/>
      </c>
    </row>
    <row r="56" spans="1:14" x14ac:dyDescent="0.25">
      <c r="A56" s="29" t="s">
        <v>45</v>
      </c>
      <c r="B56" s="17">
        <f>INDEX(KPIData[],ROWS($A$15:A56),$B$9+1)</f>
        <v>0.47000000000000003</v>
      </c>
      <c r="C56" s="30">
        <f>INDEX(KPIData[],ROWS($A$15:A56),$B$10+1)</f>
        <v>0.15</v>
      </c>
      <c r="F56" s="16">
        <f t="shared" si="0"/>
        <v>5</v>
      </c>
      <c r="G56" s="16" t="b">
        <f t="shared" si="1"/>
        <v>0</v>
      </c>
      <c r="H56" s="16" t="str">
        <f>IF(G56,ROWS($G$23:G56),"")</f>
        <v/>
      </c>
      <c r="I56" s="16" t="str">
        <f>IFERROR(SMALL($H$23:$H$123, ROWS($H$23:H56)),"")</f>
        <v/>
      </c>
      <c r="J56" s="16" t="str">
        <f t="shared" si="2"/>
        <v/>
      </c>
      <c r="K56" s="17" t="str">
        <f>IFERROR(INDEX(KPIData[],MATCH(J56,KPIData[Company],0),2),"")</f>
        <v/>
      </c>
      <c r="L56" s="17" t="str">
        <f>IFERROR(INDEX(KPIData[],MATCH(J56,KPIData[Company],0),3),"")</f>
        <v/>
      </c>
      <c r="M56" s="17" t="str">
        <f>IFERROR(INDEX(KPIData[],MATCH(J56,KPIData[Company],0),4),"")</f>
        <v/>
      </c>
      <c r="N56" s="17" t="str">
        <f>IFERROR(INDEX(KPIData[],MATCH(J56,KPIData[Company],0),5),"")</f>
        <v/>
      </c>
    </row>
    <row r="57" spans="1:14" x14ac:dyDescent="0.25">
      <c r="A57" s="29" t="s">
        <v>46</v>
      </c>
      <c r="B57" s="17">
        <f>INDEX(KPIData[],ROWS($A$15:A57),$B$9+1)</f>
        <v>0.28000000000000003</v>
      </c>
      <c r="C57" s="30">
        <f>INDEX(KPIData[],ROWS($A$15:A57),$B$10+1)</f>
        <v>0.34</v>
      </c>
      <c r="F57" s="16">
        <f t="shared" si="0"/>
        <v>2</v>
      </c>
      <c r="G57" s="16" t="b">
        <f t="shared" si="1"/>
        <v>0</v>
      </c>
      <c r="H57" s="16" t="str">
        <f>IF(G57,ROWS($G$23:G57),"")</f>
        <v/>
      </c>
      <c r="I57" s="16" t="str">
        <f>IFERROR(SMALL($H$23:$H$123, ROWS($H$23:H57)),"")</f>
        <v/>
      </c>
      <c r="J57" s="16" t="str">
        <f t="shared" si="2"/>
        <v/>
      </c>
      <c r="K57" s="17" t="str">
        <f>IFERROR(INDEX(KPIData[],MATCH(J57,KPIData[Company],0),2),"")</f>
        <v/>
      </c>
      <c r="L57" s="17" t="str">
        <f>IFERROR(INDEX(KPIData[],MATCH(J57,KPIData[Company],0),3),"")</f>
        <v/>
      </c>
      <c r="M57" s="17" t="str">
        <f>IFERROR(INDEX(KPIData[],MATCH(J57,KPIData[Company],0),4),"")</f>
        <v/>
      </c>
      <c r="N57" s="17" t="str">
        <f>IFERROR(INDEX(KPIData[],MATCH(J57,KPIData[Company],0),5),"")</f>
        <v/>
      </c>
    </row>
    <row r="58" spans="1:14" x14ac:dyDescent="0.25">
      <c r="A58" s="29" t="s">
        <v>47</v>
      </c>
      <c r="B58" s="17">
        <f>INDEX(KPIData[],ROWS($A$15:A58),$B$9+1)</f>
        <v>0.54</v>
      </c>
      <c r="C58" s="30">
        <f>INDEX(KPIData[],ROWS($A$15:A58),$B$10+1)</f>
        <v>0.64</v>
      </c>
      <c r="F58" s="16">
        <f t="shared" si="0"/>
        <v>4</v>
      </c>
      <c r="G58" s="16" t="b">
        <f t="shared" si="1"/>
        <v>1</v>
      </c>
      <c r="H58" s="16">
        <f>IF(G58,ROWS($G$23:G58),"")</f>
        <v>36</v>
      </c>
      <c r="I58" s="16" t="str">
        <f>IFERROR(SMALL($H$23:$H$123, ROWS($H$23:H58)),"")</f>
        <v/>
      </c>
      <c r="J58" s="16" t="str">
        <f t="shared" si="2"/>
        <v/>
      </c>
      <c r="K58" s="17" t="str">
        <f>IFERROR(INDEX(KPIData[],MATCH(J58,KPIData[Company],0),2),"")</f>
        <v/>
      </c>
      <c r="L58" s="17" t="str">
        <f>IFERROR(INDEX(KPIData[],MATCH(J58,KPIData[Company],0),3),"")</f>
        <v/>
      </c>
      <c r="M58" s="17" t="str">
        <f>IFERROR(INDEX(KPIData[],MATCH(J58,KPIData[Company],0),4),"")</f>
        <v/>
      </c>
      <c r="N58" s="17" t="str">
        <f>IFERROR(INDEX(KPIData[],MATCH(J58,KPIData[Company],0),5),"")</f>
        <v/>
      </c>
    </row>
    <row r="59" spans="1:14" x14ac:dyDescent="0.25">
      <c r="A59" s="29" t="s">
        <v>48</v>
      </c>
      <c r="B59" s="17">
        <f>INDEX(KPIData[],ROWS($A$15:A59),$B$9+1)</f>
        <v>0.37</v>
      </c>
      <c r="C59" s="30">
        <f>INDEX(KPIData[],ROWS($A$15:A59),$B$10+1)</f>
        <v>0.35000000000000003</v>
      </c>
      <c r="F59" s="16">
        <f t="shared" si="0"/>
        <v>2</v>
      </c>
      <c r="G59" s="16" t="b">
        <f t="shared" si="1"/>
        <v>0</v>
      </c>
      <c r="H59" s="16" t="str">
        <f>IF(G59,ROWS($G$23:G59),"")</f>
        <v/>
      </c>
      <c r="I59" s="16" t="str">
        <f>IFERROR(SMALL($H$23:$H$123, ROWS($H$23:H59)),"")</f>
        <v/>
      </c>
      <c r="J59" s="16" t="str">
        <f t="shared" si="2"/>
        <v/>
      </c>
      <c r="K59" s="17" t="str">
        <f>IFERROR(INDEX(KPIData[],MATCH(J59,KPIData[Company],0),2),"")</f>
        <v/>
      </c>
      <c r="L59" s="17" t="str">
        <f>IFERROR(INDEX(KPIData[],MATCH(J59,KPIData[Company],0),3),"")</f>
        <v/>
      </c>
      <c r="M59" s="17" t="str">
        <f>IFERROR(INDEX(KPIData[],MATCH(J59,KPIData[Company],0),4),"")</f>
        <v/>
      </c>
      <c r="N59" s="17" t="str">
        <f>IFERROR(INDEX(KPIData[],MATCH(J59,KPIData[Company],0),5),"")</f>
        <v/>
      </c>
    </row>
    <row r="60" spans="1:14" x14ac:dyDescent="0.25">
      <c r="A60" s="29" t="s">
        <v>49</v>
      </c>
      <c r="B60" s="17">
        <f>INDEX(KPIData[],ROWS($A$15:A60),$B$9+1)</f>
        <v>0.66</v>
      </c>
      <c r="C60" s="30">
        <f>INDEX(KPIData[],ROWS($A$15:A60),$B$10+1)</f>
        <v>0.51</v>
      </c>
      <c r="F60" s="16">
        <f t="shared" si="0"/>
        <v>5</v>
      </c>
      <c r="G60" s="16" t="b">
        <f t="shared" si="1"/>
        <v>0</v>
      </c>
      <c r="H60" s="16" t="str">
        <f>IF(G60,ROWS($G$23:G60),"")</f>
        <v/>
      </c>
      <c r="I60" s="16" t="str">
        <f>IFERROR(SMALL($H$23:$H$123, ROWS($H$23:H60)),"")</f>
        <v/>
      </c>
      <c r="J60" s="16" t="str">
        <f t="shared" si="2"/>
        <v/>
      </c>
      <c r="K60" s="17" t="str">
        <f>IFERROR(INDEX(KPIData[],MATCH(J60,KPIData[Company],0),2),"")</f>
        <v/>
      </c>
      <c r="L60" s="17" t="str">
        <f>IFERROR(INDEX(KPIData[],MATCH(J60,KPIData[Company],0),3),"")</f>
        <v/>
      </c>
      <c r="M60" s="17" t="str">
        <f>IFERROR(INDEX(KPIData[],MATCH(J60,KPIData[Company],0),4),"")</f>
        <v/>
      </c>
      <c r="N60" s="17" t="str">
        <f>IFERROR(INDEX(KPIData[],MATCH(J60,KPIData[Company],0),5),"")</f>
        <v/>
      </c>
    </row>
    <row r="61" spans="1:14" x14ac:dyDescent="0.25">
      <c r="A61" s="29" t="s">
        <v>50</v>
      </c>
      <c r="B61" s="17">
        <f>INDEX(KPIData[],ROWS($A$15:A61),$B$9+1)</f>
        <v>0.52</v>
      </c>
      <c r="C61" s="30">
        <f>INDEX(KPIData[],ROWS($A$15:A61),$B$10+1)</f>
        <v>0.24</v>
      </c>
      <c r="F61" s="16">
        <f t="shared" si="0"/>
        <v>5</v>
      </c>
      <c r="G61" s="16" t="b">
        <f t="shared" si="1"/>
        <v>0</v>
      </c>
      <c r="H61" s="16" t="str">
        <f>IF(G61,ROWS($G$23:G61),"")</f>
        <v/>
      </c>
      <c r="I61" s="16" t="str">
        <f>IFERROR(SMALL($H$23:$H$123, ROWS($H$23:H61)),"")</f>
        <v/>
      </c>
      <c r="J61" s="16" t="str">
        <f t="shared" si="2"/>
        <v/>
      </c>
      <c r="K61" s="17" t="str">
        <f>IFERROR(INDEX(KPIData[],MATCH(J61,KPIData[Company],0),2),"")</f>
        <v/>
      </c>
      <c r="L61" s="17" t="str">
        <f>IFERROR(INDEX(KPIData[],MATCH(J61,KPIData[Company],0),3),"")</f>
        <v/>
      </c>
      <c r="M61" s="17" t="str">
        <f>IFERROR(INDEX(KPIData[],MATCH(J61,KPIData[Company],0),4),"")</f>
        <v/>
      </c>
      <c r="N61" s="17" t="str">
        <f>IFERROR(INDEX(KPIData[],MATCH(J61,KPIData[Company],0),5),"")</f>
        <v/>
      </c>
    </row>
    <row r="62" spans="1:14" x14ac:dyDescent="0.25">
      <c r="A62" s="29" t="s">
        <v>51</v>
      </c>
      <c r="B62" s="17">
        <f>INDEX(KPIData[],ROWS($A$15:A62),$B$9+1)</f>
        <v>0.36</v>
      </c>
      <c r="C62" s="30">
        <f>INDEX(KPIData[],ROWS($A$15:A62),$B$10+1)</f>
        <v>0.6</v>
      </c>
      <c r="F62" s="16">
        <f t="shared" si="0"/>
        <v>2</v>
      </c>
      <c r="G62" s="16" t="b">
        <f t="shared" si="1"/>
        <v>0</v>
      </c>
      <c r="H62" s="16" t="str">
        <f>IF(G62,ROWS($G$23:G62),"")</f>
        <v/>
      </c>
      <c r="I62" s="16" t="str">
        <f>IFERROR(SMALL($H$23:$H$123, ROWS($H$23:H62)),"")</f>
        <v/>
      </c>
      <c r="J62" s="16" t="str">
        <f t="shared" si="2"/>
        <v/>
      </c>
      <c r="K62" s="17" t="str">
        <f>IFERROR(INDEX(KPIData[],MATCH(J62,KPIData[Company],0),2),"")</f>
        <v/>
      </c>
      <c r="L62" s="17" t="str">
        <f>IFERROR(INDEX(KPIData[],MATCH(J62,KPIData[Company],0),3),"")</f>
        <v/>
      </c>
      <c r="M62" s="17" t="str">
        <f>IFERROR(INDEX(KPIData[],MATCH(J62,KPIData[Company],0),4),"")</f>
        <v/>
      </c>
      <c r="N62" s="17" t="str">
        <f>IFERROR(INDEX(KPIData[],MATCH(J62,KPIData[Company],0),5),"")</f>
        <v/>
      </c>
    </row>
    <row r="63" spans="1:14" x14ac:dyDescent="0.25">
      <c r="A63" s="29" t="s">
        <v>52</v>
      </c>
      <c r="B63" s="17">
        <f>INDEX(KPIData[],ROWS($A$15:A63),$B$9+1)</f>
        <v>0.24</v>
      </c>
      <c r="C63" s="30">
        <f>INDEX(KPIData[],ROWS($A$15:A63),$B$10+1)</f>
        <v>0.25</v>
      </c>
      <c r="F63" s="16">
        <f t="shared" si="0"/>
        <v>2</v>
      </c>
      <c r="G63" s="16" t="b">
        <f t="shared" si="1"/>
        <v>0</v>
      </c>
      <c r="H63" s="16" t="str">
        <f>IF(G63,ROWS($G$23:G63),"")</f>
        <v/>
      </c>
      <c r="I63" s="16" t="str">
        <f>IFERROR(SMALL($H$23:$H$123, ROWS($H$23:H63)),"")</f>
        <v/>
      </c>
      <c r="J63" s="16" t="str">
        <f t="shared" si="2"/>
        <v/>
      </c>
      <c r="K63" s="17" t="str">
        <f>IFERROR(INDEX(KPIData[],MATCH(J63,KPIData[Company],0),2),"")</f>
        <v/>
      </c>
      <c r="L63" s="17" t="str">
        <f>IFERROR(INDEX(KPIData[],MATCH(J63,KPIData[Company],0),3),"")</f>
        <v/>
      </c>
      <c r="M63" s="17" t="str">
        <f>IFERROR(INDEX(KPIData[],MATCH(J63,KPIData[Company],0),4),"")</f>
        <v/>
      </c>
      <c r="N63" s="17" t="str">
        <f>IFERROR(INDEX(KPIData[],MATCH(J63,KPIData[Company],0),5),"")</f>
        <v/>
      </c>
    </row>
    <row r="64" spans="1:14" x14ac:dyDescent="0.25">
      <c r="A64" s="29" t="s">
        <v>53</v>
      </c>
      <c r="B64" s="17">
        <f>INDEX(KPIData[],ROWS($A$15:A64),$B$9+1)</f>
        <v>0.33</v>
      </c>
      <c r="C64" s="30">
        <f>INDEX(KPIData[],ROWS($A$15:A64),$B$10+1)</f>
        <v>0.76</v>
      </c>
      <c r="F64" s="16">
        <f t="shared" si="0"/>
        <v>4</v>
      </c>
      <c r="G64" s="16" t="b">
        <f t="shared" si="1"/>
        <v>1</v>
      </c>
      <c r="H64" s="16">
        <f>IF(G64,ROWS($G$23:G64),"")</f>
        <v>42</v>
      </c>
      <c r="I64" s="16" t="str">
        <f>IFERROR(SMALL($H$23:$H$123, ROWS($H$23:H64)),"")</f>
        <v/>
      </c>
      <c r="J64" s="16" t="str">
        <f t="shared" si="2"/>
        <v/>
      </c>
      <c r="K64" s="17" t="str">
        <f>IFERROR(INDEX(KPIData[],MATCH(J64,KPIData[Company],0),2),"")</f>
        <v/>
      </c>
      <c r="L64" s="17" t="str">
        <f>IFERROR(INDEX(KPIData[],MATCH(J64,KPIData[Company],0),3),"")</f>
        <v/>
      </c>
      <c r="M64" s="17" t="str">
        <f>IFERROR(INDEX(KPIData[],MATCH(J64,KPIData[Company],0),4),"")</f>
        <v/>
      </c>
      <c r="N64" s="17" t="str">
        <f>IFERROR(INDEX(KPIData[],MATCH(J64,KPIData[Company],0),5),"")</f>
        <v/>
      </c>
    </row>
    <row r="65" spans="1:14" x14ac:dyDescent="0.25">
      <c r="A65" s="29" t="s">
        <v>54</v>
      </c>
      <c r="B65" s="17">
        <f>INDEX(KPIData[],ROWS($A$15:A65),$B$9+1)</f>
        <v>0.15</v>
      </c>
      <c r="C65" s="30">
        <f>INDEX(KPIData[],ROWS($A$15:A65),$B$10+1)</f>
        <v>0.81</v>
      </c>
      <c r="F65" s="16">
        <f t="shared" si="0"/>
        <v>4</v>
      </c>
      <c r="G65" s="16" t="b">
        <f t="shared" si="1"/>
        <v>1</v>
      </c>
      <c r="H65" s="16">
        <f>IF(G65,ROWS($G$23:G65),"")</f>
        <v>43</v>
      </c>
      <c r="I65" s="16" t="str">
        <f>IFERROR(SMALL($H$23:$H$123, ROWS($H$23:H65)),"")</f>
        <v/>
      </c>
      <c r="J65" s="16" t="str">
        <f t="shared" si="2"/>
        <v/>
      </c>
      <c r="K65" s="17" t="str">
        <f>IFERROR(INDEX(KPIData[],MATCH(J65,KPIData[Company],0),2),"")</f>
        <v/>
      </c>
      <c r="L65" s="17" t="str">
        <f>IFERROR(INDEX(KPIData[],MATCH(J65,KPIData[Company],0),3),"")</f>
        <v/>
      </c>
      <c r="M65" s="17" t="str">
        <f>IFERROR(INDEX(KPIData[],MATCH(J65,KPIData[Company],0),4),"")</f>
        <v/>
      </c>
      <c r="N65" s="17" t="str">
        <f>IFERROR(INDEX(KPIData[],MATCH(J65,KPIData[Company],0),5),"")</f>
        <v/>
      </c>
    </row>
    <row r="66" spans="1:14" x14ac:dyDescent="0.25">
      <c r="A66" s="29" t="s">
        <v>55</v>
      </c>
      <c r="B66" s="17">
        <f>INDEX(KPIData[],ROWS($A$15:A66),$B$9+1)</f>
        <v>0.97</v>
      </c>
      <c r="C66" s="30">
        <f>INDEX(KPIData[],ROWS($A$15:A66),$B$10+1)</f>
        <v>0.44</v>
      </c>
      <c r="F66" s="16">
        <f t="shared" si="0"/>
        <v>3</v>
      </c>
      <c r="G66" s="16" t="b">
        <f t="shared" si="1"/>
        <v>0</v>
      </c>
      <c r="H66" s="16" t="str">
        <f>IF(G66,ROWS($G$23:G66),"")</f>
        <v/>
      </c>
      <c r="I66" s="16" t="str">
        <f>IFERROR(SMALL($H$23:$H$123, ROWS($H$23:H66)),"")</f>
        <v/>
      </c>
      <c r="J66" s="16" t="str">
        <f t="shared" si="2"/>
        <v/>
      </c>
      <c r="K66" s="17" t="str">
        <f>IFERROR(INDEX(KPIData[],MATCH(J66,KPIData[Company],0),2),"")</f>
        <v/>
      </c>
      <c r="L66" s="17" t="str">
        <f>IFERROR(INDEX(KPIData[],MATCH(J66,KPIData[Company],0),3),"")</f>
        <v/>
      </c>
      <c r="M66" s="17" t="str">
        <f>IFERROR(INDEX(KPIData[],MATCH(J66,KPIData[Company],0),4),"")</f>
        <v/>
      </c>
      <c r="N66" s="17" t="str">
        <f>IFERROR(INDEX(KPIData[],MATCH(J66,KPIData[Company],0),5),"")</f>
        <v/>
      </c>
    </row>
    <row r="67" spans="1:14" x14ac:dyDescent="0.25">
      <c r="A67" s="29" t="s">
        <v>56</v>
      </c>
      <c r="B67" s="17">
        <f>INDEX(KPIData[],ROWS($A$15:A67),$B$9+1)</f>
        <v>0.81</v>
      </c>
      <c r="C67" s="30">
        <f>INDEX(KPIData[],ROWS($A$15:A67),$B$10+1)</f>
        <v>0.19</v>
      </c>
      <c r="F67" s="16">
        <f t="shared" si="0"/>
        <v>4</v>
      </c>
      <c r="G67" s="16" t="b">
        <f t="shared" si="1"/>
        <v>1</v>
      </c>
      <c r="H67" s="16">
        <f>IF(G67,ROWS($G$23:G67),"")</f>
        <v>45</v>
      </c>
      <c r="I67" s="16" t="str">
        <f>IFERROR(SMALL($H$23:$H$123, ROWS($H$23:H67)),"")</f>
        <v/>
      </c>
      <c r="J67" s="16" t="str">
        <f t="shared" si="2"/>
        <v/>
      </c>
      <c r="K67" s="17" t="str">
        <f>IFERROR(INDEX(KPIData[],MATCH(J67,KPIData[Company],0),2),"")</f>
        <v/>
      </c>
      <c r="L67" s="17" t="str">
        <f>IFERROR(INDEX(KPIData[],MATCH(J67,KPIData[Company],0),3),"")</f>
        <v/>
      </c>
      <c r="M67" s="17" t="str">
        <f>IFERROR(INDEX(KPIData[],MATCH(J67,KPIData[Company],0),4),"")</f>
        <v/>
      </c>
      <c r="N67" s="17" t="str">
        <f>IFERROR(INDEX(KPIData[],MATCH(J67,KPIData[Company],0),5),"")</f>
        <v/>
      </c>
    </row>
    <row r="68" spans="1:14" x14ac:dyDescent="0.25">
      <c r="A68" s="29" t="s">
        <v>57</v>
      </c>
      <c r="B68" s="17">
        <f>INDEX(KPIData[],ROWS($A$15:A68),$B$9+1)</f>
        <v>0.67</v>
      </c>
      <c r="C68" s="30">
        <f>INDEX(KPIData[],ROWS($A$15:A68),$B$10+1)</f>
        <v>0.31</v>
      </c>
      <c r="F68" s="16">
        <f t="shared" si="0"/>
        <v>3</v>
      </c>
      <c r="G68" s="16" t="b">
        <f t="shared" si="1"/>
        <v>0</v>
      </c>
      <c r="H68" s="16" t="str">
        <f>IF(G68,ROWS($G$23:G68),"")</f>
        <v/>
      </c>
      <c r="I68" s="16" t="str">
        <f>IFERROR(SMALL($H$23:$H$123, ROWS($H$23:H68)),"")</f>
        <v/>
      </c>
      <c r="J68" s="16" t="str">
        <f t="shared" si="2"/>
        <v/>
      </c>
      <c r="K68" s="17" t="str">
        <f>IFERROR(INDEX(KPIData[],MATCH(J68,KPIData[Company],0),2),"")</f>
        <v/>
      </c>
      <c r="L68" s="17" t="str">
        <f>IFERROR(INDEX(KPIData[],MATCH(J68,KPIData[Company],0),3),"")</f>
        <v/>
      </c>
      <c r="M68" s="17" t="str">
        <f>IFERROR(INDEX(KPIData[],MATCH(J68,KPIData[Company],0),4),"")</f>
        <v/>
      </c>
      <c r="N68" s="17" t="str">
        <f>IFERROR(INDEX(KPIData[],MATCH(J68,KPIData[Company],0),5),"")</f>
        <v/>
      </c>
    </row>
    <row r="69" spans="1:14" x14ac:dyDescent="0.25">
      <c r="A69" s="29" t="s">
        <v>58</v>
      </c>
      <c r="B69" s="17">
        <f>INDEX(KPIData[],ROWS($A$15:A69),$B$9+1)</f>
        <v>0.28000000000000003</v>
      </c>
      <c r="C69" s="30">
        <f>INDEX(KPIData[],ROWS($A$15:A69),$B$10+1)</f>
        <v>0.35000000000000003</v>
      </c>
      <c r="F69" s="16">
        <f t="shared" si="0"/>
        <v>5</v>
      </c>
      <c r="G69" s="16" t="b">
        <f t="shared" si="1"/>
        <v>0</v>
      </c>
      <c r="H69" s="16" t="str">
        <f>IF(G69,ROWS($G$23:G69),"")</f>
        <v/>
      </c>
      <c r="I69" s="16" t="str">
        <f>IFERROR(SMALL($H$23:$H$123, ROWS($H$23:H69)),"")</f>
        <v/>
      </c>
      <c r="J69" s="16" t="str">
        <f t="shared" si="2"/>
        <v/>
      </c>
      <c r="K69" s="17" t="str">
        <f>IFERROR(INDEX(KPIData[],MATCH(J69,KPIData[Company],0),2),"")</f>
        <v/>
      </c>
      <c r="L69" s="17" t="str">
        <f>IFERROR(INDEX(KPIData[],MATCH(J69,KPIData[Company],0),3),"")</f>
        <v/>
      </c>
      <c r="M69" s="17" t="str">
        <f>IFERROR(INDEX(KPIData[],MATCH(J69,KPIData[Company],0),4),"")</f>
        <v/>
      </c>
      <c r="N69" s="17" t="str">
        <f>IFERROR(INDEX(KPIData[],MATCH(J69,KPIData[Company],0),5),"")</f>
        <v/>
      </c>
    </row>
    <row r="70" spans="1:14" x14ac:dyDescent="0.25">
      <c r="A70" s="29" t="s">
        <v>59</v>
      </c>
      <c r="B70" s="17">
        <f>INDEX(KPIData[],ROWS($A$15:A70),$B$9+1)</f>
        <v>0.28999999999999998</v>
      </c>
      <c r="C70" s="30">
        <f>INDEX(KPIData[],ROWS($A$15:A70),$B$10+1)</f>
        <v>0.27</v>
      </c>
      <c r="F70" s="16">
        <f t="shared" si="0"/>
        <v>2</v>
      </c>
      <c r="G70" s="16" t="b">
        <f t="shared" si="1"/>
        <v>0</v>
      </c>
      <c r="H70" s="16" t="str">
        <f>IF(G70,ROWS($G$23:G70),"")</f>
        <v/>
      </c>
      <c r="I70" s="16" t="str">
        <f>IFERROR(SMALL($H$23:$H$123, ROWS($H$23:H70)),"")</f>
        <v/>
      </c>
      <c r="J70" s="16" t="str">
        <f t="shared" si="2"/>
        <v/>
      </c>
      <c r="K70" s="17" t="str">
        <f>IFERROR(INDEX(KPIData[],MATCH(J70,KPIData[Company],0),2),"")</f>
        <v/>
      </c>
      <c r="L70" s="17" t="str">
        <f>IFERROR(INDEX(KPIData[],MATCH(J70,KPIData[Company],0),3),"")</f>
        <v/>
      </c>
      <c r="M70" s="17" t="str">
        <f>IFERROR(INDEX(KPIData[],MATCH(J70,KPIData[Company],0),4),"")</f>
        <v/>
      </c>
      <c r="N70" s="17" t="str">
        <f>IFERROR(INDEX(KPIData[],MATCH(J70,KPIData[Company],0),5),"")</f>
        <v/>
      </c>
    </row>
    <row r="71" spans="1:14" x14ac:dyDescent="0.25">
      <c r="A71" s="29" t="s">
        <v>60</v>
      </c>
      <c r="B71" s="17">
        <f>INDEX(KPIData[],ROWS($A$15:A71),$B$9+1)</f>
        <v>0.63</v>
      </c>
      <c r="C71" s="30">
        <f>INDEX(KPIData[],ROWS($A$15:A71),$B$10+1)</f>
        <v>0.31</v>
      </c>
      <c r="F71" s="16">
        <f t="shared" si="0"/>
        <v>4</v>
      </c>
      <c r="G71" s="16" t="b">
        <f t="shared" si="1"/>
        <v>1</v>
      </c>
      <c r="H71" s="16">
        <f>IF(G71,ROWS($G$23:G71),"")</f>
        <v>49</v>
      </c>
      <c r="I71" s="16" t="str">
        <f>IFERROR(SMALL($H$23:$H$123, ROWS($H$23:H71)),"")</f>
        <v/>
      </c>
      <c r="J71" s="16" t="str">
        <f t="shared" si="2"/>
        <v/>
      </c>
      <c r="K71" s="17" t="str">
        <f>IFERROR(INDEX(KPIData[],MATCH(J71,KPIData[Company],0),2),"")</f>
        <v/>
      </c>
      <c r="L71" s="17" t="str">
        <f>IFERROR(INDEX(KPIData[],MATCH(J71,KPIData[Company],0),3),"")</f>
        <v/>
      </c>
      <c r="M71" s="17" t="str">
        <f>IFERROR(INDEX(KPIData[],MATCH(J71,KPIData[Company],0),4),"")</f>
        <v/>
      </c>
      <c r="N71" s="17" t="str">
        <f>IFERROR(INDEX(KPIData[],MATCH(J71,KPIData[Company],0),5),"")</f>
        <v/>
      </c>
    </row>
    <row r="72" spans="1:14" x14ac:dyDescent="0.25">
      <c r="A72" s="29" t="s">
        <v>61</v>
      </c>
      <c r="B72" s="17">
        <f>INDEX(KPIData[],ROWS($A$15:A72),$B$9+1)</f>
        <v>0.41000000000000003</v>
      </c>
      <c r="C72" s="30">
        <f>INDEX(KPIData[],ROWS($A$15:A72),$B$10+1)</f>
        <v>0.64</v>
      </c>
      <c r="F72" s="16">
        <f t="shared" si="0"/>
        <v>2</v>
      </c>
      <c r="G72" s="16" t="b">
        <f t="shared" si="1"/>
        <v>0</v>
      </c>
      <c r="H72" s="16" t="str">
        <f>IF(G72,ROWS($G$23:G72),"")</f>
        <v/>
      </c>
      <c r="I72" s="16" t="str">
        <f>IFERROR(SMALL($H$23:$H$123, ROWS($H$23:H72)),"")</f>
        <v/>
      </c>
      <c r="J72" s="16" t="str">
        <f t="shared" si="2"/>
        <v/>
      </c>
      <c r="K72" s="17" t="str">
        <f>IFERROR(INDEX(KPIData[],MATCH(J72,KPIData[Company],0),2),"")</f>
        <v/>
      </c>
      <c r="L72" s="17" t="str">
        <f>IFERROR(INDEX(KPIData[],MATCH(J72,KPIData[Company],0),3),"")</f>
        <v/>
      </c>
      <c r="M72" s="17" t="str">
        <f>IFERROR(INDEX(KPIData[],MATCH(J72,KPIData[Company],0),4),"")</f>
        <v/>
      </c>
      <c r="N72" s="17" t="str">
        <f>IFERROR(INDEX(KPIData[],MATCH(J72,KPIData[Company],0),5),"")</f>
        <v/>
      </c>
    </row>
    <row r="73" spans="1:14" x14ac:dyDescent="0.25">
      <c r="A73" s="29" t="s">
        <v>62</v>
      </c>
      <c r="B73" s="17">
        <f>INDEX(KPIData[],ROWS($A$15:A73),$B$9+1)</f>
        <v>0.28999999999999998</v>
      </c>
      <c r="C73" s="30">
        <f>INDEX(KPIData[],ROWS($A$15:A73),$B$10+1)</f>
        <v>0.66</v>
      </c>
      <c r="F73" s="16">
        <f t="shared" si="0"/>
        <v>2</v>
      </c>
      <c r="G73" s="16" t="b">
        <f t="shared" si="1"/>
        <v>0</v>
      </c>
      <c r="H73" s="16" t="str">
        <f>IF(G73,ROWS($G$23:G73),"")</f>
        <v/>
      </c>
      <c r="I73" s="16" t="str">
        <f>IFERROR(SMALL($H$23:$H$123, ROWS($H$23:H73)),"")</f>
        <v/>
      </c>
      <c r="J73" s="16" t="str">
        <f t="shared" si="2"/>
        <v/>
      </c>
      <c r="K73" s="17" t="str">
        <f>IFERROR(INDEX(KPIData[],MATCH(J73,KPIData[Company],0),2),"")</f>
        <v/>
      </c>
      <c r="L73" s="17" t="str">
        <f>IFERROR(INDEX(KPIData[],MATCH(J73,KPIData[Company],0),3),"")</f>
        <v/>
      </c>
      <c r="M73" s="17" t="str">
        <f>IFERROR(INDEX(KPIData[],MATCH(J73,KPIData[Company],0),4),"")</f>
        <v/>
      </c>
      <c r="N73" s="17" t="str">
        <f>IFERROR(INDEX(KPIData[],MATCH(J73,KPIData[Company],0),5),"")</f>
        <v/>
      </c>
    </row>
    <row r="74" spans="1:14" x14ac:dyDescent="0.25">
      <c r="A74" s="29" t="s">
        <v>63</v>
      </c>
      <c r="B74" s="17">
        <f>INDEX(KPIData[],ROWS($A$15:A74),$B$9+1)</f>
        <v>0.52</v>
      </c>
      <c r="C74" s="30">
        <f>INDEX(KPIData[],ROWS($A$15:A74),$B$10+1)</f>
        <v>0.3</v>
      </c>
      <c r="F74" s="16">
        <f t="shared" si="0"/>
        <v>5</v>
      </c>
      <c r="G74" s="16" t="b">
        <f t="shared" si="1"/>
        <v>0</v>
      </c>
      <c r="H74" s="16" t="str">
        <f>IF(G74,ROWS($G$23:G74),"")</f>
        <v/>
      </c>
      <c r="I74" s="16" t="str">
        <f>IFERROR(SMALL($H$23:$H$123, ROWS($H$23:H74)),"")</f>
        <v/>
      </c>
      <c r="J74" s="16" t="str">
        <f t="shared" si="2"/>
        <v/>
      </c>
      <c r="K74" s="17" t="str">
        <f>IFERROR(INDEX(KPIData[],MATCH(J74,KPIData[Company],0),2),"")</f>
        <v/>
      </c>
      <c r="L74" s="17" t="str">
        <f>IFERROR(INDEX(KPIData[],MATCH(J74,KPIData[Company],0),3),"")</f>
        <v/>
      </c>
      <c r="M74" s="17" t="str">
        <f>IFERROR(INDEX(KPIData[],MATCH(J74,KPIData[Company],0),4),"")</f>
        <v/>
      </c>
      <c r="N74" s="17" t="str">
        <f>IFERROR(INDEX(KPIData[],MATCH(J74,KPIData[Company],0),5),"")</f>
        <v/>
      </c>
    </row>
    <row r="75" spans="1:14" x14ac:dyDescent="0.25">
      <c r="A75" s="29" t="s">
        <v>64</v>
      </c>
      <c r="B75" s="17">
        <f>INDEX(KPIData[],ROWS($A$15:A75),$B$9+1)</f>
        <v>0.17</v>
      </c>
      <c r="C75" s="30">
        <f>INDEX(KPIData[],ROWS($A$15:A75),$B$10+1)</f>
        <v>0.39</v>
      </c>
      <c r="F75" s="16">
        <f t="shared" si="0"/>
        <v>5</v>
      </c>
      <c r="G75" s="16" t="b">
        <f t="shared" si="1"/>
        <v>0</v>
      </c>
      <c r="H75" s="16" t="str">
        <f>IF(G75,ROWS($G$23:G75),"")</f>
        <v/>
      </c>
      <c r="I75" s="16" t="str">
        <f>IFERROR(SMALL($H$23:$H$123, ROWS($H$23:H75)),"")</f>
        <v/>
      </c>
      <c r="J75" s="16" t="str">
        <f t="shared" si="2"/>
        <v/>
      </c>
      <c r="K75" s="17" t="str">
        <f>IFERROR(INDEX(KPIData[],MATCH(J75,KPIData[Company],0),2),"")</f>
        <v/>
      </c>
      <c r="L75" s="17" t="str">
        <f>IFERROR(INDEX(KPIData[],MATCH(J75,KPIData[Company],0),3),"")</f>
        <v/>
      </c>
      <c r="M75" s="17" t="str">
        <f>IFERROR(INDEX(KPIData[],MATCH(J75,KPIData[Company],0),4),"")</f>
        <v/>
      </c>
      <c r="N75" s="17" t="str">
        <f>IFERROR(INDEX(KPIData[],MATCH(J75,KPIData[Company],0),5),"")</f>
        <v/>
      </c>
    </row>
    <row r="76" spans="1:14" x14ac:dyDescent="0.25">
      <c r="A76" s="29" t="s">
        <v>65</v>
      </c>
      <c r="B76" s="17">
        <f>INDEX(KPIData[],ROWS($A$15:A76),$B$9+1)</f>
        <v>0.52</v>
      </c>
      <c r="C76" s="30">
        <f>INDEX(KPIData[],ROWS($A$15:A76),$B$10+1)</f>
        <v>0.94000000000000006</v>
      </c>
      <c r="F76" s="16">
        <f t="shared" si="0"/>
        <v>5</v>
      </c>
      <c r="G76" s="16" t="b">
        <f t="shared" si="1"/>
        <v>0</v>
      </c>
      <c r="H76" s="16" t="str">
        <f>IF(G76,ROWS($G$23:G76),"")</f>
        <v/>
      </c>
      <c r="I76" s="16" t="str">
        <f>IFERROR(SMALL($H$23:$H$123, ROWS($H$23:H76)),"")</f>
        <v/>
      </c>
      <c r="J76" s="16" t="str">
        <f t="shared" si="2"/>
        <v/>
      </c>
      <c r="K76" s="17" t="str">
        <f>IFERROR(INDEX(KPIData[],MATCH(J76,KPIData[Company],0),2),"")</f>
        <v/>
      </c>
      <c r="L76" s="17" t="str">
        <f>IFERROR(INDEX(KPIData[],MATCH(J76,KPIData[Company],0),3),"")</f>
        <v/>
      </c>
      <c r="M76" s="17" t="str">
        <f>IFERROR(INDEX(KPIData[],MATCH(J76,KPIData[Company],0),4),"")</f>
        <v/>
      </c>
      <c r="N76" s="17" t="str">
        <f>IFERROR(INDEX(KPIData[],MATCH(J76,KPIData[Company],0),5),"")</f>
        <v/>
      </c>
    </row>
    <row r="77" spans="1:14" x14ac:dyDescent="0.25">
      <c r="A77" s="29" t="s">
        <v>66</v>
      </c>
      <c r="B77" s="17">
        <f>INDEX(KPIData[],ROWS($A$15:A77),$B$9+1)</f>
        <v>0.27</v>
      </c>
      <c r="C77" s="30">
        <f>INDEX(KPIData[],ROWS($A$15:A77),$B$10+1)</f>
        <v>0.78</v>
      </c>
      <c r="F77" s="16">
        <f t="shared" si="0"/>
        <v>4</v>
      </c>
      <c r="G77" s="16" t="b">
        <f t="shared" si="1"/>
        <v>1</v>
      </c>
      <c r="H77" s="16">
        <f>IF(G77,ROWS($G$23:G77),"")</f>
        <v>55</v>
      </c>
      <c r="I77" s="16" t="str">
        <f>IFERROR(SMALL($H$23:$H$123, ROWS($H$23:H77)),"")</f>
        <v/>
      </c>
      <c r="J77" s="16" t="str">
        <f t="shared" si="2"/>
        <v/>
      </c>
      <c r="K77" s="17" t="str">
        <f>IFERROR(INDEX(KPIData[],MATCH(J77,KPIData[Company],0),2),"")</f>
        <v/>
      </c>
      <c r="L77" s="17" t="str">
        <f>IFERROR(INDEX(KPIData[],MATCH(J77,KPIData[Company],0),3),"")</f>
        <v/>
      </c>
      <c r="M77" s="17" t="str">
        <f>IFERROR(INDEX(KPIData[],MATCH(J77,KPIData[Company],0),4),"")</f>
        <v/>
      </c>
      <c r="N77" s="17" t="str">
        <f>IFERROR(INDEX(KPIData[],MATCH(J77,KPIData[Company],0),5),"")</f>
        <v/>
      </c>
    </row>
    <row r="78" spans="1:14" x14ac:dyDescent="0.25">
      <c r="A78" s="29" t="s">
        <v>67</v>
      </c>
      <c r="B78" s="17">
        <f>INDEX(KPIData[],ROWS($A$15:A78),$B$9+1)</f>
        <v>0.57999999999999996</v>
      </c>
      <c r="C78" s="30">
        <f>INDEX(KPIData[],ROWS($A$15:A78),$B$10+1)</f>
        <v>0.42</v>
      </c>
      <c r="F78" s="16">
        <f t="shared" si="0"/>
        <v>4</v>
      </c>
      <c r="G78" s="16" t="b">
        <f t="shared" si="1"/>
        <v>1</v>
      </c>
      <c r="H78" s="16">
        <f>IF(G78,ROWS($G$23:G78),"")</f>
        <v>56</v>
      </c>
      <c r="I78" s="16" t="str">
        <f>IFERROR(SMALL($H$23:$H$123, ROWS($H$23:H78)),"")</f>
        <v/>
      </c>
      <c r="J78" s="16" t="str">
        <f t="shared" si="2"/>
        <v/>
      </c>
      <c r="K78" s="17" t="str">
        <f>IFERROR(INDEX(KPIData[],MATCH(J78,KPIData[Company],0),2),"")</f>
        <v/>
      </c>
      <c r="L78" s="17" t="str">
        <f>IFERROR(INDEX(KPIData[],MATCH(J78,KPIData[Company],0),3),"")</f>
        <v/>
      </c>
      <c r="M78" s="17" t="str">
        <f>IFERROR(INDEX(KPIData[],MATCH(J78,KPIData[Company],0),4),"")</f>
        <v/>
      </c>
      <c r="N78" s="17" t="str">
        <f>IFERROR(INDEX(KPIData[],MATCH(J78,KPIData[Company],0),5),"")</f>
        <v/>
      </c>
    </row>
    <row r="79" spans="1:14" x14ac:dyDescent="0.25">
      <c r="A79" s="29" t="s">
        <v>68</v>
      </c>
      <c r="B79" s="17">
        <f>INDEX(KPIData[],ROWS($A$15:A79),$B$9+1)</f>
        <v>0.47000000000000003</v>
      </c>
      <c r="C79" s="30">
        <f>INDEX(KPIData[],ROWS($A$15:A79),$B$10+1)</f>
        <v>0.82000000000000006</v>
      </c>
      <c r="F79" s="16">
        <f t="shared" si="0"/>
        <v>5</v>
      </c>
      <c r="G79" s="16" t="b">
        <f t="shared" si="1"/>
        <v>0</v>
      </c>
      <c r="H79" s="16" t="str">
        <f>IF(G79,ROWS($G$23:G79),"")</f>
        <v/>
      </c>
      <c r="I79" s="16" t="str">
        <f>IFERROR(SMALL($H$23:$H$123, ROWS($H$23:H79)),"")</f>
        <v/>
      </c>
      <c r="J79" s="16" t="str">
        <f t="shared" si="2"/>
        <v/>
      </c>
      <c r="K79" s="17" t="str">
        <f>IFERROR(INDEX(KPIData[],MATCH(J79,KPIData[Company],0),2),"")</f>
        <v/>
      </c>
      <c r="L79" s="17" t="str">
        <f>IFERROR(INDEX(KPIData[],MATCH(J79,KPIData[Company],0),3),"")</f>
        <v/>
      </c>
      <c r="M79" s="17" t="str">
        <f>IFERROR(INDEX(KPIData[],MATCH(J79,KPIData[Company],0),4),"")</f>
        <v/>
      </c>
      <c r="N79" s="17" t="str">
        <f>IFERROR(INDEX(KPIData[],MATCH(J79,KPIData[Company],0),5),"")</f>
        <v/>
      </c>
    </row>
    <row r="80" spans="1:14" x14ac:dyDescent="0.25">
      <c r="A80" s="29" t="s">
        <v>69</v>
      </c>
      <c r="B80" s="17">
        <f>INDEX(KPIData[],ROWS($A$15:A80),$B$9+1)</f>
        <v>0.64</v>
      </c>
      <c r="C80" s="30">
        <f>INDEX(KPIData[],ROWS($A$15:A80),$B$10+1)</f>
        <v>0.67</v>
      </c>
      <c r="F80" s="16">
        <f t="shared" si="0"/>
        <v>2</v>
      </c>
      <c r="G80" s="16" t="b">
        <f t="shared" si="1"/>
        <v>0</v>
      </c>
      <c r="H80" s="16" t="str">
        <f>IF(G80,ROWS($G$23:G80),"")</f>
        <v/>
      </c>
      <c r="I80" s="16" t="str">
        <f>IFERROR(SMALL($H$23:$H$123, ROWS($H$23:H80)),"")</f>
        <v/>
      </c>
      <c r="J80" s="16" t="str">
        <f t="shared" si="2"/>
        <v/>
      </c>
      <c r="K80" s="17" t="str">
        <f>IFERROR(INDEX(KPIData[],MATCH(J80,KPIData[Company],0),2),"")</f>
        <v/>
      </c>
      <c r="L80" s="17" t="str">
        <f>IFERROR(INDEX(KPIData[],MATCH(J80,KPIData[Company],0),3),"")</f>
        <v/>
      </c>
      <c r="M80" s="17" t="str">
        <f>IFERROR(INDEX(KPIData[],MATCH(J80,KPIData[Company],0),4),"")</f>
        <v/>
      </c>
      <c r="N80" s="17" t="str">
        <f>IFERROR(INDEX(KPIData[],MATCH(J80,KPIData[Company],0),5),"")</f>
        <v/>
      </c>
    </row>
    <row r="81" spans="1:14" x14ac:dyDescent="0.25">
      <c r="A81" s="29" t="s">
        <v>70</v>
      </c>
      <c r="B81" s="17">
        <f>INDEX(KPIData[],ROWS($A$15:A81),$B$9+1)</f>
        <v>0.57999999999999996</v>
      </c>
      <c r="C81" s="30">
        <f>INDEX(KPIData[],ROWS($A$15:A81),$B$10+1)</f>
        <v>0.45</v>
      </c>
      <c r="F81" s="16">
        <f t="shared" si="0"/>
        <v>2</v>
      </c>
      <c r="G81" s="16" t="b">
        <f t="shared" si="1"/>
        <v>0</v>
      </c>
      <c r="H81" s="16" t="str">
        <f>IF(G81,ROWS($G$23:G81),"")</f>
        <v/>
      </c>
      <c r="I81" s="16" t="str">
        <f>IFERROR(SMALL($H$23:$H$123, ROWS($H$23:H81)),"")</f>
        <v/>
      </c>
      <c r="J81" s="16" t="str">
        <f t="shared" si="2"/>
        <v/>
      </c>
      <c r="K81" s="17" t="str">
        <f>IFERROR(INDEX(KPIData[],MATCH(J81,KPIData[Company],0),2),"")</f>
        <v/>
      </c>
      <c r="L81" s="17" t="str">
        <f>IFERROR(INDEX(KPIData[],MATCH(J81,KPIData[Company],0),3),"")</f>
        <v/>
      </c>
      <c r="M81" s="17" t="str">
        <f>IFERROR(INDEX(KPIData[],MATCH(J81,KPIData[Company],0),4),"")</f>
        <v/>
      </c>
      <c r="N81" s="17" t="str">
        <f>IFERROR(INDEX(KPIData[],MATCH(J81,KPIData[Company],0),5),"")</f>
        <v/>
      </c>
    </row>
    <row r="82" spans="1:14" x14ac:dyDescent="0.25">
      <c r="A82" s="29" t="s">
        <v>71</v>
      </c>
      <c r="B82" s="17">
        <f>INDEX(KPIData[],ROWS($A$15:A82),$B$9+1)</f>
        <v>0.41000000000000003</v>
      </c>
      <c r="C82" s="30">
        <f>INDEX(KPIData[],ROWS($A$15:A82),$B$10+1)</f>
        <v>0.46</v>
      </c>
      <c r="F82" s="16">
        <f t="shared" si="0"/>
        <v>5</v>
      </c>
      <c r="G82" s="16" t="b">
        <f t="shared" si="1"/>
        <v>0</v>
      </c>
      <c r="H82" s="16" t="str">
        <f>IF(G82,ROWS($G$23:G82),"")</f>
        <v/>
      </c>
      <c r="I82" s="16" t="str">
        <f>IFERROR(SMALL($H$23:$H$123, ROWS($H$23:H82)),"")</f>
        <v/>
      </c>
      <c r="J82" s="16" t="str">
        <f t="shared" si="2"/>
        <v/>
      </c>
      <c r="K82" s="17" t="str">
        <f>IFERROR(INDEX(KPIData[],MATCH(J82,KPIData[Company],0),2),"")</f>
        <v/>
      </c>
      <c r="L82" s="17" t="str">
        <f>IFERROR(INDEX(KPIData[],MATCH(J82,KPIData[Company],0),3),"")</f>
        <v/>
      </c>
      <c r="M82" s="17" t="str">
        <f>IFERROR(INDEX(KPIData[],MATCH(J82,KPIData[Company],0),4),"")</f>
        <v/>
      </c>
      <c r="N82" s="17" t="str">
        <f>IFERROR(INDEX(KPIData[],MATCH(J82,KPIData[Company],0),5),"")</f>
        <v/>
      </c>
    </row>
    <row r="83" spans="1:14" x14ac:dyDescent="0.25">
      <c r="A83" s="29" t="s">
        <v>72</v>
      </c>
      <c r="B83" s="17">
        <f>INDEX(KPIData[],ROWS($A$15:A83),$B$9+1)</f>
        <v>0.93</v>
      </c>
      <c r="C83" s="30">
        <f>INDEX(KPIData[],ROWS($A$15:A83),$B$10+1)</f>
        <v>0.79</v>
      </c>
      <c r="F83" s="16">
        <f t="shared" si="0"/>
        <v>4</v>
      </c>
      <c r="G83" s="16" t="b">
        <f t="shared" si="1"/>
        <v>1</v>
      </c>
      <c r="H83" s="16">
        <f>IF(G83,ROWS($G$23:G83),"")</f>
        <v>61</v>
      </c>
      <c r="I83" s="16" t="str">
        <f>IFERROR(SMALL($H$23:$H$123, ROWS($H$23:H83)),"")</f>
        <v/>
      </c>
      <c r="J83" s="16" t="str">
        <f t="shared" si="2"/>
        <v/>
      </c>
      <c r="K83" s="17" t="str">
        <f>IFERROR(INDEX(KPIData[],MATCH(J83,KPIData[Company],0),2),"")</f>
        <v/>
      </c>
      <c r="L83" s="17" t="str">
        <f>IFERROR(INDEX(KPIData[],MATCH(J83,KPIData[Company],0),3),"")</f>
        <v/>
      </c>
      <c r="M83" s="17" t="str">
        <f>IFERROR(INDEX(KPIData[],MATCH(J83,KPIData[Company],0),4),"")</f>
        <v/>
      </c>
      <c r="N83" s="17" t="str">
        <f>IFERROR(INDEX(KPIData[],MATCH(J83,KPIData[Company],0),5),"")</f>
        <v/>
      </c>
    </row>
    <row r="84" spans="1:14" x14ac:dyDescent="0.25">
      <c r="A84" s="29" t="s">
        <v>73</v>
      </c>
      <c r="B84" s="17">
        <f>INDEX(KPIData[],ROWS($A$15:A84),$B$9+1)</f>
        <v>0.64</v>
      </c>
      <c r="C84" s="30">
        <f>INDEX(KPIData[],ROWS($A$15:A84),$B$10+1)</f>
        <v>0.45</v>
      </c>
      <c r="F84" s="16">
        <f t="shared" si="0"/>
        <v>3</v>
      </c>
      <c r="G84" s="16" t="b">
        <f t="shared" si="1"/>
        <v>0</v>
      </c>
      <c r="H84" s="16" t="str">
        <f>IF(G84,ROWS($G$23:G84),"")</f>
        <v/>
      </c>
      <c r="I84" s="16" t="str">
        <f>IFERROR(SMALL($H$23:$H$123, ROWS($H$23:H84)),"")</f>
        <v/>
      </c>
      <c r="J84" s="16" t="str">
        <f t="shared" si="2"/>
        <v/>
      </c>
      <c r="K84" s="17" t="str">
        <f>IFERROR(INDEX(KPIData[],MATCH(J84,KPIData[Company],0),2),"")</f>
        <v/>
      </c>
      <c r="L84" s="17" t="str">
        <f>IFERROR(INDEX(KPIData[],MATCH(J84,KPIData[Company],0),3),"")</f>
        <v/>
      </c>
      <c r="M84" s="17" t="str">
        <f>IFERROR(INDEX(KPIData[],MATCH(J84,KPIData[Company],0),4),"")</f>
        <v/>
      </c>
      <c r="N84" s="17" t="str">
        <f>IFERROR(INDEX(KPIData[],MATCH(J84,KPIData[Company],0),5),"")</f>
        <v/>
      </c>
    </row>
    <row r="85" spans="1:14" x14ac:dyDescent="0.25">
      <c r="A85" s="29" t="s">
        <v>74</v>
      </c>
      <c r="B85" s="17">
        <f>INDEX(KPIData[],ROWS($A$15:A85),$B$9+1)</f>
        <v>0.28000000000000003</v>
      </c>
      <c r="C85" s="30">
        <f>INDEX(KPIData[],ROWS($A$15:A85),$B$10+1)</f>
        <v>0.34</v>
      </c>
      <c r="F85" s="16">
        <f t="shared" si="0"/>
        <v>2</v>
      </c>
      <c r="G85" s="16" t="b">
        <f t="shared" si="1"/>
        <v>0</v>
      </c>
      <c r="H85" s="16" t="str">
        <f>IF(G85,ROWS($G$23:G85),"")</f>
        <v/>
      </c>
      <c r="I85" s="16" t="str">
        <f>IFERROR(SMALL($H$23:$H$123, ROWS($H$23:H85)),"")</f>
        <v/>
      </c>
      <c r="J85" s="16" t="str">
        <f t="shared" si="2"/>
        <v/>
      </c>
      <c r="K85" s="17" t="str">
        <f>IFERROR(INDEX(KPIData[],MATCH(J85,KPIData[Company],0),2),"")</f>
        <v/>
      </c>
      <c r="L85" s="17" t="str">
        <f>IFERROR(INDEX(KPIData[],MATCH(J85,KPIData[Company],0),3),"")</f>
        <v/>
      </c>
      <c r="M85" s="17" t="str">
        <f>IFERROR(INDEX(KPIData[],MATCH(J85,KPIData[Company],0),4),"")</f>
        <v/>
      </c>
      <c r="N85" s="17" t="str">
        <f>IFERROR(INDEX(KPIData[],MATCH(J85,KPIData[Company],0),5),"")</f>
        <v/>
      </c>
    </row>
    <row r="86" spans="1:14" x14ac:dyDescent="0.25">
      <c r="A86" s="29" t="s">
        <v>75</v>
      </c>
      <c r="B86" s="17">
        <f>INDEX(KPIData[],ROWS($A$15:A86),$B$9+1)</f>
        <v>0.21</v>
      </c>
      <c r="C86" s="30">
        <f>INDEX(KPIData[],ROWS($A$15:A86),$B$10+1)</f>
        <v>0.25</v>
      </c>
      <c r="F86" s="16">
        <f t="shared" si="0"/>
        <v>5</v>
      </c>
      <c r="G86" s="16" t="b">
        <f t="shared" si="1"/>
        <v>0</v>
      </c>
      <c r="H86" s="16" t="str">
        <f>IF(G86,ROWS($G$23:G86),"")</f>
        <v/>
      </c>
      <c r="I86" s="16" t="str">
        <f>IFERROR(SMALL($H$23:$H$123, ROWS($H$23:H86)),"")</f>
        <v/>
      </c>
      <c r="J86" s="16" t="str">
        <f t="shared" si="2"/>
        <v/>
      </c>
      <c r="K86" s="17" t="str">
        <f>IFERROR(INDEX(KPIData[],MATCH(J86,KPIData[Company],0),2),"")</f>
        <v/>
      </c>
      <c r="L86" s="17" t="str">
        <f>IFERROR(INDEX(KPIData[],MATCH(J86,KPIData[Company],0),3),"")</f>
        <v/>
      </c>
      <c r="M86" s="17" t="str">
        <f>IFERROR(INDEX(KPIData[],MATCH(J86,KPIData[Company],0),4),"")</f>
        <v/>
      </c>
      <c r="N86" s="17" t="str">
        <f>IFERROR(INDEX(KPIData[],MATCH(J86,KPIData[Company],0),5),"")</f>
        <v/>
      </c>
    </row>
    <row r="87" spans="1:14" x14ac:dyDescent="0.25">
      <c r="A87" s="29" t="s">
        <v>76</v>
      </c>
      <c r="B87" s="17">
        <f>INDEX(KPIData[],ROWS($A$15:A87),$B$9+1)</f>
        <v>0.92</v>
      </c>
      <c r="C87" s="30">
        <f>INDEX(KPIData[],ROWS($A$15:A87),$B$10+1)</f>
        <v>0.78</v>
      </c>
      <c r="F87" s="16">
        <f t="shared" si="0"/>
        <v>2</v>
      </c>
      <c r="G87" s="16" t="b">
        <f t="shared" si="1"/>
        <v>0</v>
      </c>
      <c r="H87" s="16" t="str">
        <f>IF(G87,ROWS($G$23:G87),"")</f>
        <v/>
      </c>
      <c r="I87" s="16" t="str">
        <f>IFERROR(SMALL($H$23:$H$123, ROWS($H$23:H87)),"")</f>
        <v/>
      </c>
      <c r="J87" s="16" t="str">
        <f t="shared" si="2"/>
        <v/>
      </c>
      <c r="K87" s="17" t="str">
        <f>IFERROR(INDEX(KPIData[],MATCH(J87,KPIData[Company],0),2),"")</f>
        <v/>
      </c>
      <c r="L87" s="17" t="str">
        <f>IFERROR(INDEX(KPIData[],MATCH(J87,KPIData[Company],0),3),"")</f>
        <v/>
      </c>
      <c r="M87" s="17" t="str">
        <f>IFERROR(INDEX(KPIData[],MATCH(J87,KPIData[Company],0),4),"")</f>
        <v/>
      </c>
      <c r="N87" s="17" t="str">
        <f>IFERROR(INDEX(KPIData[],MATCH(J87,KPIData[Company],0),5),"")</f>
        <v/>
      </c>
    </row>
    <row r="88" spans="1:14" x14ac:dyDescent="0.25">
      <c r="A88" s="29" t="s">
        <v>77</v>
      </c>
      <c r="B88" s="17">
        <f>INDEX(KPIData[],ROWS($A$15:A88),$B$9+1)</f>
        <v>0.16</v>
      </c>
      <c r="C88" s="30">
        <f>INDEX(KPIData[],ROWS($A$15:A88),$B$10+1)</f>
        <v>0.41000000000000003</v>
      </c>
      <c r="F88" s="16">
        <f t="shared" ref="F88:F123" si="3">IF(B80&gt;0.5, IF(C80&gt;0.5, 3,5), IF(C80&gt;0.5,2,4))</f>
        <v>3</v>
      </c>
      <c r="G88" s="16" t="b">
        <f t="shared" ref="G88:G123" si="4">IF($B$12= 1, TRUE,IF($B$12= F88, TRUE, FALSE))</f>
        <v>0</v>
      </c>
      <c r="H88" s="16" t="str">
        <f>IF(G88,ROWS($G$23:G88),"")</f>
        <v/>
      </c>
      <c r="I88" s="16" t="str">
        <f>IFERROR(SMALL($H$23:$H$123, ROWS($H$23:H88)),"")</f>
        <v/>
      </c>
      <c r="J88" s="16" t="str">
        <f t="shared" ref="J88:J123" si="5">IFERROR(INDEX($A$15:$A$114,I88),"")</f>
        <v/>
      </c>
      <c r="K88" s="17" t="str">
        <f>IFERROR(INDEX(KPIData[],MATCH(J88,KPIData[Company],0),2),"")</f>
        <v/>
      </c>
      <c r="L88" s="17" t="str">
        <f>IFERROR(INDEX(KPIData[],MATCH(J88,KPIData[Company],0),3),"")</f>
        <v/>
      </c>
      <c r="M88" s="17" t="str">
        <f>IFERROR(INDEX(KPIData[],MATCH(J88,KPIData[Company],0),4),"")</f>
        <v/>
      </c>
      <c r="N88" s="17" t="str">
        <f>IFERROR(INDEX(KPIData[],MATCH(J88,KPIData[Company],0),5),"")</f>
        <v/>
      </c>
    </row>
    <row r="89" spans="1:14" x14ac:dyDescent="0.25">
      <c r="A89" s="29" t="s">
        <v>78</v>
      </c>
      <c r="B89" s="17">
        <f>INDEX(KPIData[],ROWS($A$15:A89),$B$9+1)</f>
        <v>0.31</v>
      </c>
      <c r="C89" s="30">
        <f>INDEX(KPIData[],ROWS($A$15:A89),$B$10+1)</f>
        <v>0.66</v>
      </c>
      <c r="F89" s="16">
        <f t="shared" si="3"/>
        <v>5</v>
      </c>
      <c r="G89" s="16" t="b">
        <f t="shared" si="4"/>
        <v>0</v>
      </c>
      <c r="H89" s="16" t="str">
        <f>IF(G89,ROWS($G$23:G89),"")</f>
        <v/>
      </c>
      <c r="I89" s="16" t="str">
        <f>IFERROR(SMALL($H$23:$H$123, ROWS($H$23:H89)),"")</f>
        <v/>
      </c>
      <c r="J89" s="16" t="str">
        <f t="shared" si="5"/>
        <v/>
      </c>
      <c r="K89" s="17" t="str">
        <f>IFERROR(INDEX(KPIData[],MATCH(J89,KPIData[Company],0),2),"")</f>
        <v/>
      </c>
      <c r="L89" s="17" t="str">
        <f>IFERROR(INDEX(KPIData[],MATCH(J89,KPIData[Company],0),3),"")</f>
        <v/>
      </c>
      <c r="M89" s="17" t="str">
        <f>IFERROR(INDEX(KPIData[],MATCH(J89,KPIData[Company],0),4),"")</f>
        <v/>
      </c>
      <c r="N89" s="17" t="str">
        <f>IFERROR(INDEX(KPIData[],MATCH(J89,KPIData[Company],0),5),"")</f>
        <v/>
      </c>
    </row>
    <row r="90" spans="1:14" x14ac:dyDescent="0.25">
      <c r="A90" s="29" t="s">
        <v>79</v>
      </c>
      <c r="B90" s="17">
        <f>INDEX(KPIData[],ROWS($A$15:A90),$B$9+1)</f>
        <v>0.49</v>
      </c>
      <c r="C90" s="30">
        <f>INDEX(KPIData[],ROWS($A$15:A90),$B$10+1)</f>
        <v>0.38</v>
      </c>
      <c r="F90" s="16">
        <f t="shared" si="3"/>
        <v>4</v>
      </c>
      <c r="G90" s="16" t="b">
        <f t="shared" si="4"/>
        <v>1</v>
      </c>
      <c r="H90" s="16">
        <f>IF(G90,ROWS($G$23:G90),"")</f>
        <v>68</v>
      </c>
      <c r="I90" s="16" t="str">
        <f>IFERROR(SMALL($H$23:$H$123, ROWS($H$23:H90)),"")</f>
        <v/>
      </c>
      <c r="J90" s="16" t="str">
        <f t="shared" si="5"/>
        <v/>
      </c>
      <c r="K90" s="17" t="str">
        <f>IFERROR(INDEX(KPIData[],MATCH(J90,KPIData[Company],0),2),"")</f>
        <v/>
      </c>
      <c r="L90" s="17" t="str">
        <f>IFERROR(INDEX(KPIData[],MATCH(J90,KPIData[Company],0),3),"")</f>
        <v/>
      </c>
      <c r="M90" s="17" t="str">
        <f>IFERROR(INDEX(KPIData[],MATCH(J90,KPIData[Company],0),4),"")</f>
        <v/>
      </c>
      <c r="N90" s="17" t="str">
        <f>IFERROR(INDEX(KPIData[],MATCH(J90,KPIData[Company],0),5),"")</f>
        <v/>
      </c>
    </row>
    <row r="91" spans="1:14" x14ac:dyDescent="0.25">
      <c r="A91" s="29" t="s">
        <v>80</v>
      </c>
      <c r="B91" s="17">
        <f>INDEX(KPIData[],ROWS($A$15:A91),$B$9+1)</f>
        <v>0.79</v>
      </c>
      <c r="C91" s="30">
        <f>INDEX(KPIData[],ROWS($A$15:A91),$B$10+1)</f>
        <v>0.87</v>
      </c>
      <c r="F91" s="16">
        <f t="shared" si="3"/>
        <v>3</v>
      </c>
      <c r="G91" s="16" t="b">
        <f t="shared" si="4"/>
        <v>0</v>
      </c>
      <c r="H91" s="16" t="str">
        <f>IF(G91,ROWS($G$23:G91),"")</f>
        <v/>
      </c>
      <c r="I91" s="16" t="str">
        <f>IFERROR(SMALL($H$23:$H$123, ROWS($H$23:H91)),"")</f>
        <v/>
      </c>
      <c r="J91" s="16" t="str">
        <f t="shared" si="5"/>
        <v/>
      </c>
      <c r="K91" s="17" t="str">
        <f>IFERROR(INDEX(KPIData[],MATCH(J91,KPIData[Company],0),2),"")</f>
        <v/>
      </c>
      <c r="L91" s="17" t="str">
        <f>IFERROR(INDEX(KPIData[],MATCH(J91,KPIData[Company],0),3),"")</f>
        <v/>
      </c>
      <c r="M91" s="17" t="str">
        <f>IFERROR(INDEX(KPIData[],MATCH(J91,KPIData[Company],0),4),"")</f>
        <v/>
      </c>
      <c r="N91" s="17" t="str">
        <f>IFERROR(INDEX(KPIData[],MATCH(J91,KPIData[Company],0),5),"")</f>
        <v/>
      </c>
    </row>
    <row r="92" spans="1:14" x14ac:dyDescent="0.25">
      <c r="A92" s="29" t="s">
        <v>81</v>
      </c>
      <c r="B92" s="17">
        <f>INDEX(KPIData[],ROWS($A$15:A92),$B$9+1)</f>
        <v>0.48</v>
      </c>
      <c r="C92" s="30">
        <f>INDEX(KPIData[],ROWS($A$15:A92),$B$10+1)</f>
        <v>0.44</v>
      </c>
      <c r="F92" s="16">
        <f t="shared" si="3"/>
        <v>5</v>
      </c>
      <c r="G92" s="16" t="b">
        <f t="shared" si="4"/>
        <v>0</v>
      </c>
      <c r="H92" s="16" t="str">
        <f>IF(G92,ROWS($G$23:G92),"")</f>
        <v/>
      </c>
      <c r="I92" s="16" t="str">
        <f>IFERROR(SMALL($H$23:$H$123, ROWS($H$23:H92)),"")</f>
        <v/>
      </c>
      <c r="J92" s="16" t="str">
        <f t="shared" si="5"/>
        <v/>
      </c>
      <c r="K92" s="17" t="str">
        <f>IFERROR(INDEX(KPIData[],MATCH(J92,KPIData[Company],0),2),"")</f>
        <v/>
      </c>
      <c r="L92" s="17" t="str">
        <f>IFERROR(INDEX(KPIData[],MATCH(J92,KPIData[Company],0),3),"")</f>
        <v/>
      </c>
      <c r="M92" s="17" t="str">
        <f>IFERROR(INDEX(KPIData[],MATCH(J92,KPIData[Company],0),4),"")</f>
        <v/>
      </c>
      <c r="N92" s="17" t="str">
        <f>IFERROR(INDEX(KPIData[],MATCH(J92,KPIData[Company],0),5),"")</f>
        <v/>
      </c>
    </row>
    <row r="93" spans="1:14" x14ac:dyDescent="0.25">
      <c r="A93" s="29" t="s">
        <v>82</v>
      </c>
      <c r="B93" s="17">
        <f>INDEX(KPIData[],ROWS($A$15:A93),$B$9+1)</f>
        <v>0.82000000000000006</v>
      </c>
      <c r="C93" s="30">
        <f>INDEX(KPIData[],ROWS($A$15:A93),$B$10+1)</f>
        <v>0.81</v>
      </c>
      <c r="F93" s="16">
        <f t="shared" si="3"/>
        <v>4</v>
      </c>
      <c r="G93" s="16" t="b">
        <f t="shared" si="4"/>
        <v>1</v>
      </c>
      <c r="H93" s="16">
        <f>IF(G93,ROWS($G$23:G93),"")</f>
        <v>71</v>
      </c>
      <c r="I93" s="16" t="str">
        <f>IFERROR(SMALL($H$23:$H$123, ROWS($H$23:H93)),"")</f>
        <v/>
      </c>
      <c r="J93" s="16" t="str">
        <f t="shared" si="5"/>
        <v/>
      </c>
      <c r="K93" s="17" t="str">
        <f>IFERROR(INDEX(KPIData[],MATCH(J93,KPIData[Company],0),2),"")</f>
        <v/>
      </c>
      <c r="L93" s="17" t="str">
        <f>IFERROR(INDEX(KPIData[],MATCH(J93,KPIData[Company],0),3),"")</f>
        <v/>
      </c>
      <c r="M93" s="17" t="str">
        <f>IFERROR(INDEX(KPIData[],MATCH(J93,KPIData[Company],0),4),"")</f>
        <v/>
      </c>
      <c r="N93" s="17" t="str">
        <f>IFERROR(INDEX(KPIData[],MATCH(J93,KPIData[Company],0),5),"")</f>
        <v/>
      </c>
    </row>
    <row r="94" spans="1:14" x14ac:dyDescent="0.25">
      <c r="A94" s="29" t="s">
        <v>83</v>
      </c>
      <c r="B94" s="17">
        <f>INDEX(KPIData[],ROWS($A$15:A94),$B$9+1)</f>
        <v>0.79</v>
      </c>
      <c r="C94" s="30">
        <f>INDEX(KPIData[],ROWS($A$15:A94),$B$10+1)</f>
        <v>0.51</v>
      </c>
      <c r="F94" s="16">
        <f t="shared" si="3"/>
        <v>4</v>
      </c>
      <c r="G94" s="16" t="b">
        <f t="shared" si="4"/>
        <v>1</v>
      </c>
      <c r="H94" s="16">
        <f>IF(G94,ROWS($G$23:G94),"")</f>
        <v>72</v>
      </c>
      <c r="I94" s="16" t="str">
        <f>IFERROR(SMALL($H$23:$H$123, ROWS($H$23:H94)),"")</f>
        <v/>
      </c>
      <c r="J94" s="16" t="str">
        <f t="shared" si="5"/>
        <v/>
      </c>
      <c r="K94" s="17" t="str">
        <f>IFERROR(INDEX(KPIData[],MATCH(J94,KPIData[Company],0),2),"")</f>
        <v/>
      </c>
      <c r="L94" s="17" t="str">
        <f>IFERROR(INDEX(KPIData[],MATCH(J94,KPIData[Company],0),3),"")</f>
        <v/>
      </c>
      <c r="M94" s="17" t="str">
        <f>IFERROR(INDEX(KPIData[],MATCH(J94,KPIData[Company],0),4),"")</f>
        <v/>
      </c>
      <c r="N94" s="17" t="str">
        <f>IFERROR(INDEX(KPIData[],MATCH(J94,KPIData[Company],0),5),"")</f>
        <v/>
      </c>
    </row>
    <row r="95" spans="1:14" x14ac:dyDescent="0.25">
      <c r="A95" s="29" t="s">
        <v>84</v>
      </c>
      <c r="B95" s="17">
        <f>INDEX(KPIData[],ROWS($A$15:A95),$B$9+1)</f>
        <v>0.66</v>
      </c>
      <c r="C95" s="30">
        <f>INDEX(KPIData[],ROWS($A$15:A95),$B$10+1)</f>
        <v>0.93</v>
      </c>
      <c r="F95" s="16">
        <f t="shared" si="3"/>
        <v>3</v>
      </c>
      <c r="G95" s="16" t="b">
        <f t="shared" si="4"/>
        <v>0</v>
      </c>
      <c r="H95" s="16" t="str">
        <f>IF(G95,ROWS($G$23:G95),"")</f>
        <v/>
      </c>
      <c r="I95" s="16" t="str">
        <f>IFERROR(SMALL($H$23:$H$123, ROWS($H$23:H95)),"")</f>
        <v/>
      </c>
      <c r="J95" s="16" t="str">
        <f t="shared" si="5"/>
        <v/>
      </c>
      <c r="K95" s="17" t="str">
        <f>IFERROR(INDEX(KPIData[],MATCH(J95,KPIData[Company],0),2),"")</f>
        <v/>
      </c>
      <c r="L95" s="17" t="str">
        <f>IFERROR(INDEX(KPIData[],MATCH(J95,KPIData[Company],0),3),"")</f>
        <v/>
      </c>
      <c r="M95" s="17" t="str">
        <f>IFERROR(INDEX(KPIData[],MATCH(J95,KPIData[Company],0),4),"")</f>
        <v/>
      </c>
      <c r="N95" s="17" t="str">
        <f>IFERROR(INDEX(KPIData[],MATCH(J95,KPIData[Company],0),5),"")</f>
        <v/>
      </c>
    </row>
    <row r="96" spans="1:14" x14ac:dyDescent="0.25">
      <c r="A96" s="29" t="s">
        <v>85</v>
      </c>
      <c r="B96" s="17">
        <f>INDEX(KPIData[],ROWS($A$15:A96),$B$9+1)</f>
        <v>0.81</v>
      </c>
      <c r="C96" s="30">
        <f>INDEX(KPIData[],ROWS($A$15:A96),$B$10+1)</f>
        <v>0.5</v>
      </c>
      <c r="F96" s="16">
        <f t="shared" si="3"/>
        <v>4</v>
      </c>
      <c r="G96" s="16" t="b">
        <f t="shared" si="4"/>
        <v>1</v>
      </c>
      <c r="H96" s="16">
        <f>IF(G96,ROWS($G$23:G96),"")</f>
        <v>74</v>
      </c>
      <c r="I96" s="16" t="str">
        <f>IFERROR(SMALL($H$23:$H$123, ROWS($H$23:H96)),"")</f>
        <v/>
      </c>
      <c r="J96" s="16" t="str">
        <f t="shared" si="5"/>
        <v/>
      </c>
      <c r="K96" s="17" t="str">
        <f>IFERROR(INDEX(KPIData[],MATCH(J96,KPIData[Company],0),2),"")</f>
        <v/>
      </c>
      <c r="L96" s="17" t="str">
        <f>IFERROR(INDEX(KPIData[],MATCH(J96,KPIData[Company],0),3),"")</f>
        <v/>
      </c>
      <c r="M96" s="17" t="str">
        <f>IFERROR(INDEX(KPIData[],MATCH(J96,KPIData[Company],0),4),"")</f>
        <v/>
      </c>
      <c r="N96" s="17" t="str">
        <f>IFERROR(INDEX(KPIData[],MATCH(J96,KPIData[Company],0),5),"")</f>
        <v/>
      </c>
    </row>
    <row r="97" spans="1:14" x14ac:dyDescent="0.25">
      <c r="A97" s="29" t="s">
        <v>86</v>
      </c>
      <c r="B97" s="17">
        <f>INDEX(KPIData[],ROWS($A$15:A97),$B$9+1)</f>
        <v>0.42</v>
      </c>
      <c r="C97" s="30">
        <f>INDEX(KPIData[],ROWS($A$15:A97),$B$10+1)</f>
        <v>0.2</v>
      </c>
      <c r="F97" s="16">
        <f t="shared" si="3"/>
        <v>2</v>
      </c>
      <c r="G97" s="16" t="b">
        <f t="shared" si="4"/>
        <v>0</v>
      </c>
      <c r="H97" s="16" t="str">
        <f>IF(G97,ROWS($G$23:G97),"")</f>
        <v/>
      </c>
      <c r="I97" s="16" t="str">
        <f>IFERROR(SMALL($H$23:$H$123, ROWS($H$23:H97)),"")</f>
        <v/>
      </c>
      <c r="J97" s="16" t="str">
        <f t="shared" si="5"/>
        <v/>
      </c>
      <c r="K97" s="17" t="str">
        <f>IFERROR(INDEX(KPIData[],MATCH(J97,KPIData[Company],0),2),"")</f>
        <v/>
      </c>
      <c r="L97" s="17" t="str">
        <f>IFERROR(INDEX(KPIData[],MATCH(J97,KPIData[Company],0),3),"")</f>
        <v/>
      </c>
      <c r="M97" s="17" t="str">
        <f>IFERROR(INDEX(KPIData[],MATCH(J97,KPIData[Company],0),4),"")</f>
        <v/>
      </c>
      <c r="N97" s="17" t="str">
        <f>IFERROR(INDEX(KPIData[],MATCH(J97,KPIData[Company],0),5),"")</f>
        <v/>
      </c>
    </row>
    <row r="98" spans="1:14" x14ac:dyDescent="0.25">
      <c r="A98" s="29" t="s">
        <v>87</v>
      </c>
      <c r="B98" s="17">
        <f>INDEX(KPIData[],ROWS($A$15:A98),$B$9+1)</f>
        <v>0.67</v>
      </c>
      <c r="C98" s="30">
        <f>INDEX(KPIData[],ROWS($A$15:A98),$B$10+1)</f>
        <v>0.84</v>
      </c>
      <c r="F98" s="16">
        <f t="shared" si="3"/>
        <v>4</v>
      </c>
      <c r="G98" s="16" t="b">
        <f t="shared" si="4"/>
        <v>1</v>
      </c>
      <c r="H98" s="16">
        <f>IF(G98,ROWS($G$23:G98),"")</f>
        <v>76</v>
      </c>
      <c r="I98" s="16" t="str">
        <f>IFERROR(SMALL($H$23:$H$123, ROWS($H$23:H98)),"")</f>
        <v/>
      </c>
      <c r="J98" s="16" t="str">
        <f t="shared" si="5"/>
        <v/>
      </c>
      <c r="K98" s="17" t="str">
        <f>IFERROR(INDEX(KPIData[],MATCH(J98,KPIData[Company],0),2),"")</f>
        <v/>
      </c>
      <c r="L98" s="17" t="str">
        <f>IFERROR(INDEX(KPIData[],MATCH(J98,KPIData[Company],0),3),"")</f>
        <v/>
      </c>
      <c r="M98" s="17" t="str">
        <f>IFERROR(INDEX(KPIData[],MATCH(J98,KPIData[Company],0),4),"")</f>
        <v/>
      </c>
      <c r="N98" s="17" t="str">
        <f>IFERROR(INDEX(KPIData[],MATCH(J98,KPIData[Company],0),5),"")</f>
        <v/>
      </c>
    </row>
    <row r="99" spans="1:14" x14ac:dyDescent="0.25">
      <c r="A99" s="29" t="s">
        <v>88</v>
      </c>
      <c r="B99" s="17">
        <f>INDEX(KPIData[],ROWS($A$15:A99),$B$9+1)</f>
        <v>0.78</v>
      </c>
      <c r="C99" s="30">
        <f>INDEX(KPIData[],ROWS($A$15:A99),$B$10+1)</f>
        <v>0.51</v>
      </c>
      <c r="F99" s="16">
        <f t="shared" si="3"/>
        <v>3</v>
      </c>
      <c r="G99" s="16" t="b">
        <f t="shared" si="4"/>
        <v>0</v>
      </c>
      <c r="H99" s="16" t="str">
        <f>IF(G99,ROWS($G$23:G99),"")</f>
        <v/>
      </c>
      <c r="I99" s="16" t="str">
        <f>IFERROR(SMALL($H$23:$H$123, ROWS($H$23:H99)),"")</f>
        <v/>
      </c>
      <c r="J99" s="16" t="str">
        <f t="shared" si="5"/>
        <v/>
      </c>
      <c r="K99" s="17" t="str">
        <f>IFERROR(INDEX(KPIData[],MATCH(J99,KPIData[Company],0),2),"")</f>
        <v/>
      </c>
      <c r="L99" s="17" t="str">
        <f>IFERROR(INDEX(KPIData[],MATCH(J99,KPIData[Company],0),3),"")</f>
        <v/>
      </c>
      <c r="M99" s="17" t="str">
        <f>IFERROR(INDEX(KPIData[],MATCH(J99,KPIData[Company],0),4),"")</f>
        <v/>
      </c>
      <c r="N99" s="17" t="str">
        <f>IFERROR(INDEX(KPIData[],MATCH(J99,KPIData[Company],0),5),"")</f>
        <v/>
      </c>
    </row>
    <row r="100" spans="1:14" x14ac:dyDescent="0.25">
      <c r="A100" s="29" t="s">
        <v>89</v>
      </c>
      <c r="B100" s="17">
        <f>INDEX(KPIData[],ROWS($A$15:A100),$B$9+1)</f>
        <v>0.51</v>
      </c>
      <c r="C100" s="30">
        <f>INDEX(KPIData[],ROWS($A$15:A100),$B$10+1)</f>
        <v>0.4</v>
      </c>
      <c r="F100" s="16">
        <f t="shared" si="3"/>
        <v>4</v>
      </c>
      <c r="G100" s="16" t="b">
        <f t="shared" si="4"/>
        <v>1</v>
      </c>
      <c r="H100" s="16">
        <f>IF(G100,ROWS($G$23:G100),"")</f>
        <v>78</v>
      </c>
      <c r="I100" s="16" t="str">
        <f>IFERROR(SMALL($H$23:$H$123, ROWS($H$23:H100)),"")</f>
        <v/>
      </c>
      <c r="J100" s="16" t="str">
        <f t="shared" si="5"/>
        <v/>
      </c>
      <c r="K100" s="17" t="str">
        <f>IFERROR(INDEX(KPIData[],MATCH(J100,KPIData[Company],0),2),"")</f>
        <v/>
      </c>
      <c r="L100" s="17" t="str">
        <f>IFERROR(INDEX(KPIData[],MATCH(J100,KPIData[Company],0),3),"")</f>
        <v/>
      </c>
      <c r="M100" s="17" t="str">
        <f>IFERROR(INDEX(KPIData[],MATCH(J100,KPIData[Company],0),4),"")</f>
        <v/>
      </c>
      <c r="N100" s="17" t="str">
        <f>IFERROR(INDEX(KPIData[],MATCH(J100,KPIData[Company],0),5),"")</f>
        <v/>
      </c>
    </row>
    <row r="101" spans="1:14" x14ac:dyDescent="0.25">
      <c r="A101" s="29" t="s">
        <v>90</v>
      </c>
      <c r="B101" s="17">
        <f>INDEX(KPIData[],ROWS($A$15:A101),$B$9+1)</f>
        <v>0.53</v>
      </c>
      <c r="C101" s="30">
        <f>INDEX(KPIData[],ROWS($A$15:A101),$B$10+1)</f>
        <v>0.97</v>
      </c>
      <c r="F101" s="16">
        <f t="shared" si="3"/>
        <v>3</v>
      </c>
      <c r="G101" s="16" t="b">
        <f t="shared" si="4"/>
        <v>0</v>
      </c>
      <c r="H101" s="16" t="str">
        <f>IF(G101,ROWS($G$23:G101),"")</f>
        <v/>
      </c>
      <c r="I101" s="16" t="str">
        <f>IFERROR(SMALL($H$23:$H$123, ROWS($H$23:H101)),"")</f>
        <v/>
      </c>
      <c r="J101" s="16" t="str">
        <f t="shared" si="5"/>
        <v/>
      </c>
      <c r="K101" s="17" t="str">
        <f>IFERROR(INDEX(KPIData[],MATCH(J101,KPIData[Company],0),2),"")</f>
        <v/>
      </c>
      <c r="L101" s="17" t="str">
        <f>IFERROR(INDEX(KPIData[],MATCH(J101,KPIData[Company],0),3),"")</f>
        <v/>
      </c>
      <c r="M101" s="17" t="str">
        <f>IFERROR(INDEX(KPIData[],MATCH(J101,KPIData[Company],0),4),"")</f>
        <v/>
      </c>
      <c r="N101" s="17" t="str">
        <f>IFERROR(INDEX(KPIData[],MATCH(J101,KPIData[Company],0),5),"")</f>
        <v/>
      </c>
    </row>
    <row r="102" spans="1:14" x14ac:dyDescent="0.25">
      <c r="A102" s="29" t="s">
        <v>91</v>
      </c>
      <c r="B102" s="17">
        <f>INDEX(KPIData[],ROWS($A$15:A102),$B$9+1)</f>
        <v>0.54</v>
      </c>
      <c r="C102" s="30">
        <f>INDEX(KPIData[],ROWS($A$15:A102),$B$10+1)</f>
        <v>0.77</v>
      </c>
      <c r="F102" s="16">
        <f t="shared" si="3"/>
        <v>3</v>
      </c>
      <c r="G102" s="16" t="b">
        <f t="shared" si="4"/>
        <v>0</v>
      </c>
      <c r="H102" s="16" t="str">
        <f>IF(G102,ROWS($G$23:G102),"")</f>
        <v/>
      </c>
      <c r="I102" s="16" t="str">
        <f>IFERROR(SMALL($H$23:$H$123, ROWS($H$23:H102)),"")</f>
        <v/>
      </c>
      <c r="J102" s="16" t="str">
        <f t="shared" si="5"/>
        <v/>
      </c>
      <c r="K102" s="17" t="str">
        <f>IFERROR(INDEX(KPIData[],MATCH(J102,KPIData[Company],0),2),"")</f>
        <v/>
      </c>
      <c r="L102" s="17" t="str">
        <f>IFERROR(INDEX(KPIData[],MATCH(J102,KPIData[Company],0),3),"")</f>
        <v/>
      </c>
      <c r="M102" s="17" t="str">
        <f>IFERROR(INDEX(KPIData[],MATCH(J102,KPIData[Company],0),4),"")</f>
        <v/>
      </c>
      <c r="N102" s="17" t="str">
        <f>IFERROR(INDEX(KPIData[],MATCH(J102,KPIData[Company],0),5),"")</f>
        <v/>
      </c>
    </row>
    <row r="103" spans="1:14" x14ac:dyDescent="0.25">
      <c r="A103" s="29" t="s">
        <v>92</v>
      </c>
      <c r="B103" s="17">
        <f>INDEX(KPIData[],ROWS($A$15:A103),$B$9+1)</f>
        <v>0.42</v>
      </c>
      <c r="C103" s="30">
        <f>INDEX(KPIData[],ROWS($A$15:A103),$B$10+1)</f>
        <v>0.41000000000000003</v>
      </c>
      <c r="F103" s="16">
        <f t="shared" si="3"/>
        <v>3</v>
      </c>
      <c r="G103" s="16" t="b">
        <f t="shared" si="4"/>
        <v>0</v>
      </c>
      <c r="H103" s="16" t="str">
        <f>IF(G103,ROWS($G$23:G103),"")</f>
        <v/>
      </c>
      <c r="I103" s="16" t="str">
        <f>IFERROR(SMALL($H$23:$H$123, ROWS($H$23:H103)),"")</f>
        <v/>
      </c>
      <c r="J103" s="16" t="str">
        <f t="shared" si="5"/>
        <v/>
      </c>
      <c r="K103" s="17" t="str">
        <f>IFERROR(INDEX(KPIData[],MATCH(J103,KPIData[Company],0),2),"")</f>
        <v/>
      </c>
      <c r="L103" s="17" t="str">
        <f>IFERROR(INDEX(KPIData[],MATCH(J103,KPIData[Company],0),3),"")</f>
        <v/>
      </c>
      <c r="M103" s="17" t="str">
        <f>IFERROR(INDEX(KPIData[],MATCH(J103,KPIData[Company],0),4),"")</f>
        <v/>
      </c>
      <c r="N103" s="17" t="str">
        <f>IFERROR(INDEX(KPIData[],MATCH(J103,KPIData[Company],0),5),"")</f>
        <v/>
      </c>
    </row>
    <row r="104" spans="1:14" x14ac:dyDescent="0.25">
      <c r="A104" s="29" t="s">
        <v>93</v>
      </c>
      <c r="B104" s="17">
        <f>INDEX(KPIData[],ROWS($A$15:A104),$B$9+1)</f>
        <v>0.83000000000000007</v>
      </c>
      <c r="C104" s="30">
        <f>INDEX(KPIData[],ROWS($A$15:A104),$B$10+1)</f>
        <v>0.73</v>
      </c>
      <c r="F104" s="16">
        <f t="shared" si="3"/>
        <v>5</v>
      </c>
      <c r="G104" s="16" t="b">
        <f t="shared" si="4"/>
        <v>0</v>
      </c>
      <c r="H104" s="16" t="str">
        <f>IF(G104,ROWS($G$23:G104),"")</f>
        <v/>
      </c>
      <c r="I104" s="16" t="str">
        <f>IFERROR(SMALL($H$23:$H$123, ROWS($H$23:H104)),"")</f>
        <v/>
      </c>
      <c r="J104" s="16" t="str">
        <f t="shared" si="5"/>
        <v/>
      </c>
      <c r="K104" s="17" t="str">
        <f>IFERROR(INDEX(KPIData[],MATCH(J104,KPIData[Company],0),2),"")</f>
        <v/>
      </c>
      <c r="L104" s="17" t="str">
        <f>IFERROR(INDEX(KPIData[],MATCH(J104,KPIData[Company],0),3),"")</f>
        <v/>
      </c>
      <c r="M104" s="17" t="str">
        <f>IFERROR(INDEX(KPIData[],MATCH(J104,KPIData[Company],0),4),"")</f>
        <v/>
      </c>
      <c r="N104" s="17" t="str">
        <f>IFERROR(INDEX(KPIData[],MATCH(J104,KPIData[Company],0),5),"")</f>
        <v/>
      </c>
    </row>
    <row r="105" spans="1:14" x14ac:dyDescent="0.25">
      <c r="A105" s="29" t="s">
        <v>94</v>
      </c>
      <c r="B105" s="17">
        <f>INDEX(KPIData[],ROWS($A$15:A105),$B$9+1)</f>
        <v>0.68</v>
      </c>
      <c r="C105" s="30">
        <f>INDEX(KPIData[],ROWS($A$15:A105),$B$10+1)</f>
        <v>0.98</v>
      </c>
      <c r="F105" s="16">
        <f t="shared" si="3"/>
        <v>4</v>
      </c>
      <c r="G105" s="16" t="b">
        <f t="shared" si="4"/>
        <v>1</v>
      </c>
      <c r="H105" s="16">
        <f>IF(G105,ROWS($G$23:G105),"")</f>
        <v>83</v>
      </c>
      <c r="I105" s="16" t="str">
        <f>IFERROR(SMALL($H$23:$H$123, ROWS($H$23:H105)),"")</f>
        <v/>
      </c>
      <c r="J105" s="16" t="str">
        <f t="shared" si="5"/>
        <v/>
      </c>
      <c r="K105" s="17" t="str">
        <f>IFERROR(INDEX(KPIData[],MATCH(J105,KPIData[Company],0),2),"")</f>
        <v/>
      </c>
      <c r="L105" s="17" t="str">
        <f>IFERROR(INDEX(KPIData[],MATCH(J105,KPIData[Company],0),3),"")</f>
        <v/>
      </c>
      <c r="M105" s="17" t="str">
        <f>IFERROR(INDEX(KPIData[],MATCH(J105,KPIData[Company],0),4),"")</f>
        <v/>
      </c>
      <c r="N105" s="17" t="str">
        <f>IFERROR(INDEX(KPIData[],MATCH(J105,KPIData[Company],0),5),"")</f>
        <v/>
      </c>
    </row>
    <row r="106" spans="1:14" x14ac:dyDescent="0.25">
      <c r="A106" s="29" t="s">
        <v>95</v>
      </c>
      <c r="B106" s="17">
        <f>INDEX(KPIData[],ROWS($A$15:A106),$B$9+1)</f>
        <v>0.47000000000000003</v>
      </c>
      <c r="C106" s="30">
        <f>INDEX(KPIData[],ROWS($A$15:A106),$B$10+1)</f>
        <v>0.15</v>
      </c>
      <c r="F106" s="16">
        <f t="shared" si="3"/>
        <v>3</v>
      </c>
      <c r="G106" s="16" t="b">
        <f t="shared" si="4"/>
        <v>0</v>
      </c>
      <c r="H106" s="16" t="str">
        <f>IF(G106,ROWS($G$23:G106),"")</f>
        <v/>
      </c>
      <c r="I106" s="16" t="str">
        <f>IFERROR(SMALL($H$23:$H$123, ROWS($H$23:H106)),"")</f>
        <v/>
      </c>
      <c r="J106" s="16" t="str">
        <f t="shared" si="5"/>
        <v/>
      </c>
      <c r="K106" s="17" t="str">
        <f>IFERROR(INDEX(KPIData[],MATCH(J106,KPIData[Company],0),2),"")</f>
        <v/>
      </c>
      <c r="L106" s="17" t="str">
        <f>IFERROR(INDEX(KPIData[],MATCH(J106,KPIData[Company],0),3),"")</f>
        <v/>
      </c>
      <c r="M106" s="17" t="str">
        <f>IFERROR(INDEX(KPIData[],MATCH(J106,KPIData[Company],0),4),"")</f>
        <v/>
      </c>
      <c r="N106" s="17" t="str">
        <f>IFERROR(INDEX(KPIData[],MATCH(J106,KPIData[Company],0),5),"")</f>
        <v/>
      </c>
    </row>
    <row r="107" spans="1:14" x14ac:dyDescent="0.25">
      <c r="A107" s="29" t="s">
        <v>96</v>
      </c>
      <c r="B107" s="17">
        <f>INDEX(KPIData[],ROWS($A$15:A107),$B$9+1)</f>
        <v>0.24</v>
      </c>
      <c r="C107" s="30">
        <f>INDEX(KPIData[],ROWS($A$15:A107),$B$10+1)</f>
        <v>0.51</v>
      </c>
      <c r="F107" s="16">
        <f t="shared" si="3"/>
        <v>3</v>
      </c>
      <c r="G107" s="16" t="b">
        <f t="shared" si="4"/>
        <v>0</v>
      </c>
      <c r="H107" s="16" t="str">
        <f>IF(G107,ROWS($G$23:G107),"")</f>
        <v/>
      </c>
      <c r="I107" s="16" t="str">
        <f>IFERROR(SMALL($H$23:$H$123, ROWS($H$23:H107)),"")</f>
        <v/>
      </c>
      <c r="J107" s="16" t="str">
        <f t="shared" si="5"/>
        <v/>
      </c>
      <c r="K107" s="17" t="str">
        <f>IFERROR(INDEX(KPIData[],MATCH(J107,KPIData[Company],0),2),"")</f>
        <v/>
      </c>
      <c r="L107" s="17" t="str">
        <f>IFERROR(INDEX(KPIData[],MATCH(J107,KPIData[Company],0),3),"")</f>
        <v/>
      </c>
      <c r="M107" s="17" t="str">
        <f>IFERROR(INDEX(KPIData[],MATCH(J107,KPIData[Company],0),4),"")</f>
        <v/>
      </c>
      <c r="N107" s="17" t="str">
        <f>IFERROR(INDEX(KPIData[],MATCH(J107,KPIData[Company],0),5),"")</f>
        <v/>
      </c>
    </row>
    <row r="108" spans="1:14" x14ac:dyDescent="0.25">
      <c r="A108" s="29" t="s">
        <v>97</v>
      </c>
      <c r="B108" s="17">
        <f>INDEX(KPIData[],ROWS($A$15:A108),$B$9+1)</f>
        <v>0.27</v>
      </c>
      <c r="C108" s="30">
        <f>INDEX(KPIData[],ROWS($A$15:A108),$B$10+1)</f>
        <v>0.76</v>
      </c>
      <c r="F108" s="16">
        <f t="shared" si="3"/>
        <v>5</v>
      </c>
      <c r="G108" s="16" t="b">
        <f t="shared" si="4"/>
        <v>0</v>
      </c>
      <c r="H108" s="16" t="str">
        <f>IF(G108,ROWS($G$23:G108),"")</f>
        <v/>
      </c>
      <c r="I108" s="16" t="str">
        <f>IFERROR(SMALL($H$23:$H$123, ROWS($H$23:H108)),"")</f>
        <v/>
      </c>
      <c r="J108" s="16" t="str">
        <f t="shared" si="5"/>
        <v/>
      </c>
      <c r="K108" s="17" t="str">
        <f>IFERROR(INDEX(KPIData[],MATCH(J108,KPIData[Company],0),2),"")</f>
        <v/>
      </c>
      <c r="L108" s="17" t="str">
        <f>IFERROR(INDEX(KPIData[],MATCH(J108,KPIData[Company],0),3),"")</f>
        <v/>
      </c>
      <c r="M108" s="17" t="str">
        <f>IFERROR(INDEX(KPIData[],MATCH(J108,KPIData[Company],0),4),"")</f>
        <v/>
      </c>
      <c r="N108" s="17" t="str">
        <f>IFERROR(INDEX(KPIData[],MATCH(J108,KPIData[Company],0),5),"")</f>
        <v/>
      </c>
    </row>
    <row r="109" spans="1:14" x14ac:dyDescent="0.25">
      <c r="A109" s="29" t="s">
        <v>98</v>
      </c>
      <c r="B109" s="17">
        <f>INDEX(KPIData[],ROWS($A$15:A109),$B$9+1)</f>
        <v>0.32</v>
      </c>
      <c r="C109" s="30">
        <f>INDEX(KPIData[],ROWS($A$15:A109),$B$10+1)</f>
        <v>0.69000000000000006</v>
      </c>
      <c r="F109" s="16">
        <f t="shared" si="3"/>
        <v>3</v>
      </c>
      <c r="G109" s="16" t="b">
        <f t="shared" si="4"/>
        <v>0</v>
      </c>
      <c r="H109" s="16" t="str">
        <f>IF(G109,ROWS($G$23:G109),"")</f>
        <v/>
      </c>
      <c r="I109" s="16" t="str">
        <f>IFERROR(SMALL($H$23:$H$123, ROWS($H$23:H109)),"")</f>
        <v/>
      </c>
      <c r="J109" s="16" t="str">
        <f t="shared" si="5"/>
        <v/>
      </c>
      <c r="K109" s="17" t="str">
        <f>IFERROR(INDEX(KPIData[],MATCH(J109,KPIData[Company],0),2),"")</f>
        <v/>
      </c>
      <c r="L109" s="17" t="str">
        <f>IFERROR(INDEX(KPIData[],MATCH(J109,KPIData[Company],0),3),"")</f>
        <v/>
      </c>
      <c r="M109" s="17" t="str">
        <f>IFERROR(INDEX(KPIData[],MATCH(J109,KPIData[Company],0),4),"")</f>
        <v/>
      </c>
      <c r="N109" s="17" t="str">
        <f>IFERROR(INDEX(KPIData[],MATCH(J109,KPIData[Company],0),5),"")</f>
        <v/>
      </c>
    </row>
    <row r="110" spans="1:14" x14ac:dyDescent="0.25">
      <c r="A110" s="29" t="s">
        <v>99</v>
      </c>
      <c r="B110" s="17">
        <f>INDEX(KPIData[],ROWS($A$15:A110),$B$9+1)</f>
        <v>0.72</v>
      </c>
      <c r="C110" s="30">
        <f>INDEX(KPIData[],ROWS($A$15:A110),$B$10+1)</f>
        <v>0.25</v>
      </c>
      <c r="F110" s="16">
        <f t="shared" si="3"/>
        <v>3</v>
      </c>
      <c r="G110" s="16" t="b">
        <f t="shared" si="4"/>
        <v>0</v>
      </c>
      <c r="H110" s="16" t="str">
        <f>IF(G110,ROWS($G$23:G110),"")</f>
        <v/>
      </c>
      <c r="I110" s="16" t="str">
        <f>IFERROR(SMALL($H$23:$H$123, ROWS($H$23:H110)),"")</f>
        <v/>
      </c>
      <c r="J110" s="16" t="str">
        <f t="shared" si="5"/>
        <v/>
      </c>
      <c r="K110" s="17" t="str">
        <f>IFERROR(INDEX(KPIData[],MATCH(J110,KPIData[Company],0),2),"")</f>
        <v/>
      </c>
      <c r="L110" s="17" t="str">
        <f>IFERROR(INDEX(KPIData[],MATCH(J110,KPIData[Company],0),3),"")</f>
        <v/>
      </c>
      <c r="M110" s="17" t="str">
        <f>IFERROR(INDEX(KPIData[],MATCH(J110,KPIData[Company],0),4),"")</f>
        <v/>
      </c>
      <c r="N110" s="17" t="str">
        <f>IFERROR(INDEX(KPIData[],MATCH(J110,KPIData[Company],0),5),"")</f>
        <v/>
      </c>
    </row>
    <row r="111" spans="1:14" x14ac:dyDescent="0.25">
      <c r="A111" s="29" t="s">
        <v>100</v>
      </c>
      <c r="B111" s="17">
        <f>INDEX(KPIData[],ROWS($A$15:A111),$B$9+1)</f>
        <v>0.98</v>
      </c>
      <c r="C111" s="30">
        <f>INDEX(KPIData[],ROWS($A$15:A111),$B$10+1)</f>
        <v>0.92</v>
      </c>
      <c r="F111" s="16">
        <f t="shared" si="3"/>
        <v>4</v>
      </c>
      <c r="G111" s="16" t="b">
        <f t="shared" si="4"/>
        <v>1</v>
      </c>
      <c r="H111" s="16">
        <f>IF(G111,ROWS($G$23:G111),"")</f>
        <v>89</v>
      </c>
      <c r="I111" s="16" t="str">
        <f>IFERROR(SMALL($H$23:$H$123, ROWS($H$23:H111)),"")</f>
        <v/>
      </c>
      <c r="J111" s="16" t="str">
        <f t="shared" si="5"/>
        <v/>
      </c>
      <c r="K111" s="17" t="str">
        <f>IFERROR(INDEX(KPIData[],MATCH(J111,KPIData[Company],0),2),"")</f>
        <v/>
      </c>
      <c r="L111" s="17" t="str">
        <f>IFERROR(INDEX(KPIData[],MATCH(J111,KPIData[Company],0),3),"")</f>
        <v/>
      </c>
      <c r="M111" s="17" t="str">
        <f>IFERROR(INDEX(KPIData[],MATCH(J111,KPIData[Company],0),4),"")</f>
        <v/>
      </c>
      <c r="N111" s="17" t="str">
        <f>IFERROR(INDEX(KPIData[],MATCH(J111,KPIData[Company],0),5),"")</f>
        <v/>
      </c>
    </row>
    <row r="112" spans="1:14" x14ac:dyDescent="0.25">
      <c r="A112" s="29" t="s">
        <v>101</v>
      </c>
      <c r="B112" s="17">
        <f>INDEX(KPIData[],ROWS($A$15:A112),$B$9+1)</f>
        <v>0.2</v>
      </c>
      <c r="C112" s="30">
        <f>INDEX(KPIData[],ROWS($A$15:A112),$B$10+1)</f>
        <v>0.79</v>
      </c>
      <c r="F112" s="16">
        <f t="shared" si="3"/>
        <v>3</v>
      </c>
      <c r="G112" s="16" t="b">
        <f t="shared" si="4"/>
        <v>0</v>
      </c>
      <c r="H112" s="16" t="str">
        <f>IF(G112,ROWS($G$23:G112),"")</f>
        <v/>
      </c>
      <c r="I112" s="16" t="str">
        <f>IFERROR(SMALL($H$23:$H$123, ROWS($H$23:H112)),"")</f>
        <v/>
      </c>
      <c r="J112" s="16" t="str">
        <f t="shared" si="5"/>
        <v/>
      </c>
      <c r="K112" s="17" t="str">
        <f>IFERROR(INDEX(KPIData[],MATCH(J112,KPIData[Company],0),2),"")</f>
        <v/>
      </c>
      <c r="L112" s="17" t="str">
        <f>IFERROR(INDEX(KPIData[],MATCH(J112,KPIData[Company],0),3),"")</f>
        <v/>
      </c>
      <c r="M112" s="17" t="str">
        <f>IFERROR(INDEX(KPIData[],MATCH(J112,KPIData[Company],0),4),"")</f>
        <v/>
      </c>
      <c r="N112" s="17" t="str">
        <f>IFERROR(INDEX(KPIData[],MATCH(J112,KPIData[Company],0),5),"")</f>
        <v/>
      </c>
    </row>
    <row r="113" spans="1:14" x14ac:dyDescent="0.25">
      <c r="A113" s="29" t="s">
        <v>102</v>
      </c>
      <c r="B113" s="17">
        <f>INDEX(KPIData[],ROWS($A$15:A113),$B$9+1)</f>
        <v>0.82000000000000006</v>
      </c>
      <c r="C113" s="30">
        <f>INDEX(KPIData[],ROWS($A$15:A113),$B$10+1)</f>
        <v>0.8</v>
      </c>
      <c r="F113" s="16">
        <f t="shared" si="3"/>
        <v>3</v>
      </c>
      <c r="G113" s="16" t="b">
        <f t="shared" si="4"/>
        <v>0</v>
      </c>
      <c r="H113" s="16" t="str">
        <f>IF(G113,ROWS($G$23:G113),"")</f>
        <v/>
      </c>
      <c r="I113" s="16" t="str">
        <f>IFERROR(SMALL($H$23:$H$123, ROWS($H$23:H113)),"")</f>
        <v/>
      </c>
      <c r="J113" s="16" t="str">
        <f t="shared" si="5"/>
        <v/>
      </c>
      <c r="K113" s="17" t="str">
        <f>IFERROR(INDEX(KPIData[],MATCH(J113,KPIData[Company],0),2),"")</f>
        <v/>
      </c>
      <c r="L113" s="17" t="str">
        <f>IFERROR(INDEX(KPIData[],MATCH(J113,KPIData[Company],0),3),"")</f>
        <v/>
      </c>
      <c r="M113" s="17" t="str">
        <f>IFERROR(INDEX(KPIData[],MATCH(J113,KPIData[Company],0),4),"")</f>
        <v/>
      </c>
      <c r="N113" s="17" t="str">
        <f>IFERROR(INDEX(KPIData[],MATCH(J113,KPIData[Company],0),5),"")</f>
        <v/>
      </c>
    </row>
    <row r="114" spans="1:14" x14ac:dyDescent="0.25">
      <c r="A114" s="29" t="s">
        <v>103</v>
      </c>
      <c r="B114" s="17">
        <f>INDEX(KPIData[],ROWS($A$15:A114),$B$9+1)</f>
        <v>0.15</v>
      </c>
      <c r="C114" s="30">
        <f>INDEX(KPIData[],ROWS($A$15:A114),$B$10+1)</f>
        <v>0.57000000000000006</v>
      </c>
      <c r="F114" s="16">
        <f t="shared" si="3"/>
        <v>4</v>
      </c>
      <c r="G114" s="16" t="b">
        <f t="shared" si="4"/>
        <v>1</v>
      </c>
      <c r="H114" s="16">
        <f>IF(G114,ROWS($G$23:G114),"")</f>
        <v>92</v>
      </c>
      <c r="I114" s="16" t="str">
        <f>IFERROR(SMALL($H$23:$H$123, ROWS($H$23:H114)),"")</f>
        <v/>
      </c>
      <c r="J114" s="16" t="str">
        <f t="shared" si="5"/>
        <v/>
      </c>
      <c r="K114" s="17" t="str">
        <f>IFERROR(INDEX(KPIData[],MATCH(J114,KPIData[Company],0),2),"")</f>
        <v/>
      </c>
      <c r="L114" s="17" t="str">
        <f>IFERROR(INDEX(KPIData[],MATCH(J114,KPIData[Company],0),3),"")</f>
        <v/>
      </c>
      <c r="M114" s="17" t="str">
        <f>IFERROR(INDEX(KPIData[],MATCH(J114,KPIData[Company],0),4),"")</f>
        <v/>
      </c>
      <c r="N114" s="17" t="str">
        <f>IFERROR(INDEX(KPIData[],MATCH(J114,KPIData[Company],0),5),"")</f>
        <v/>
      </c>
    </row>
    <row r="115" spans="1:14" x14ac:dyDescent="0.25">
      <c r="F115" s="16">
        <f t="shared" si="3"/>
        <v>2</v>
      </c>
      <c r="G115" s="16" t="b">
        <f t="shared" si="4"/>
        <v>0</v>
      </c>
      <c r="H115" s="16" t="str">
        <f>IF(G115,ROWS($G$23:G115),"")</f>
        <v/>
      </c>
      <c r="I115" s="16" t="str">
        <f>IFERROR(SMALL($H$23:$H$123, ROWS($H$23:H115)),"")</f>
        <v/>
      </c>
      <c r="J115" s="16" t="str">
        <f t="shared" si="5"/>
        <v/>
      </c>
      <c r="K115" s="17" t="str">
        <f>IFERROR(INDEX(KPIData[],MATCH(J115,KPIData[Company],0),2),"")</f>
        <v/>
      </c>
      <c r="L115" s="17" t="str">
        <f>IFERROR(INDEX(KPIData[],MATCH(J115,KPIData[Company],0),3),"")</f>
        <v/>
      </c>
      <c r="M115" s="17" t="str">
        <f>IFERROR(INDEX(KPIData[],MATCH(J115,KPIData[Company],0),4),"")</f>
        <v/>
      </c>
      <c r="N115" s="17" t="str">
        <f>IFERROR(INDEX(KPIData[],MATCH(J115,KPIData[Company],0),5),"")</f>
        <v/>
      </c>
    </row>
    <row r="116" spans="1:14" x14ac:dyDescent="0.25">
      <c r="F116" s="16">
        <f t="shared" si="3"/>
        <v>2</v>
      </c>
      <c r="G116" s="16" t="b">
        <f t="shared" si="4"/>
        <v>0</v>
      </c>
      <c r="H116" s="16" t="str">
        <f>IF(G116,ROWS($G$23:G116),"")</f>
        <v/>
      </c>
      <c r="I116" s="16" t="str">
        <f>IFERROR(SMALL($H$23:$H$123, ROWS($H$23:H116)),"")</f>
        <v/>
      </c>
      <c r="J116" s="16" t="str">
        <f t="shared" si="5"/>
        <v/>
      </c>
      <c r="K116" s="17" t="str">
        <f>IFERROR(INDEX(KPIData[],MATCH(J116,KPIData[Company],0),2),"")</f>
        <v/>
      </c>
      <c r="L116" s="17" t="str">
        <f>IFERROR(INDEX(KPIData[],MATCH(J116,KPIData[Company],0),3),"")</f>
        <v/>
      </c>
      <c r="M116" s="17" t="str">
        <f>IFERROR(INDEX(KPIData[],MATCH(J116,KPIData[Company],0),4),"")</f>
        <v/>
      </c>
      <c r="N116" s="17" t="str">
        <f>IFERROR(INDEX(KPIData[],MATCH(J116,KPIData[Company],0),5),"")</f>
        <v/>
      </c>
    </row>
    <row r="117" spans="1:14" x14ac:dyDescent="0.25">
      <c r="F117" s="16">
        <f t="shared" si="3"/>
        <v>2</v>
      </c>
      <c r="G117" s="16" t="b">
        <f t="shared" si="4"/>
        <v>0</v>
      </c>
      <c r="H117" s="16" t="str">
        <f>IF(G117,ROWS($G$23:G117),"")</f>
        <v/>
      </c>
      <c r="I117" s="16" t="str">
        <f>IFERROR(SMALL($H$23:$H$123, ROWS($H$23:H117)),"")</f>
        <v/>
      </c>
      <c r="J117" s="16" t="str">
        <f t="shared" si="5"/>
        <v/>
      </c>
      <c r="K117" s="17" t="str">
        <f>IFERROR(INDEX(KPIData[],MATCH(J117,KPIData[Company],0),2),"")</f>
        <v/>
      </c>
      <c r="L117" s="17" t="str">
        <f>IFERROR(INDEX(KPIData[],MATCH(J117,KPIData[Company],0),3),"")</f>
        <v/>
      </c>
      <c r="M117" s="17" t="str">
        <f>IFERROR(INDEX(KPIData[],MATCH(J117,KPIData[Company],0),4),"")</f>
        <v/>
      </c>
      <c r="N117" s="17" t="str">
        <f>IFERROR(INDEX(KPIData[],MATCH(J117,KPIData[Company],0),5),"")</f>
        <v/>
      </c>
    </row>
    <row r="118" spans="1:14" x14ac:dyDescent="0.25">
      <c r="F118" s="16">
        <f t="shared" si="3"/>
        <v>5</v>
      </c>
      <c r="G118" s="16" t="b">
        <f t="shared" si="4"/>
        <v>0</v>
      </c>
      <c r="H118" s="16" t="str">
        <f>IF(G118,ROWS($G$23:G118),"")</f>
        <v/>
      </c>
      <c r="I118" s="16" t="str">
        <f>IFERROR(SMALL($H$23:$H$123, ROWS($H$23:H118)),"")</f>
        <v/>
      </c>
      <c r="J118" s="16" t="str">
        <f t="shared" si="5"/>
        <v/>
      </c>
      <c r="K118" s="17" t="str">
        <f>IFERROR(INDEX(KPIData[],MATCH(J118,KPIData[Company],0),2),"")</f>
        <v/>
      </c>
      <c r="L118" s="17" t="str">
        <f>IFERROR(INDEX(KPIData[],MATCH(J118,KPIData[Company],0),3),"")</f>
        <v/>
      </c>
      <c r="M118" s="17" t="str">
        <f>IFERROR(INDEX(KPIData[],MATCH(J118,KPIData[Company],0),4),"")</f>
        <v/>
      </c>
      <c r="N118" s="17" t="str">
        <f>IFERROR(INDEX(KPIData[],MATCH(J118,KPIData[Company],0),5),"")</f>
        <v/>
      </c>
    </row>
    <row r="119" spans="1:14" x14ac:dyDescent="0.25">
      <c r="F119" s="16">
        <f t="shared" si="3"/>
        <v>3</v>
      </c>
      <c r="G119" s="16" t="b">
        <f t="shared" si="4"/>
        <v>0</v>
      </c>
      <c r="H119" s="16" t="str">
        <f>IF(G119,ROWS($G$23:G119),"")</f>
        <v/>
      </c>
      <c r="I119" s="16" t="str">
        <f>IFERROR(SMALL($H$23:$H$123, ROWS($H$23:H119)),"")</f>
        <v/>
      </c>
      <c r="J119" s="16" t="str">
        <f t="shared" si="5"/>
        <v/>
      </c>
      <c r="K119" s="17" t="str">
        <f>IFERROR(INDEX(KPIData[],MATCH(J119,KPIData[Company],0),2),"")</f>
        <v/>
      </c>
      <c r="L119" s="17" t="str">
        <f>IFERROR(INDEX(KPIData[],MATCH(J119,KPIData[Company],0),3),"")</f>
        <v/>
      </c>
      <c r="M119" s="17" t="str">
        <f>IFERROR(INDEX(KPIData[],MATCH(J119,KPIData[Company],0),4),"")</f>
        <v/>
      </c>
      <c r="N119" s="17" t="str">
        <f>IFERROR(INDEX(KPIData[],MATCH(J119,KPIData[Company],0),5),"")</f>
        <v/>
      </c>
    </row>
    <row r="120" spans="1:14" x14ac:dyDescent="0.25">
      <c r="F120" s="16">
        <f t="shared" si="3"/>
        <v>2</v>
      </c>
      <c r="G120" s="16" t="b">
        <f t="shared" si="4"/>
        <v>0</v>
      </c>
      <c r="H120" s="16" t="str">
        <f>IF(G120,ROWS($G$23:G120),"")</f>
        <v/>
      </c>
      <c r="I120" s="16" t="str">
        <f>IFERROR(SMALL($H$23:$H$123, ROWS($H$23:H120)),"")</f>
        <v/>
      </c>
      <c r="J120" s="16" t="str">
        <f t="shared" si="5"/>
        <v/>
      </c>
      <c r="K120" s="17" t="str">
        <f>IFERROR(INDEX(KPIData[],MATCH(J120,KPIData[Company],0),2),"")</f>
        <v/>
      </c>
      <c r="L120" s="17" t="str">
        <f>IFERROR(INDEX(KPIData[],MATCH(J120,KPIData[Company],0),3),"")</f>
        <v/>
      </c>
      <c r="M120" s="17" t="str">
        <f>IFERROR(INDEX(KPIData[],MATCH(J120,KPIData[Company],0),4),"")</f>
        <v/>
      </c>
      <c r="N120" s="17" t="str">
        <f>IFERROR(INDEX(KPIData[],MATCH(J120,KPIData[Company],0),5),"")</f>
        <v/>
      </c>
    </row>
    <row r="121" spans="1:14" x14ac:dyDescent="0.25">
      <c r="F121" s="16">
        <f t="shared" si="3"/>
        <v>3</v>
      </c>
      <c r="G121" s="16" t="b">
        <f t="shared" si="4"/>
        <v>0</v>
      </c>
      <c r="H121" s="16" t="str">
        <f>IF(G121,ROWS($G$23:G121),"")</f>
        <v/>
      </c>
      <c r="I121" s="16" t="str">
        <f>IFERROR(SMALL($H$23:$H$123, ROWS($H$23:H121)),"")</f>
        <v/>
      </c>
      <c r="J121" s="16" t="str">
        <f t="shared" si="5"/>
        <v/>
      </c>
      <c r="K121" s="17" t="str">
        <f>IFERROR(INDEX(KPIData[],MATCH(J121,KPIData[Company],0),2),"")</f>
        <v/>
      </c>
      <c r="L121" s="17" t="str">
        <f>IFERROR(INDEX(KPIData[],MATCH(J121,KPIData[Company],0),3),"")</f>
        <v/>
      </c>
      <c r="M121" s="17" t="str">
        <f>IFERROR(INDEX(KPIData[],MATCH(J121,KPIData[Company],0),4),"")</f>
        <v/>
      </c>
      <c r="N121" s="17" t="str">
        <f>IFERROR(INDEX(KPIData[],MATCH(J121,KPIData[Company],0),5),"")</f>
        <v/>
      </c>
    </row>
    <row r="122" spans="1:14" x14ac:dyDescent="0.25">
      <c r="F122" s="16">
        <f t="shared" si="3"/>
        <v>2</v>
      </c>
      <c r="G122" s="16" t="b">
        <f t="shared" si="4"/>
        <v>0</v>
      </c>
      <c r="H122" s="16" t="str">
        <f>IF(G122,ROWS($G$23:G122),"")</f>
        <v/>
      </c>
      <c r="I122" s="16" t="str">
        <f>IFERROR(SMALL($H$23:$H$123, ROWS($H$23:H122)),"")</f>
        <v/>
      </c>
      <c r="J122" s="16" t="str">
        <f t="shared" si="5"/>
        <v/>
      </c>
      <c r="K122" s="17" t="str">
        <f>IFERROR(INDEX(KPIData[],MATCH(J122,KPIData[Company],0),2),"")</f>
        <v/>
      </c>
      <c r="L122" s="17" t="str">
        <f>IFERROR(INDEX(KPIData[],MATCH(J122,KPIData[Company],0),3),"")</f>
        <v/>
      </c>
      <c r="M122" s="17" t="str">
        <f>IFERROR(INDEX(KPIData[],MATCH(J122,KPIData[Company],0),4),"")</f>
        <v/>
      </c>
      <c r="N122" s="17" t="str">
        <f>IFERROR(INDEX(KPIData[],MATCH(J122,KPIData[Company],0),5),"")</f>
        <v/>
      </c>
    </row>
    <row r="123" spans="1:14" x14ac:dyDescent="0.25">
      <c r="F123" s="16">
        <f t="shared" si="3"/>
        <v>4</v>
      </c>
      <c r="G123" s="16" t="b">
        <f t="shared" si="4"/>
        <v>1</v>
      </c>
      <c r="H123" s="16">
        <f>IF(G123,ROWS($G$23:G123),"")</f>
        <v>101</v>
      </c>
      <c r="I123" s="16" t="str">
        <f>IFERROR(SMALL($H$23:$H$123, ROWS($H$23:H123)),"")</f>
        <v/>
      </c>
      <c r="J123" s="16" t="str">
        <f t="shared" si="5"/>
        <v/>
      </c>
      <c r="K123" s="17" t="str">
        <f>IFERROR(INDEX(KPIData[],MATCH(J123,KPIData[Company],0),2),"")</f>
        <v/>
      </c>
      <c r="L123" s="17" t="str">
        <f>IFERROR(INDEX(KPIData[],MATCH(J123,KPIData[Company],0),3),"")</f>
        <v/>
      </c>
      <c r="M123" s="17" t="str">
        <f>IFERROR(INDEX(KPIData[],MATCH(J123,KPIData[Company],0),4),"")</f>
        <v/>
      </c>
      <c r="N123" s="17" t="str">
        <f>IFERROR(INDEX(KPIData[],MATCH(J123,KPIData[Company],0),5),"")</f>
        <v/>
      </c>
    </row>
    <row r="124" spans="1:14" x14ac:dyDescent="0.25">
      <c r="N124" s="13"/>
    </row>
    <row r="125" spans="1:14" x14ac:dyDescent="0.25">
      <c r="N125" s="13"/>
    </row>
  </sheetData>
  <mergeCells count="2">
    <mergeCell ref="G17:I17"/>
    <mergeCell ref="Q21:R2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6:U25"/>
  <sheetViews>
    <sheetView showGridLines="0" tabSelected="1" topLeftCell="A2" zoomScale="75" zoomScaleNormal="75" workbookViewId="0">
      <selection activeCell="P14" sqref="P14"/>
    </sheetView>
  </sheetViews>
  <sheetFormatPr defaultRowHeight="15" x14ac:dyDescent="0.25"/>
  <cols>
    <col min="3" max="3" width="16" customWidth="1"/>
    <col min="13" max="13" width="13.42578125" customWidth="1"/>
    <col min="16" max="16" width="10.42578125" style="12" customWidth="1"/>
    <col min="17" max="17" width="11.140625" style="12" customWidth="1"/>
    <col min="18" max="18" width="10.85546875" style="12" customWidth="1"/>
    <col min="19" max="19" width="11" style="12" customWidth="1"/>
    <col min="20" max="20" width="11.5703125" style="12" customWidth="1"/>
    <col min="21" max="21" width="10.85546875" style="12" customWidth="1"/>
  </cols>
  <sheetData>
    <row r="6" spans="16:21" x14ac:dyDescent="0.25">
      <c r="P6" s="15" t="s">
        <v>128</v>
      </c>
      <c r="Q6" s="15" t="s">
        <v>129</v>
      </c>
      <c r="R6" s="15" t="s">
        <v>1</v>
      </c>
      <c r="S6" s="15" t="s">
        <v>2</v>
      </c>
      <c r="T6" s="15" t="s">
        <v>3</v>
      </c>
      <c r="U6" s="15" t="s">
        <v>104</v>
      </c>
    </row>
    <row r="7" spans="16:21" x14ac:dyDescent="0.25">
      <c r="P7" s="16">
        <f>ROWS($O$7:O7)-1+'my calculations'!$B$11</f>
        <v>1</v>
      </c>
      <c r="Q7" s="16" t="str">
        <f>IFERROR(INDEX('my calculations'!$J$23:$N$44, ROWS('my dashboard'!$P$7:P7)-1+'my calculations'!$B$11, COLUMNS('my dashboard'!$P$7:P7)),"")</f>
        <v>Com 10</v>
      </c>
      <c r="R7" s="17">
        <f>IFERROR(INDEX('my calculations'!$J$23:$N$44, ROWS('my dashboard'!$P$7:Q7)-1+'my calculations'!$B$11, COLUMNS('my dashboard'!$P$7:Q7)),"")</f>
        <v>0.43</v>
      </c>
      <c r="S7" s="17">
        <f>IFERROR(INDEX('my calculations'!$J$23:$N$44, ROWS('my dashboard'!$P$7:R7)-1+'my calculations'!$B$11, COLUMNS('my dashboard'!$P$7:R7)),"")</f>
        <v>0.57000000000000006</v>
      </c>
      <c r="T7" s="17">
        <f>IFERROR(INDEX('my calculations'!$J$23:$N$44, ROWS('my dashboard'!$P$7:S7)-1+'my calculations'!$B$11, COLUMNS('my dashboard'!$P$7:S7)),"")</f>
        <v>0.34</v>
      </c>
      <c r="U7" s="17">
        <f>IFERROR(INDEX('my calculations'!$J$23:$N$44, ROWS('my dashboard'!$P$7:T7)-1+'my calculations'!$B$11, COLUMNS('my dashboard'!$P$7:T7)),"")</f>
        <v>0.25</v>
      </c>
    </row>
    <row r="8" spans="16:21" x14ac:dyDescent="0.25">
      <c r="P8" s="16">
        <f>ROWS($O$7:O8)-1+'my calculations'!$B$11</f>
        <v>2</v>
      </c>
      <c r="Q8" s="16" t="str">
        <f>IFERROR(INDEX('my calculations'!$J$23:$N$44, ROWS('my dashboard'!$P$7:P8)-1+'my calculations'!$B$11, COLUMNS('my dashboard'!$P$7:P8)),"")</f>
        <v>Com 14</v>
      </c>
      <c r="R8" s="17">
        <f>IFERROR(INDEX('my calculations'!$J$23:$N$44, ROWS('my dashboard'!$P$7:Q8)-1+'my calculations'!$B$11, COLUMNS('my dashboard'!$P$7:Q8)),"")</f>
        <v>0.45</v>
      </c>
      <c r="S8" s="17">
        <f>IFERROR(INDEX('my calculations'!$J$23:$N$44, ROWS('my dashboard'!$P$7:R8)-1+'my calculations'!$B$11, COLUMNS('my dashboard'!$P$7:R8)),"")</f>
        <v>0.28999999999999998</v>
      </c>
      <c r="T8" s="17">
        <f>IFERROR(INDEX('my calculations'!$J$23:$N$44, ROWS('my dashboard'!$P$7:S8)-1+'my calculations'!$B$11, COLUMNS('my dashboard'!$P$7:S8)),"")</f>
        <v>0.87</v>
      </c>
      <c r="U8" s="17">
        <f>IFERROR(INDEX('my calculations'!$J$23:$N$44, ROWS('my dashboard'!$P$7:T8)-1+'my calculations'!$B$11, COLUMNS('my dashboard'!$P$7:T8)),"")</f>
        <v>0.38</v>
      </c>
    </row>
    <row r="9" spans="16:21" x14ac:dyDescent="0.25">
      <c r="P9" s="16">
        <f>ROWS($O$7:O9)-1+'my calculations'!$B$11</f>
        <v>3</v>
      </c>
      <c r="Q9" s="16" t="str">
        <f>IFERROR(INDEX('my calculations'!$J$23:$N$44, ROWS('my dashboard'!$P$7:P9)-1+'my calculations'!$B$11, COLUMNS('my dashboard'!$P$7:P9)),"")</f>
        <v>Com 16</v>
      </c>
      <c r="R9" s="17">
        <f>IFERROR(INDEX('my calculations'!$J$23:$N$44, ROWS('my dashboard'!$P$7:Q9)-1+'my calculations'!$B$11, COLUMNS('my dashboard'!$P$7:Q9)),"")</f>
        <v>0.42</v>
      </c>
      <c r="S9" s="17">
        <f>IFERROR(INDEX('my calculations'!$J$23:$N$44, ROWS('my dashboard'!$P$7:R9)-1+'my calculations'!$B$11, COLUMNS('my dashboard'!$P$7:R9)),"")</f>
        <v>0.66</v>
      </c>
      <c r="T9" s="17">
        <f>IFERROR(INDEX('my calculations'!$J$23:$N$44, ROWS('my dashboard'!$P$7:S9)-1+'my calculations'!$B$11, COLUMNS('my dashboard'!$P$7:S9)),"")</f>
        <v>0.23</v>
      </c>
      <c r="U9" s="17">
        <f>IFERROR(INDEX('my calculations'!$J$23:$N$44, ROWS('my dashboard'!$P$7:T9)-1+'my calculations'!$B$11, COLUMNS('my dashboard'!$P$7:T9)),"")</f>
        <v>0.28999999999999998</v>
      </c>
    </row>
    <row r="10" spans="16:21" x14ac:dyDescent="0.25">
      <c r="P10" s="16">
        <f>ROWS($O$7:O10)-1+'my calculations'!$B$11</f>
        <v>4</v>
      </c>
      <c r="Q10" s="16" t="str">
        <f>IFERROR(INDEX('my calculations'!$J$23:$N$44, ROWS('my dashboard'!$P$7:P10)-1+'my calculations'!$B$11, COLUMNS('my dashboard'!$P$7:P10)),"")</f>
        <v>Com 18</v>
      </c>
      <c r="R10" s="17">
        <f>IFERROR(INDEX('my calculations'!$J$23:$N$44, ROWS('my dashboard'!$P$7:Q10)-1+'my calculations'!$B$11, COLUMNS('my dashboard'!$P$7:Q10)),"")</f>
        <v>0.27</v>
      </c>
      <c r="S10" s="17">
        <f>IFERROR(INDEX('my calculations'!$J$23:$N$44, ROWS('my dashboard'!$P$7:R10)-1+'my calculations'!$B$11, COLUMNS('my dashboard'!$P$7:R10)),"")</f>
        <v>0.43</v>
      </c>
      <c r="T10" s="17">
        <f>IFERROR(INDEX('my calculations'!$J$23:$N$44, ROWS('my dashboard'!$P$7:S10)-1+'my calculations'!$B$11, COLUMNS('my dashboard'!$P$7:S10)),"")</f>
        <v>0.19</v>
      </c>
      <c r="U10" s="17">
        <f>IFERROR(INDEX('my calculations'!$J$23:$N$44, ROWS('my dashboard'!$P$7:T10)-1+'my calculations'!$B$11, COLUMNS('my dashboard'!$P$7:T10)),"")</f>
        <v>0.32</v>
      </c>
    </row>
    <row r="11" spans="16:21" x14ac:dyDescent="0.25">
      <c r="P11" s="16">
        <f>ROWS($O$7:O11)-1+'my calculations'!$B$11</f>
        <v>5</v>
      </c>
      <c r="Q11" s="16" t="str">
        <f>IFERROR(INDEX('my calculations'!$J$23:$N$44, ROWS('my dashboard'!$P$7:P11)-1+'my calculations'!$B$11, COLUMNS('my dashboard'!$P$7:P11)),"")</f>
        <v>Com 27</v>
      </c>
      <c r="R11" s="17">
        <f>IFERROR(INDEX('my calculations'!$J$23:$N$44, ROWS('my dashboard'!$P$7:Q11)-1+'my calculations'!$B$11, COLUMNS('my dashboard'!$P$7:Q11)),"")</f>
        <v>0.35000000000000003</v>
      </c>
      <c r="S11" s="17">
        <f>IFERROR(INDEX('my calculations'!$J$23:$N$44, ROWS('my dashboard'!$P$7:R11)-1+'my calculations'!$B$11, COLUMNS('my dashboard'!$P$7:R11)),"")</f>
        <v>0.6</v>
      </c>
      <c r="T11" s="17">
        <f>IFERROR(INDEX('my calculations'!$J$23:$N$44, ROWS('my dashboard'!$P$7:S11)-1+'my calculations'!$B$11, COLUMNS('my dashboard'!$P$7:S11)),"")</f>
        <v>0.31</v>
      </c>
      <c r="U11" s="17">
        <f>IFERROR(INDEX('my calculations'!$J$23:$N$44, ROWS('my dashboard'!$P$7:T11)-1+'my calculations'!$B$11, COLUMNS('my dashboard'!$P$7:T11)),"")</f>
        <v>0.45</v>
      </c>
    </row>
    <row r="12" spans="16:21" x14ac:dyDescent="0.25">
      <c r="P12" s="16">
        <f>ROWS($O$7:O12)-1+'my calculations'!$B$11</f>
        <v>6</v>
      </c>
      <c r="Q12" s="16" t="str">
        <f>IFERROR(INDEX('my calculations'!$J$23:$N$44, ROWS('my dashboard'!$P$7:P12)-1+'my calculations'!$B$11, COLUMNS('my dashboard'!$P$7:P12)),"")</f>
        <v>Com 31</v>
      </c>
      <c r="R12" s="17">
        <f>IFERROR(INDEX('my calculations'!$J$23:$N$44, ROWS('my dashboard'!$P$7:Q12)-1+'my calculations'!$B$11, COLUMNS('my dashboard'!$P$7:Q12)),"")</f>
        <v>0.27</v>
      </c>
      <c r="S12" s="17">
        <f>IFERROR(INDEX('my calculations'!$J$23:$N$44, ROWS('my dashboard'!$P$7:R12)-1+'my calculations'!$B$11, COLUMNS('my dashboard'!$P$7:R12)),"")</f>
        <v>0.69000000000000006</v>
      </c>
      <c r="T12" s="17">
        <f>IFERROR(INDEX('my calculations'!$J$23:$N$44, ROWS('my dashboard'!$P$7:S12)-1+'my calculations'!$B$11, COLUMNS('my dashboard'!$P$7:S12)),"")</f>
        <v>0.71</v>
      </c>
      <c r="U12" s="17">
        <f>IFERROR(INDEX('my calculations'!$J$23:$N$44, ROWS('my dashboard'!$P$7:T12)-1+'my calculations'!$B$11, COLUMNS('my dashboard'!$P$7:T12)),"")</f>
        <v>0.18</v>
      </c>
    </row>
    <row r="13" spans="16:21" x14ac:dyDescent="0.25">
      <c r="P13" s="16">
        <f>ROWS($O$7:O13)-1+'my calculations'!$B$11</f>
        <v>7</v>
      </c>
      <c r="Q13" s="16" t="str">
        <f>IFERROR(INDEX('my calculations'!$J$23:$N$44, ROWS('my dashboard'!$P$7:P13)-1+'my calculations'!$B$11, COLUMNS('my dashboard'!$P$7:P13)),"")</f>
        <v>Com 32</v>
      </c>
      <c r="R13" s="17">
        <f>IFERROR(INDEX('my calculations'!$J$23:$N$44, ROWS('my dashboard'!$P$7:Q13)-1+'my calculations'!$B$11, COLUMNS('my dashboard'!$P$7:Q13)),"")</f>
        <v>0.47000000000000003</v>
      </c>
      <c r="S13" s="17">
        <f>IFERROR(INDEX('my calculations'!$J$23:$N$44, ROWS('my dashboard'!$P$7:R13)-1+'my calculations'!$B$11, COLUMNS('my dashboard'!$P$7:R13)),"")</f>
        <v>0.48</v>
      </c>
      <c r="T13" s="17">
        <f>IFERROR(INDEX('my calculations'!$J$23:$N$44, ROWS('my dashboard'!$P$7:S13)-1+'my calculations'!$B$11, COLUMNS('my dashboard'!$P$7:S13)),"")</f>
        <v>0.88</v>
      </c>
      <c r="U13" s="17">
        <f>IFERROR(INDEX('my calculations'!$J$23:$N$44, ROWS('my dashboard'!$P$7:T13)-1+'my calculations'!$B$11, COLUMNS('my dashboard'!$P$7:T13)),"")</f>
        <v>0.35000000000000003</v>
      </c>
    </row>
    <row r="14" spans="16:21" x14ac:dyDescent="0.25">
      <c r="P14" s="16">
        <f>ROWS($O$7:O14)-1+'my calculations'!$B$11</f>
        <v>8</v>
      </c>
      <c r="Q14" s="16" t="str">
        <f>IFERROR(INDEX('my calculations'!$J$23:$N$44, ROWS('my dashboard'!$P$7:P14)-1+'my calculations'!$B$11, COLUMNS('my dashboard'!$P$7:P14)),"")</f>
        <v>Com 33</v>
      </c>
      <c r="R14" s="17">
        <f>IFERROR(INDEX('my calculations'!$J$23:$N$44, ROWS('my dashboard'!$P$7:Q14)-1+'my calculations'!$B$11, COLUMNS('my dashboard'!$P$7:Q14)),"")</f>
        <v>0.43</v>
      </c>
      <c r="S14" s="17">
        <f>IFERROR(INDEX('my calculations'!$J$23:$N$44, ROWS('my dashboard'!$P$7:R14)-1+'my calculations'!$B$11, COLUMNS('my dashboard'!$P$7:R14)),"")</f>
        <v>0.98</v>
      </c>
      <c r="T14" s="17">
        <f>IFERROR(INDEX('my calculations'!$J$23:$N$44, ROWS('my dashboard'!$P$7:S14)-1+'my calculations'!$B$11, COLUMNS('my dashboard'!$P$7:S14)),"")</f>
        <v>0.71</v>
      </c>
      <c r="U14" s="17">
        <f>IFERROR(INDEX('my calculations'!$J$23:$N$44, ROWS('my dashboard'!$P$7:T14)-1+'my calculations'!$B$11, COLUMNS('my dashboard'!$P$7:T14)),"")</f>
        <v>0.35000000000000003</v>
      </c>
    </row>
    <row r="15" spans="16:21" x14ac:dyDescent="0.25">
      <c r="P15" s="16">
        <f>ROWS($O$7:O15)-1+'my calculations'!$B$11</f>
        <v>9</v>
      </c>
      <c r="Q15" s="16" t="str">
        <f>IFERROR(INDEX('my calculations'!$J$23:$N$44, ROWS('my dashboard'!$P$7:P15)-1+'my calculations'!$B$11, COLUMNS('my dashboard'!$P$7:P15)),"")</f>
        <v>Com 36</v>
      </c>
      <c r="R15" s="17">
        <f>IFERROR(INDEX('my calculations'!$J$23:$N$44, ROWS('my dashboard'!$P$7:Q15)-1+'my calculations'!$B$11, COLUMNS('my dashboard'!$P$7:Q15)),"")</f>
        <v>0.26</v>
      </c>
      <c r="S15" s="17">
        <f>IFERROR(INDEX('my calculations'!$J$23:$N$44, ROWS('my dashboard'!$P$7:R15)-1+'my calculations'!$B$11, COLUMNS('my dashboard'!$P$7:R15)),"")</f>
        <v>0.92</v>
      </c>
      <c r="T15" s="17">
        <f>IFERROR(INDEX('my calculations'!$J$23:$N$44, ROWS('my dashboard'!$P$7:S15)-1+'my calculations'!$B$11, COLUMNS('my dashboard'!$P$7:S15)),"")</f>
        <v>0.48</v>
      </c>
      <c r="U15" s="17">
        <f>IFERROR(INDEX('my calculations'!$J$23:$N$44, ROWS('my dashboard'!$P$7:T15)-1+'my calculations'!$B$11, COLUMNS('my dashboard'!$P$7:T15)),"")</f>
        <v>0.44</v>
      </c>
    </row>
    <row r="16" spans="16:21" x14ac:dyDescent="0.25">
      <c r="P16" s="16">
        <f>ROWS($O$7:O16)-1+'my calculations'!$B$11</f>
        <v>10</v>
      </c>
      <c r="Q16" s="16" t="str">
        <f>IFERROR(INDEX('my calculations'!$J$23:$N$44, ROWS('my dashboard'!$P$7:P16)-1+'my calculations'!$B$11, COLUMNS('my dashboard'!$P$7:P16)),"")</f>
        <v>Com 42</v>
      </c>
      <c r="R16" s="17">
        <f>IFERROR(INDEX('my calculations'!$J$23:$N$44, ROWS('my dashboard'!$P$7:Q16)-1+'my calculations'!$B$11, COLUMNS('my dashboard'!$P$7:Q16)),"")</f>
        <v>0.15</v>
      </c>
      <c r="S16" s="17">
        <f>IFERROR(INDEX('my calculations'!$J$23:$N$44, ROWS('my dashboard'!$P$7:R16)-1+'my calculations'!$B$11, COLUMNS('my dashboard'!$P$7:R16)),"")</f>
        <v>0.24</v>
      </c>
      <c r="T16" s="17">
        <f>IFERROR(INDEX('my calculations'!$J$23:$N$44, ROWS('my dashboard'!$P$7:S16)-1+'my calculations'!$B$11, COLUMNS('my dashboard'!$P$7:S16)),"")</f>
        <v>0.31</v>
      </c>
      <c r="U16" s="17">
        <f>IFERROR(INDEX('my calculations'!$J$23:$N$44, ROWS('my dashboard'!$P$7:T16)-1+'my calculations'!$B$11, COLUMNS('my dashboard'!$P$7:T16)),"")</f>
        <v>0.47000000000000003</v>
      </c>
    </row>
    <row r="25" spans="3:3" x14ac:dyDescent="0.25">
      <c r="C25" s="11" t="s">
        <v>15</v>
      </c>
    </row>
  </sheetData>
  <conditionalFormatting sqref="R7:U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0" r:id="rId4" name="Drop Down 4">
              <controlPr defaultSize="0" autoLine="0" autoPict="0">
                <anchor moveWithCells="1">
                  <from>
                    <xdr:col>12</xdr:col>
                    <xdr:colOff>238125</xdr:colOff>
                    <xdr:row>21</xdr:row>
                    <xdr:rowOff>57150</xdr:rowOff>
                  </from>
                  <to>
                    <xdr:col>13</xdr:col>
                    <xdr:colOff>66675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5" name="Drop Down 5">
              <controlPr defaultSize="0" autoLine="0" autoPict="0">
                <anchor moveWithCells="1">
                  <from>
                    <xdr:col>0</xdr:col>
                    <xdr:colOff>447675</xdr:colOff>
                    <xdr:row>0</xdr:row>
                    <xdr:rowOff>133350</xdr:rowOff>
                  </from>
                  <to>
                    <xdr:col>1</xdr:col>
                    <xdr:colOff>561975</xdr:colOff>
                    <xdr:row>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6" name="Scroll Bar 9">
              <controlPr defaultSize="0" autoPict="0">
                <anchor moveWithCells="1">
                  <from>
                    <xdr:col>14</xdr:col>
                    <xdr:colOff>142875</xdr:colOff>
                    <xdr:row>5</xdr:row>
                    <xdr:rowOff>38100</xdr:rowOff>
                  </from>
                  <to>
                    <xdr:col>14</xdr:col>
                    <xdr:colOff>438150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7" name="Option Button 10">
              <controlPr defaultSize="0" autoFill="0" autoLine="0" autoPict="0">
                <anchor moveWithCells="1">
                  <from>
                    <xdr:col>16</xdr:col>
                    <xdr:colOff>133350</xdr:colOff>
                    <xdr:row>2</xdr:row>
                    <xdr:rowOff>19050</xdr:rowOff>
                  </from>
                  <to>
                    <xdr:col>17</xdr:col>
                    <xdr:colOff>57150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" name="Option Button 11">
              <controlPr defaultSize="0" autoFill="0" autoLine="0" autoPict="0">
                <anchor moveWithCells="1">
                  <from>
                    <xdr:col>17</xdr:col>
                    <xdr:colOff>209550</xdr:colOff>
                    <xdr:row>1</xdr:row>
                    <xdr:rowOff>180975</xdr:rowOff>
                  </from>
                  <to>
                    <xdr:col>18</xdr:col>
                    <xdr:colOff>152400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9" name="Option Button 12">
              <controlPr defaultSize="0" autoFill="0" autoLine="0" autoPict="0">
                <anchor moveWithCells="1">
                  <from>
                    <xdr:col>18</xdr:col>
                    <xdr:colOff>276225</xdr:colOff>
                    <xdr:row>1</xdr:row>
                    <xdr:rowOff>190500</xdr:rowOff>
                  </from>
                  <to>
                    <xdr:col>19</xdr:col>
                    <xdr:colOff>209550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0" name="Option Button 13">
              <controlPr defaultSize="0" autoFill="0" autoLine="0" autoPict="0">
                <anchor moveWithCells="1">
                  <from>
                    <xdr:col>19</xdr:col>
                    <xdr:colOff>342900</xdr:colOff>
                    <xdr:row>1</xdr:row>
                    <xdr:rowOff>190500</xdr:rowOff>
                  </from>
                  <to>
                    <xdr:col>20</xdr:col>
                    <xdr:colOff>238125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1" name="Option Button 14">
              <controlPr defaultSize="0" autoFill="0" autoLine="0" autoPict="0">
                <anchor moveWithCells="1">
                  <from>
                    <xdr:col>20</xdr:col>
                    <xdr:colOff>533400</xdr:colOff>
                    <xdr:row>1</xdr:row>
                    <xdr:rowOff>180975</xdr:rowOff>
                  </from>
                  <to>
                    <xdr:col>21</xdr:col>
                    <xdr:colOff>476250</xdr:colOff>
                    <xdr:row>3</xdr:row>
                    <xdr:rowOff>66675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Data!$A$2:$A$101</xm:f>
          </x14:formula1>
          <xm:sqref>C25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my calculations</vt:lpstr>
      <vt:lpstr>my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Admin</cp:lastModifiedBy>
  <cp:lastPrinted>2021-08-19T17:01:26Z</cp:lastPrinted>
  <dcterms:created xsi:type="dcterms:W3CDTF">2015-06-28T17:31:08Z</dcterms:created>
  <dcterms:modified xsi:type="dcterms:W3CDTF">2021-08-19T17:02:53Z</dcterms:modified>
</cp:coreProperties>
</file>