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2-PC00\Documents\GitHub\acceso-y-psp\"/>
    </mc:Choice>
  </mc:AlternateContent>
  <bookViews>
    <workbookView xWindow="0" yWindow="0" windowWidth="30720" windowHeight="12735" activeTab="1"/>
  </bookViews>
  <sheets>
    <sheet name="Presupuesto De Material" sheetId="1" r:id="rId1"/>
    <sheet name="Presupuesto De Mano De Obra" sheetId="2" r:id="rId2"/>
    <sheet name="TOTAL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22" i="2"/>
  <c r="J21" i="2"/>
  <c r="J20" i="2"/>
  <c r="J19" i="2"/>
  <c r="J18" i="2"/>
  <c r="J17" i="2"/>
  <c r="P22" i="2"/>
  <c r="E56" i="1" l="1"/>
  <c r="B57" i="1"/>
  <c r="Q19" i="2"/>
  <c r="P19" i="2"/>
  <c r="P18" i="2"/>
  <c r="Q17" i="2"/>
  <c r="Q18" i="2" l="1"/>
  <c r="Q22" i="2" s="1"/>
  <c r="P17" i="2"/>
  <c r="Q20" i="2"/>
  <c r="Q21" i="2"/>
  <c r="Q16" i="2"/>
  <c r="E63" i="1"/>
  <c r="E64" i="1"/>
  <c r="E65" i="1"/>
  <c r="E66" i="1"/>
  <c r="E67" i="1"/>
  <c r="E68" i="1"/>
  <c r="E21" i="2"/>
  <c r="P16" i="2" l="1"/>
  <c r="P21" i="2"/>
  <c r="P20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7" i="1" l="1"/>
  <c r="P23" i="2"/>
  <c r="Q23" i="2"/>
  <c r="C71" i="1"/>
  <c r="E71" i="1" s="1"/>
  <c r="B2" i="5" l="1"/>
  <c r="C69" i="1"/>
  <c r="E69" i="1" s="1"/>
  <c r="C70" i="1"/>
  <c r="E70" i="1" s="1"/>
  <c r="E72" i="1" l="1"/>
  <c r="A2" i="5" s="1"/>
  <c r="C2" i="5" s="1"/>
</calcChain>
</file>

<file path=xl/sharedStrings.xml><?xml version="1.0" encoding="utf-8"?>
<sst xmlns="http://schemas.openxmlformats.org/spreadsheetml/2006/main" count="225" uniqueCount="150">
  <si>
    <t>Concepto</t>
  </si>
  <si>
    <t>Precio/unidad</t>
  </si>
  <si>
    <t>Número De Unidades</t>
  </si>
  <si>
    <t>Costo Total Por Concepto</t>
  </si>
  <si>
    <t>Equipo Material</t>
  </si>
  <si>
    <t>Equipo Inmaterial</t>
  </si>
  <si>
    <t>Marketing a largo plazo</t>
  </si>
  <si>
    <t>Certificado SSL</t>
  </si>
  <si>
    <t>Licencia De Software</t>
  </si>
  <si>
    <t>Pagos de contrato/servicio</t>
  </si>
  <si>
    <t>Pagos de contratación permanente/temporal</t>
  </si>
  <si>
    <t>Mantenimiento Aplicación</t>
  </si>
  <si>
    <t>Mantenimiento Servidor</t>
  </si>
  <si>
    <t>Actualizacion continua a la aplicación</t>
  </si>
  <si>
    <t>Publicidad</t>
  </si>
  <si>
    <t>Salario Según Convenio</t>
  </si>
  <si>
    <t>Seguridad Social</t>
  </si>
  <si>
    <t>Investigación y análisis</t>
  </si>
  <si>
    <t>Formación</t>
  </si>
  <si>
    <t>Documentación</t>
  </si>
  <si>
    <t>Desarrollo De Aplicación</t>
  </si>
  <si>
    <t>Análisis</t>
  </si>
  <si>
    <t>Desarrollo De La Idea</t>
  </si>
  <si>
    <t>Estudio De Mercado</t>
  </si>
  <si>
    <t>Branding</t>
  </si>
  <si>
    <t>Gastos Generales</t>
  </si>
  <si>
    <t>Diseño Gráfico</t>
  </si>
  <si>
    <t>Marketing a corto plazo</t>
  </si>
  <si>
    <t>FOGASA</t>
  </si>
  <si>
    <t>Copyright</t>
  </si>
  <si>
    <t>AC</t>
  </si>
  <si>
    <t>Nevera</t>
  </si>
  <si>
    <t>Microondas</t>
  </si>
  <si>
    <t>reposapies</t>
  </si>
  <si>
    <t>grapadora</t>
  </si>
  <si>
    <t>bandeja sobremesa</t>
  </si>
  <si>
    <t>boligrafos</t>
  </si>
  <si>
    <t>calculadora</t>
  </si>
  <si>
    <t>impresora</t>
  </si>
  <si>
    <t>regleta</t>
  </si>
  <si>
    <t>Cerradura digital</t>
  </si>
  <si>
    <t>Internet</t>
  </si>
  <si>
    <t>almacenamiento AWS</t>
  </si>
  <si>
    <t>camaras de seguridad</t>
  </si>
  <si>
    <t>centralizacion arquitectura</t>
  </si>
  <si>
    <t>Compra De Oficina</t>
  </si>
  <si>
    <t>PC Oficina</t>
  </si>
  <si>
    <t>Licencia OS W11</t>
  </si>
  <si>
    <t>Software Centralización Ordenadores</t>
  </si>
  <si>
    <t>Mesa Oficina</t>
  </si>
  <si>
    <t>Mesa Altura Ajustable</t>
  </si>
  <si>
    <t>Silla Oficina</t>
  </si>
  <si>
    <t>Armario Oficina</t>
  </si>
  <si>
    <t>Cajones Oficina</t>
  </si>
  <si>
    <t>Switch</t>
  </si>
  <si>
    <t>Raton Oficina</t>
  </si>
  <si>
    <t>Teclado Oficina</t>
  </si>
  <si>
    <t>Pantalla Oficina</t>
  </si>
  <si>
    <t>Cascos Oficina</t>
  </si>
  <si>
    <t>Alfombrilla Oficina</t>
  </si>
  <si>
    <t>Tipo De Pago</t>
  </si>
  <si>
    <t>Unico</t>
  </si>
  <si>
    <t>Mensual</t>
  </si>
  <si>
    <t>Dispensador de agua</t>
  </si>
  <si>
    <t>Garrafas De Agua</t>
  </si>
  <si>
    <t>Botellero para garrafas de agua</t>
  </si>
  <si>
    <t>Semanal</t>
  </si>
  <si>
    <t>Anual</t>
  </si>
  <si>
    <t>Antivirus (15 dispositivos)</t>
  </si>
  <si>
    <t>Extintor CO2</t>
  </si>
  <si>
    <t>Pack extintor Oficina</t>
  </si>
  <si>
    <t>Desfilibrador semiautomatico</t>
  </si>
  <si>
    <t>Pedales oficina</t>
  </si>
  <si>
    <t>Cable HDMI-USB</t>
  </si>
  <si>
    <t>Calendario planificaciones</t>
  </si>
  <si>
    <t>Lampara de escritorio tradicional</t>
  </si>
  <si>
    <t>Pizarra blanca móvil</t>
  </si>
  <si>
    <t>Pack rotuladores pizzara blanca</t>
  </si>
  <si>
    <t>Displate decoración</t>
  </si>
  <si>
    <t>Plantas para mesas decoracion</t>
  </si>
  <si>
    <t>Perchero</t>
  </si>
  <si>
    <t>Papelera de reciclaje</t>
  </si>
  <si>
    <t>Luz Consumida</t>
  </si>
  <si>
    <t>Luz Consumida En Oficina</t>
  </si>
  <si>
    <t>Seguro Accidente Laboral</t>
  </si>
  <si>
    <t>Seguro Daños Por Incendio</t>
  </si>
  <si>
    <t>Seguro por robo y fraude</t>
  </si>
  <si>
    <t>Raton Personal [M]</t>
  </si>
  <si>
    <t>Teclado Personal [M]</t>
  </si>
  <si>
    <t>Pantalla Personal [M]</t>
  </si>
  <si>
    <t>Cascos Personal [M]</t>
  </si>
  <si>
    <t>alfombrilla personal [M]</t>
  </si>
  <si>
    <t>GRUPO COTIZACION</t>
  </si>
  <si>
    <t>Contingencias Comunes</t>
  </si>
  <si>
    <t>Ingenieros y Licenciados. Personal de alta dirección no incluido en el artículo 1.3.c) del Estatuto de los Trabajadores</t>
  </si>
  <si>
    <t>Ingenieros Técnicos, Peritos y Ayudantes Titulados</t>
  </si>
  <si>
    <t>Jefes Administrativos y de Taller</t>
  </si>
  <si>
    <t>Ayudantes no Titulados</t>
  </si>
  <si>
    <t>Oficiales Administrativos</t>
  </si>
  <si>
    <t>Subalternos</t>
  </si>
  <si>
    <t>Auxiliares Administrativos</t>
  </si>
  <si>
    <t>Oficiales de primera y segunda</t>
  </si>
  <si>
    <t>Oficiales de tercera y Especialistas</t>
  </si>
  <si>
    <t>Peones</t>
  </si>
  <si>
    <t>Trabajadores menores de dieciocho años, cualquiera que sea su categoría profesional</t>
  </si>
  <si>
    <t>BASE MINIMA / dia</t>
  </si>
  <si>
    <t>BASE MAXIMA / dia</t>
  </si>
  <si>
    <t>BASE MINIMA / mes</t>
  </si>
  <si>
    <t>BASE MAXIMA / mes</t>
  </si>
  <si>
    <t>BCCC</t>
  </si>
  <si>
    <t>https://www.seg-social.es/wps/portal/wss/internet/Trabajadores/CotizacionRecaudacionTrabajadores/36537#36556</t>
  </si>
  <si>
    <t>https://www.seg-social.es/wps/portal/wss/internet/Trabajadores/CotizacionRecaudacionTrabajadores/10721/10957/9932</t>
  </si>
  <si>
    <t>https://www.seg-social.es/wps/portal/wss/internet/Trabajadores/CotizacionRecaudacionTrabajadores/10721/10957/9932/4327</t>
  </si>
  <si>
    <t>https://www.seg-social.es/wps/portal/wss/internet/Trabajadores/CotizacionRecaudacionTrabajadores/10721/10957/9932/4315</t>
  </si>
  <si>
    <t>https://www.seg-social.es/wps/portal/wss/internet/Trabajadores/CotizacionRecaudacionTrabajadores/48410</t>
  </si>
  <si>
    <t>https://www.seg-social.es/wps/portal/wss/internet/Trabajadores/Afiliacion/30348</t>
  </si>
  <si>
    <t>https://www.seg-social.es/wps/portal/wss/internet/Trabajadores/Afiliacion/30348#4164</t>
  </si>
  <si>
    <t>Formacion Profesional</t>
  </si>
  <si>
    <t>MEI</t>
  </si>
  <si>
    <t>https://www.seg-social.es/wps/portal/wss/internet/Trabajadores/CotizacionRecaudacionTrabajadores/36537#36538</t>
  </si>
  <si>
    <t>Desempleo</t>
  </si>
  <si>
    <t>Todos los precios han sido revisados manualmente en páginas como PCComponentes, Amazon.es, y otras tiendas on-line y han sido redondeados al por mayor</t>
  </si>
  <si>
    <t>Asesoramiento RGPD - LOPDGDD</t>
  </si>
  <si>
    <t>Horas Trabajadas</t>
  </si>
  <si>
    <t>Partners</t>
  </si>
  <si>
    <t>POR DEFINIR</t>
  </si>
  <si>
    <t>PRESUPUESTO DE MATERIAL</t>
  </si>
  <si>
    <t>PRESUPUESTO DE MANO DE OBRA</t>
  </si>
  <si>
    <t>TOTAL</t>
  </si>
  <si>
    <t>Subtotal a pagar BCCC total</t>
  </si>
  <si>
    <t>Subtotal a pagar SS total</t>
  </si>
  <si>
    <t>Kit herramientas</t>
  </si>
  <si>
    <t>Periféricos</t>
  </si>
  <si>
    <t>Amueblado</t>
  </si>
  <si>
    <t>https://boe.es/boe/dias/2023/07/26/pdfs/BOE-A-2023-17238.pdf</t>
  </si>
  <si>
    <t>GRUPO 1</t>
  </si>
  <si>
    <t>Puestos mayor rango</t>
  </si>
  <si>
    <t>director general</t>
  </si>
  <si>
    <t>Se necesita titulacion superior</t>
  </si>
  <si>
    <t>GRUPO 2</t>
  </si>
  <si>
    <t>Titulacion superior o experiencia en area determinada</t>
  </si>
  <si>
    <t>Gerentes, supervisores, jefes de equipo…</t>
  </si>
  <si>
    <t>GRUPO 3</t>
  </si>
  <si>
    <t>No requieren titulacion</t>
  </si>
  <si>
    <t>Trabajadores FP, auxiliares…</t>
  </si>
  <si>
    <t>Material de oficina</t>
  </si>
  <si>
    <t>CATEGORÍA PROFESIONAL</t>
  </si>
  <si>
    <t>AREA TRABAJO</t>
  </si>
  <si>
    <t>GRUPO</t>
  </si>
  <si>
    <t>NO SE SI DIVIDIR ENTRE 12 O 14 PAGAS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</si>
</sst>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&quot;$&quot;* #,##0.00000_);_(&quot;$&quot;* \(#,##0.00000\);_(&quot;$&quot;* &quot;-&quot;??_);_(@_)"/>
    <numFmt numFmtId="167" formatCode="_(&quot;$&quot;* #,##0.00&quot; mW/h&quot;_);_(&quot;$&quot;* \(#,##0.00\ &quot;mW/h&quot;\);_(&quot;$&quot;* &quot;-&quot;??_);_(@_)"/>
    <numFmt numFmtId="168" formatCode="0.00\ &quot;mW/h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/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/>
      <top/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4" borderId="0" applyNumberFormat="0" applyBorder="0" applyAlignment="0" applyProtection="0"/>
    <xf numFmtId="0" fontId="1" fillId="5" borderId="11" applyNumberFormat="0" applyFont="0" applyAlignment="0" applyProtection="0"/>
    <xf numFmtId="0" fontId="10" fillId="9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165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6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2" fillId="2" borderId="1" xfId="2" applyNumberFormat="1" applyFill="1"/>
    <xf numFmtId="165" fontId="2" fillId="0" borderId="1" xfId="2" applyNumberFormat="1"/>
    <xf numFmtId="0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0" fontId="7" fillId="7" borderId="2" xfId="0" applyFont="1" applyFill="1" applyBorder="1" applyAlignment="1">
      <alignment wrapText="1"/>
    </xf>
    <xf numFmtId="0" fontId="6" fillId="0" borderId="2" xfId="0" applyFont="1" applyBorder="1" applyAlignment="1">
      <alignment horizontal="right" wrapText="1"/>
    </xf>
    <xf numFmtId="0" fontId="7" fillId="0" borderId="2" xfId="0" applyFont="1" applyBorder="1" applyAlignment="1">
      <alignment wrapText="1"/>
    </xf>
    <xf numFmtId="0" fontId="5" fillId="7" borderId="3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7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6" borderId="5" xfId="0" applyFont="1" applyFill="1" applyBorder="1" applyAlignment="1">
      <alignment wrapText="1"/>
    </xf>
    <xf numFmtId="0" fontId="4" fillId="6" borderId="6" xfId="0" applyFont="1" applyFill="1" applyBorder="1" applyAlignment="1">
      <alignment wrapText="1"/>
    </xf>
    <xf numFmtId="0" fontId="4" fillId="6" borderId="7" xfId="0" applyFont="1" applyFill="1" applyBorder="1" applyAlignment="1">
      <alignment wrapText="1"/>
    </xf>
    <xf numFmtId="0" fontId="6" fillId="7" borderId="8" xfId="0" applyFont="1" applyFill="1" applyBorder="1" applyAlignment="1">
      <alignment wrapText="1"/>
    </xf>
    <xf numFmtId="0" fontId="6" fillId="0" borderId="9" xfId="0" applyFont="1" applyBorder="1" applyAlignment="1">
      <alignment horizontal="right" wrapText="1"/>
    </xf>
    <xf numFmtId="44" fontId="6" fillId="7" borderId="2" xfId="0" applyNumberFormat="1" applyFont="1" applyFill="1" applyBorder="1" applyAlignment="1">
      <alignment wrapText="1"/>
    </xf>
    <xf numFmtId="44" fontId="7" fillId="7" borderId="2" xfId="0" applyNumberFormat="1" applyFont="1" applyFill="1" applyBorder="1" applyAlignment="1">
      <alignment wrapText="1"/>
    </xf>
    <xf numFmtId="44" fontId="6" fillId="0" borderId="2" xfId="0" applyNumberFormat="1" applyFont="1" applyBorder="1" applyAlignment="1">
      <alignment horizontal="right" wrapText="1"/>
    </xf>
    <xf numFmtId="44" fontId="7" fillId="0" borderId="2" xfId="0" applyNumberFormat="1" applyFont="1" applyBorder="1" applyAlignment="1">
      <alignment wrapText="1"/>
    </xf>
    <xf numFmtId="44" fontId="6" fillId="0" borderId="9" xfId="0" applyNumberFormat="1" applyFont="1" applyBorder="1" applyAlignment="1">
      <alignment horizontal="right" wrapText="1"/>
    </xf>
    <xf numFmtId="44" fontId="7" fillId="7" borderId="4" xfId="0" applyNumberFormat="1" applyFont="1" applyFill="1" applyBorder="1" applyAlignment="1">
      <alignment wrapText="1"/>
    </xf>
    <xf numFmtId="44" fontId="6" fillId="0" borderId="4" xfId="0" applyNumberFormat="1" applyFont="1" applyBorder="1" applyAlignment="1">
      <alignment horizontal="right" wrapText="1"/>
    </xf>
    <xf numFmtId="44" fontId="7" fillId="0" borderId="4" xfId="0" applyNumberFormat="1" applyFont="1" applyBorder="1" applyAlignment="1">
      <alignment wrapText="1"/>
    </xf>
    <xf numFmtId="44" fontId="6" fillId="0" borderId="10" xfId="0" applyNumberFormat="1" applyFont="1" applyBorder="1" applyAlignment="1">
      <alignment horizontal="right" wrapText="1"/>
    </xf>
    <xf numFmtId="0" fontId="6" fillId="8" borderId="8" xfId="0" applyFont="1" applyFill="1" applyBorder="1" applyAlignment="1">
      <alignment wrapText="1"/>
    </xf>
    <xf numFmtId="164" fontId="2" fillId="5" borderId="1" xfId="2" applyNumberFormat="1" applyFill="1"/>
    <xf numFmtId="0" fontId="0" fillId="0" borderId="0" xfId="0" applyFont="1" applyFill="1" applyAlignment="1">
      <alignment wrapText="1"/>
    </xf>
    <xf numFmtId="2" fontId="0" fillId="0" borderId="0" xfId="0" applyNumberForma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 applyFont="1" applyFill="1" applyAlignment="1">
      <alignment wrapText="1"/>
    </xf>
    <xf numFmtId="164" fontId="0" fillId="0" borderId="0" xfId="0" applyNumberFormat="1" applyAlignment="1">
      <alignment wrapText="1"/>
    </xf>
    <xf numFmtId="0" fontId="3" fillId="3" borderId="0" xfId="0" applyFont="1" applyFill="1" applyAlignment="1">
      <alignment wrapText="1"/>
    </xf>
    <xf numFmtId="10" fontId="0" fillId="0" borderId="0" xfId="0" applyNumberFormat="1" applyAlignment="1">
      <alignment wrapText="1"/>
    </xf>
    <xf numFmtId="164" fontId="2" fillId="2" borderId="1" xfId="2" applyNumberFormat="1" applyFill="1" applyAlignment="1">
      <alignment wrapText="1"/>
    </xf>
    <xf numFmtId="168" fontId="0" fillId="0" borderId="0" xfId="0" applyNumberFormat="1"/>
    <xf numFmtId="44" fontId="0" fillId="0" borderId="0" xfId="0" applyNumberFormat="1" applyAlignment="1">
      <alignment wrapText="1"/>
    </xf>
    <xf numFmtId="44" fontId="2" fillId="2" borderId="1" xfId="2" applyNumberFormat="1" applyFill="1" applyAlignment="1">
      <alignment wrapText="1"/>
    </xf>
    <xf numFmtId="44" fontId="0" fillId="0" borderId="0" xfId="0" applyNumberFormat="1"/>
    <xf numFmtId="44" fontId="2" fillId="5" borderId="11" xfId="4" applyNumberFormat="1" applyFont="1"/>
    <xf numFmtId="44" fontId="9" fillId="4" borderId="1" xfId="3" applyNumberFormat="1" applyFont="1" applyBorder="1"/>
    <xf numFmtId="44" fontId="2" fillId="5" borderId="1" xfId="2" applyNumberFormat="1" applyFont="1" applyFill="1" applyAlignment="1">
      <alignment horizontal="right" wrapText="1"/>
    </xf>
    <xf numFmtId="0" fontId="2" fillId="4" borderId="1" xfId="2" applyFill="1" applyAlignment="1">
      <alignment horizontal="center" vertical="center" wrapText="1"/>
    </xf>
    <xf numFmtId="164" fontId="10" fillId="9" borderId="0" xfId="5" applyNumberFormat="1" applyAlignment="1">
      <alignment wrapText="1"/>
    </xf>
  </cellXfs>
  <cellStyles count="6">
    <cellStyle name="Bueno" xfId="3" builtinId="26"/>
    <cellStyle name="Incorrecto" xfId="5" builtinId="27"/>
    <cellStyle name="Moneda" xfId="1" builtinId="4"/>
    <cellStyle name="Normal" xfId="0" builtinId="0"/>
    <cellStyle name="Notas" xfId="4" builtinId="10"/>
    <cellStyle name="Total" xfId="2" builtinId="25"/>
  </cellStyles>
  <dxfs count="3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numFmt numFmtId="34" formatCode="_-* #,##0.00\ &quot;€&quot;_-;\-* #,##0.00\ &quot;€&quot;_-;_-* &quot;-&quot;??\ &quot;€&quot;_-;_-@_-"/>
    </dxf>
    <dxf>
      <font>
        <b/>
      </font>
      <numFmt numFmtId="34" formatCode="_-* #,##0.00\ &quot;€&quot;_-;\-* #,##0.00\ &quot;€&quot;_-;_-* &quot;-&quot;??\ &quot;€&quot;_-;_-@_-"/>
      <border outline="0">
        <left style="thin">
          <color rgb="FFB2B2B2"/>
        </left>
      </border>
    </dxf>
    <dxf>
      <font>
        <b/>
      </font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  <alignment horizontal="general" vertical="bottom" textRotation="0" wrapText="1" indent="0" justifyLastLine="0" shrinkToFit="0" readingOrder="0"/>
    </dxf>
    <dxf>
      <numFmt numFmtId="16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alignment horizontal="general" vertical="bottom" textRotation="0" wrapText="1" indent="0" justifyLastLine="0" shrinkToFit="0" readingOrder="0"/>
    </dxf>
    <dxf>
      <numFmt numFmtId="164" formatCode="_(&quot;$&quot;* #,##0.00_);_(&quot;$&quot;* \(#,##0.00\);_(&quot;$&quot;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-* #,##0.00\ &quot;€&quot;_-;\-* #,##0.00\ &quot;€&quot;_-;_-* &quot;-&quot;??\ &quot;€&quot;_-;_-@_-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-* #,##0.00\ &quot;€&quot;_-;\-* #,##0.00\ &quot;€&quot;_-;_-* &quot;-&quot;??\ &quot;€&quot;_-;_-@_-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-* #,##0.00\ &quot;€&quot;_-;\-* #,##0.00\ &quot;€&quot;_-;_-* &quot;-&quot;??\ &quot;€&quot;_-;_-@_-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8EA9DB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1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165" formatCode="_([$€-2]\ * #,##0.00_);_([$€-2]\ * \(#,##0.00\);_([$€-2]\ * &quot;-&quot;??_);_(@_)"/>
    </dxf>
    <dxf>
      <alignment horizontal="general" vertical="bottom" textRotation="0" wrapText="1" indent="0" justifyLastLine="0" shrinkToFit="0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2797629</xdr:colOff>
      <xdr:row>23</xdr:row>
      <xdr:rowOff>0</xdr:rowOff>
    </xdr:from>
    <xdr:to>
      <xdr:col>7</xdr:col>
      <xdr:colOff>5501258</xdr:colOff>
      <xdr:row>39</xdr:row>
      <xdr:rowOff>133114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8E2285-BD41-4CE9-8C1C-9B3757ED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1058" y="5834743"/>
          <a:ext cx="8146486" cy="3551228"/>
        </a:xfrm>
        <a:prstGeom prst="rect">
          <a:avLst/>
        </a:prstGeom>
      </xdr:spPr>
    </xdr:pic>
    <xdr:clientData/>
  </xdr:twoCellAnchor>
  <xdr:twoCellAnchor editAs="oneCell">
    <xdr:from>
      <xdr:col>5</xdr:col>
      <xdr:colOff>2808513</xdr:colOff>
      <xdr:row>39</xdr:row>
      <xdr:rowOff>141514</xdr:rowOff>
    </xdr:from>
    <xdr:to>
      <xdr:col>7</xdr:col>
      <xdr:colOff>5506298</xdr:colOff>
      <xdr:row>55</xdr:row>
      <xdr:rowOff>163285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E0C339-CA5B-472E-971C-8B9FB816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11942" y="9394371"/>
          <a:ext cx="8140642" cy="298268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2721427</xdr:colOff>
      <xdr:row>55</xdr:row>
      <xdr:rowOff>163285</xdr:rowOff>
    </xdr:from>
    <xdr:to>
      <xdr:col>7</xdr:col>
      <xdr:colOff>5518859</xdr:colOff>
      <xdr:row>72</xdr:row>
      <xdr:rowOff>97971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49FA84-1E5F-48FD-A3E9-F8D42A6E8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4856" y="12377056"/>
          <a:ext cx="8240289" cy="3080658"/>
        </a:xfrm>
        <a:prstGeom prst="rect">
          <a:avLst/>
        </a:prstGeom>
      </xdr:spPr>
    </xdr:pic>
    <xdr:clientData/>
  </xdr:twoCellAnchor>
  <xdr:twoCellAnchor editAs="oneCell">
    <xdr:from>
      <xdr:col>7</xdr:col>
      <xdr:colOff>5573486</xdr:colOff>
      <xdr:row>23</xdr:row>
      <xdr:rowOff>185056</xdr:rowOff>
    </xdr:from>
    <xdr:to>
      <xdr:col>10</xdr:col>
      <xdr:colOff>1427317</xdr:colOff>
      <xdr:row>61</xdr:row>
      <xdr:rowOff>60860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13D962A-73A3-446F-AA50-B347C462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119772" y="5823856"/>
          <a:ext cx="8143802" cy="7358743"/>
        </a:xfrm>
        <a:prstGeom prst="rect">
          <a:avLst/>
        </a:prstGeom>
      </xdr:spPr>
    </xdr:pic>
    <xdr:clientData/>
  </xdr:twoCellAnchor>
  <xdr:twoCellAnchor editAs="oneCell">
    <xdr:from>
      <xdr:col>10</xdr:col>
      <xdr:colOff>1513114</xdr:colOff>
      <xdr:row>23</xdr:row>
      <xdr:rowOff>155665</xdr:rowOff>
    </xdr:from>
    <xdr:to>
      <xdr:col>15</xdr:col>
      <xdr:colOff>1426028</xdr:colOff>
      <xdr:row>71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83471E-2963-404F-B444-A1F2C6D39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349371" y="5794465"/>
          <a:ext cx="8153400" cy="9287121"/>
        </a:xfrm>
        <a:prstGeom prst="rect">
          <a:avLst/>
        </a:prstGeom>
      </xdr:spPr>
    </xdr:pic>
    <xdr:clientData/>
  </xdr:twoCellAnchor>
  <xdr:twoCellAnchor editAs="oneCell">
    <xdr:from>
      <xdr:col>15</xdr:col>
      <xdr:colOff>1447800</xdr:colOff>
      <xdr:row>24</xdr:row>
      <xdr:rowOff>38100</xdr:rowOff>
    </xdr:from>
    <xdr:to>
      <xdr:col>22</xdr:col>
      <xdr:colOff>75402</xdr:colOff>
      <xdr:row>52</xdr:row>
      <xdr:rowOff>168820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C9EF687-1F41-4E9D-A4F1-9E348C79D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481000" y="5962650"/>
          <a:ext cx="6786198" cy="58526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A61:E72" totalsRowShown="0">
  <autoFilter ref="A61:E72"/>
  <tableColumns count="5">
    <tableColumn id="1" name="Concepto" dataDxfId="37"/>
    <tableColumn id="2" name="Precio/unidad"/>
    <tableColumn id="3" name="Número De Unidades" dataDxfId="36">
      <calculatedColumnFormula>E47</calculatedColumnFormula>
    </tableColumn>
    <tableColumn id="4" name="Tipo De Pago"/>
    <tableColumn id="6" name="Costo Total Por Concepto" dataDxfId="35">
      <calculatedColumnFormula>Table4[[#This Row],[Precio/unidad]]*Table4[[#This Row],[Número De Unidades]]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E57" totalsRowShown="0">
  <autoFilter ref="A2:E57"/>
  <tableColumns count="5">
    <tableColumn id="1" name="Concepto" dataDxfId="34"/>
    <tableColumn id="2" name="Precio/unidad" dataDxfId="33"/>
    <tableColumn id="3" name="Número De Unidades"/>
    <tableColumn id="6" name="Tipo De Pago"/>
    <tableColumn id="4" name="Costo Total Por Concepto" dataDxfId="32">
      <calculatedColumnFormula>Table1[[#This Row],[Precio/unidad]]*Table1[[#This Row],[Número De Unidades]]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A1:E21" totalsRowShown="0" headerRowDxfId="31" dataDxfId="29" headerRowBorderDxfId="30" tableBorderDxfId="28" totalsRowBorderDxfId="27">
  <autoFilter ref="A1:E21"/>
  <tableColumns count="5">
    <tableColumn id="1" name="Concepto" dataDxfId="26"/>
    <tableColumn id="2" name="Salario Según Convenio" dataDxfId="25"/>
    <tableColumn id="3" name="Seguridad Social" dataDxfId="24"/>
    <tableColumn id="4" name="Horas Trabajadas" dataDxfId="23"/>
    <tableColumn id="5" name="Costo Total Por Concepto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G1:J13" totalsRowShown="0" headerRowDxfId="5" dataDxfId="4">
  <autoFilter ref="G1:J13"/>
  <tableColumns count="4">
    <tableColumn id="1" name="GRUPO COTIZACION" dataDxfId="3"/>
    <tableColumn id="8" name="CATEGORÍA PROFESIONAL" dataDxfId="2"/>
    <tableColumn id="3" name="BASE MINIMA / mes" dataDxfId="1"/>
    <tableColumn id="4" name="BASE MAXIMA / me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G15:Q23" totalsRowShown="0" headerRowDxfId="21" dataDxfId="20">
  <autoFilter ref="G15:Q23"/>
  <tableColumns count="11">
    <tableColumn id="1" name="AREA TRABAJO" dataDxfId="19"/>
    <tableColumn id="13" name="GRUPO" dataDxfId="6"/>
    <tableColumn id="2" name="GRUPO COTIZACION" dataDxfId="18"/>
    <tableColumn id="4" name="BCCC" dataDxfId="17">
      <calculatedColumnFormula>K25</calculatedColumnFormula>
    </tableColumn>
    <tableColumn id="6" name="Contingencias Comunes" dataDxfId="16"/>
    <tableColumn id="7" name="FOGASA" dataDxfId="15"/>
    <tableColumn id="8" name="Formacion Profesional" dataDxfId="14"/>
    <tableColumn id="9" name="MEI" dataDxfId="13"/>
    <tableColumn id="10" name="Desempleo" dataDxfId="12"/>
    <tableColumn id="11" name="Subtotal a pagar SS total" dataDxfId="11">
      <calculatedColumnFormula>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</calculatedColumnFormula>
    </tableColumn>
    <tableColumn id="5" name="Subtotal a pagar BCCC total" dataDxfId="10">
      <calculatedColumnFormula>SUM(Q11:Q15)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1:C2" totalsRowShown="0">
  <autoFilter ref="A1:C2"/>
  <tableColumns count="3">
    <tableColumn id="1" name="PRESUPUESTO DE MATERIAL" dataDxfId="9">
      <calculatedColumnFormula>'Presupuesto De Material'!E57+'Presupuesto De Material'!E72</calculatedColumnFormula>
    </tableColumn>
    <tableColumn id="2" name="PRESUPUESTO DE MANO DE OBRA" dataDxfId="8">
      <calculatedColumnFormula>'Presupuesto De Mano De Obra'!Q23+'Presupuesto De Mano De Obra'!P23+'Presupuesto De Mano De Obra'!E21</calculatedColumnFormula>
    </tableColumn>
    <tableColumn id="3" name="TOTAL" dataDxfId="7">
      <calculatedColumnFormula>A2+B2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zoomScale="85" zoomScaleNormal="85" workbookViewId="0">
      <selection activeCell="H5" sqref="H5"/>
    </sheetView>
  </sheetViews>
  <sheetFormatPr baseColWidth="10" defaultColWidth="9.140625" defaultRowHeight="15" x14ac:dyDescent="0.25"/>
  <cols>
    <col min="1" max="1" width="54.5703125" style="1" customWidth="1"/>
    <col min="2" max="2" width="21" bestFit="1" customWidth="1"/>
    <col min="3" max="3" width="28.5703125" bestFit="1" customWidth="1"/>
    <col min="4" max="4" width="21.28515625" customWidth="1"/>
    <col min="5" max="5" width="34.42578125" bestFit="1" customWidth="1"/>
    <col min="6" max="6" width="24.85546875" bestFit="1" customWidth="1"/>
    <col min="8" max="8" width="32.28515625" bestFit="1" customWidth="1"/>
    <col min="9" max="9" width="60.140625" customWidth="1"/>
    <col min="10" max="10" width="25.140625" bestFit="1" customWidth="1"/>
    <col min="11" max="11" width="23.7109375" bestFit="1" customWidth="1"/>
    <col min="12" max="12" width="26.28515625" bestFit="1" customWidth="1"/>
    <col min="13" max="14" width="23.7109375" bestFit="1" customWidth="1"/>
    <col min="15" max="15" width="20.5703125" bestFit="1" customWidth="1"/>
    <col min="16" max="16" width="17.28515625" customWidth="1"/>
    <col min="17" max="17" width="18.5703125" bestFit="1" customWidth="1"/>
    <col min="18" max="18" width="17.28515625" customWidth="1"/>
    <col min="19" max="19" width="98.140625" customWidth="1"/>
    <col min="20" max="20" width="17.28515625" customWidth="1"/>
    <col min="21" max="21" width="15.28515625" customWidth="1"/>
    <col min="36" max="36" width="82.85546875" bestFit="1" customWidth="1"/>
  </cols>
  <sheetData>
    <row r="1" spans="1:13" ht="46.5" customHeight="1" thickBot="1" x14ac:dyDescent="0.3">
      <c r="A1" s="55" t="s">
        <v>121</v>
      </c>
      <c r="B1" s="55"/>
      <c r="C1" s="55"/>
      <c r="D1" s="55"/>
      <c r="E1" s="55"/>
    </row>
    <row r="2" spans="1:13" ht="18" customHeight="1" thickTop="1" x14ac:dyDescent="0.25">
      <c r="A2" s="1" t="s">
        <v>0</v>
      </c>
      <c r="B2" t="s">
        <v>1</v>
      </c>
      <c r="C2" t="s">
        <v>2</v>
      </c>
      <c r="D2" t="s">
        <v>60</v>
      </c>
      <c r="E2" t="s">
        <v>3</v>
      </c>
    </row>
    <row r="3" spans="1:13" ht="22.15" customHeight="1" x14ac:dyDescent="0.25">
      <c r="A3" s="2" t="s">
        <v>4</v>
      </c>
      <c r="B3" s="4"/>
      <c r="M3" t="s">
        <v>110</v>
      </c>
    </row>
    <row r="4" spans="1:13" ht="22.15" customHeight="1" x14ac:dyDescent="0.25">
      <c r="A4" s="1" t="s">
        <v>45</v>
      </c>
      <c r="B4" s="4">
        <v>120000</v>
      </c>
      <c r="C4">
        <v>1</v>
      </c>
      <c r="D4" t="s">
        <v>61</v>
      </c>
      <c r="E4" s="7">
        <f>Table1[[#This Row],[Precio/unidad]]*Table1[[#This Row],[Número De Unidades]]</f>
        <v>120000</v>
      </c>
      <c r="M4" t="s">
        <v>111</v>
      </c>
    </row>
    <row r="5" spans="1:13" ht="22.15" customHeight="1" x14ac:dyDescent="0.25">
      <c r="A5" s="1" t="s">
        <v>46</v>
      </c>
      <c r="B5" s="4">
        <v>950</v>
      </c>
      <c r="C5">
        <v>18</v>
      </c>
      <c r="D5" t="s">
        <v>61</v>
      </c>
      <c r="E5" s="7">
        <f>Table1[[#This Row],[Precio/unidad]]*Table1[[#This Row],[Número De Unidades]]</f>
        <v>17100</v>
      </c>
      <c r="H5" t="s">
        <v>132</v>
      </c>
      <c r="I5" t="s">
        <v>133</v>
      </c>
      <c r="J5" t="s">
        <v>145</v>
      </c>
      <c r="M5" t="s">
        <v>112</v>
      </c>
    </row>
    <row r="6" spans="1:13" ht="22.15" customHeight="1" x14ac:dyDescent="0.25">
      <c r="A6" s="1" t="s">
        <v>47</v>
      </c>
      <c r="B6" s="4">
        <v>130</v>
      </c>
      <c r="C6">
        <v>1</v>
      </c>
      <c r="D6" t="s">
        <v>61</v>
      </c>
      <c r="E6" s="7">
        <f>Table1[[#This Row],[Precio/unidad]]*Table1[[#This Row],[Número De Unidades]]</f>
        <v>130</v>
      </c>
      <c r="M6" t="s">
        <v>113</v>
      </c>
    </row>
    <row r="7" spans="1:13" ht="22.15" customHeight="1" x14ac:dyDescent="0.25">
      <c r="A7" s="1" t="s">
        <v>48</v>
      </c>
      <c r="B7" s="4">
        <v>100</v>
      </c>
      <c r="C7">
        <v>1</v>
      </c>
      <c r="D7" t="s">
        <v>61</v>
      </c>
      <c r="E7" s="7">
        <f>Table1[[#This Row],[Precio/unidad]]*Table1[[#This Row],[Número De Unidades]]</f>
        <v>100</v>
      </c>
      <c r="M7" t="s">
        <v>114</v>
      </c>
    </row>
    <row r="8" spans="1:13" ht="22.15" customHeight="1" x14ac:dyDescent="0.25">
      <c r="A8" s="1" t="s">
        <v>49</v>
      </c>
      <c r="B8" s="4">
        <v>200</v>
      </c>
      <c r="C8">
        <v>15</v>
      </c>
      <c r="D8" t="s">
        <v>61</v>
      </c>
      <c r="E8" s="7">
        <f>Table1[[#This Row],[Precio/unidad]]*Table1[[#This Row],[Número De Unidades]]</f>
        <v>3000</v>
      </c>
      <c r="M8" t="s">
        <v>115</v>
      </c>
    </row>
    <row r="9" spans="1:13" ht="22.15" customHeight="1" x14ac:dyDescent="0.25">
      <c r="A9" s="1" t="s">
        <v>50</v>
      </c>
      <c r="B9" s="4">
        <v>300</v>
      </c>
      <c r="C9">
        <v>3</v>
      </c>
      <c r="D9" t="s">
        <v>61</v>
      </c>
      <c r="E9" s="7">
        <f>Table1[[#This Row],[Precio/unidad]]*Table1[[#This Row],[Número De Unidades]]</f>
        <v>900</v>
      </c>
      <c r="M9" t="s">
        <v>116</v>
      </c>
    </row>
    <row r="10" spans="1:13" ht="22.15" customHeight="1" x14ac:dyDescent="0.25">
      <c r="A10" s="1" t="s">
        <v>51</v>
      </c>
      <c r="B10" s="4">
        <v>180</v>
      </c>
      <c r="C10">
        <v>18</v>
      </c>
      <c r="D10" t="s">
        <v>61</v>
      </c>
      <c r="E10" s="7">
        <f>Table1[[#This Row],[Precio/unidad]]*Table1[[#This Row],[Número De Unidades]]</f>
        <v>3240</v>
      </c>
      <c r="M10" t="s">
        <v>119</v>
      </c>
    </row>
    <row r="11" spans="1:13" ht="22.15" customHeight="1" x14ac:dyDescent="0.25">
      <c r="A11" s="3" t="s">
        <v>52</v>
      </c>
      <c r="B11" s="4">
        <v>210</v>
      </c>
      <c r="C11">
        <v>1</v>
      </c>
      <c r="D11" t="s">
        <v>61</v>
      </c>
      <c r="E11" s="7">
        <f>Table1[[#This Row],[Precio/unidad]]*Table1[[#This Row],[Número De Unidades]]</f>
        <v>210</v>
      </c>
    </row>
    <row r="12" spans="1:13" ht="22.15" customHeight="1" x14ac:dyDescent="0.25">
      <c r="A12" s="1" t="s">
        <v>53</v>
      </c>
      <c r="B12" s="4">
        <v>130</v>
      </c>
      <c r="C12">
        <v>18</v>
      </c>
      <c r="D12" t="s">
        <v>61</v>
      </c>
      <c r="E12" s="7">
        <f>Table1[[#This Row],[Precio/unidad]]*Table1[[#This Row],[Número De Unidades]]</f>
        <v>2340</v>
      </c>
    </row>
    <row r="13" spans="1:13" ht="22.15" customHeight="1" x14ac:dyDescent="0.25">
      <c r="A13" s="3" t="s">
        <v>54</v>
      </c>
      <c r="B13" s="4">
        <v>1100</v>
      </c>
      <c r="C13">
        <v>1</v>
      </c>
      <c r="D13" t="s">
        <v>61</v>
      </c>
      <c r="E13" s="7">
        <f>Table1[[#This Row],[Precio/unidad]]*Table1[[#This Row],[Número De Unidades]]</f>
        <v>1100</v>
      </c>
    </row>
    <row r="14" spans="1:13" ht="22.15" customHeight="1" x14ac:dyDescent="0.25">
      <c r="A14" s="1" t="s">
        <v>55</v>
      </c>
      <c r="B14" s="4">
        <v>30</v>
      </c>
      <c r="C14">
        <v>18</v>
      </c>
      <c r="D14" t="s">
        <v>61</v>
      </c>
      <c r="E14" s="7">
        <f>Table1[[#This Row],[Precio/unidad]]*Table1[[#This Row],[Número De Unidades]]</f>
        <v>540</v>
      </c>
    </row>
    <row r="15" spans="1:13" ht="22.15" customHeight="1" x14ac:dyDescent="0.25">
      <c r="A15" s="1" t="s">
        <v>56</v>
      </c>
      <c r="B15" s="4">
        <v>50</v>
      </c>
      <c r="C15">
        <v>18</v>
      </c>
      <c r="D15" t="s">
        <v>61</v>
      </c>
      <c r="E15" s="7">
        <f>Table1[[#This Row],[Precio/unidad]]*Table1[[#This Row],[Número De Unidades]]</f>
        <v>900</v>
      </c>
    </row>
    <row r="16" spans="1:13" ht="22.15" customHeight="1" x14ac:dyDescent="0.25">
      <c r="A16" s="1" t="s">
        <v>57</v>
      </c>
      <c r="B16" s="4">
        <v>100</v>
      </c>
      <c r="C16">
        <v>18</v>
      </c>
      <c r="D16" t="s">
        <v>61</v>
      </c>
      <c r="E16" s="7">
        <f>Table1[[#This Row],[Precio/unidad]]*Table1[[#This Row],[Número De Unidades]]</f>
        <v>1800</v>
      </c>
    </row>
    <row r="17" spans="1:5" ht="22.15" customHeight="1" x14ac:dyDescent="0.25">
      <c r="A17" s="1" t="s">
        <v>58</v>
      </c>
      <c r="B17" s="4">
        <v>35</v>
      </c>
      <c r="C17">
        <v>18</v>
      </c>
      <c r="D17" t="s">
        <v>61</v>
      </c>
      <c r="E17" s="7">
        <f>Table1[[#This Row],[Precio/unidad]]*Table1[[#This Row],[Número De Unidades]]</f>
        <v>630</v>
      </c>
    </row>
    <row r="18" spans="1:5" ht="22.15" customHeight="1" x14ac:dyDescent="0.25">
      <c r="A18" s="1" t="s">
        <v>59</v>
      </c>
      <c r="B18" s="4">
        <v>13</v>
      </c>
      <c r="C18">
        <v>18</v>
      </c>
      <c r="D18" t="s">
        <v>61</v>
      </c>
      <c r="E18" s="7">
        <f>Table1[[#This Row],[Precio/unidad]]*Table1[[#This Row],[Número De Unidades]]</f>
        <v>234</v>
      </c>
    </row>
    <row r="19" spans="1:5" ht="22.15" customHeight="1" x14ac:dyDescent="0.25">
      <c r="A19" s="1" t="s">
        <v>87</v>
      </c>
      <c r="B19" s="4">
        <v>100</v>
      </c>
      <c r="C19">
        <v>1</v>
      </c>
      <c r="D19" t="s">
        <v>61</v>
      </c>
      <c r="E19" s="7">
        <f>Table1[[#This Row],[Precio/unidad]]*Table1[[#This Row],[Número De Unidades]]</f>
        <v>100</v>
      </c>
    </row>
    <row r="20" spans="1:5" ht="22.15" customHeight="1" x14ac:dyDescent="0.25">
      <c r="A20" s="1" t="s">
        <v>88</v>
      </c>
      <c r="B20" s="4">
        <v>210</v>
      </c>
      <c r="C20">
        <v>1</v>
      </c>
      <c r="D20" t="s">
        <v>61</v>
      </c>
      <c r="E20" s="7">
        <f>Table1[[#This Row],[Precio/unidad]]*Table1[[#This Row],[Número De Unidades]]</f>
        <v>210</v>
      </c>
    </row>
    <row r="21" spans="1:5" ht="22.15" customHeight="1" x14ac:dyDescent="0.25">
      <c r="A21" s="1" t="s">
        <v>89</v>
      </c>
      <c r="B21" s="4">
        <v>130</v>
      </c>
      <c r="C21">
        <v>2</v>
      </c>
      <c r="D21" t="s">
        <v>61</v>
      </c>
      <c r="E21" s="7">
        <f>Table1[[#This Row],[Precio/unidad]]*Table1[[#This Row],[Número De Unidades]]</f>
        <v>260</v>
      </c>
    </row>
    <row r="22" spans="1:5" x14ac:dyDescent="0.25">
      <c r="A22" s="1" t="s">
        <v>90</v>
      </c>
      <c r="B22" s="4">
        <v>170</v>
      </c>
      <c r="C22">
        <v>1</v>
      </c>
      <c r="D22" t="s">
        <v>61</v>
      </c>
      <c r="E22" s="7">
        <f>Table1[[#This Row],[Precio/unidad]]*Table1[[#This Row],[Número De Unidades]]</f>
        <v>170</v>
      </c>
    </row>
    <row r="23" spans="1:5" ht="22.15" customHeight="1" x14ac:dyDescent="0.25">
      <c r="A23" t="s">
        <v>91</v>
      </c>
      <c r="B23" s="7">
        <v>40</v>
      </c>
      <c r="C23">
        <v>1</v>
      </c>
      <c r="D23" t="s">
        <v>61</v>
      </c>
      <c r="E23" s="7">
        <f>Table1[[#This Row],[Precio/unidad]]*Table1[[#This Row],[Número De Unidades]]</f>
        <v>40</v>
      </c>
    </row>
    <row r="24" spans="1:5" ht="22.15" customHeight="1" x14ac:dyDescent="0.25">
      <c r="A24" t="s">
        <v>30</v>
      </c>
      <c r="B24" s="7">
        <v>800</v>
      </c>
      <c r="C24">
        <v>2</v>
      </c>
      <c r="D24" t="s">
        <v>61</v>
      </c>
      <c r="E24" s="7">
        <f>Table1[[#This Row],[Precio/unidad]]*Table1[[#This Row],[Número De Unidades]]</f>
        <v>1600</v>
      </c>
    </row>
    <row r="25" spans="1:5" ht="22.15" customHeight="1" x14ac:dyDescent="0.25">
      <c r="A25" t="s">
        <v>31</v>
      </c>
      <c r="B25" s="7">
        <v>125</v>
      </c>
      <c r="C25">
        <v>1</v>
      </c>
      <c r="D25" t="s">
        <v>61</v>
      </c>
      <c r="E25" s="7">
        <f>Table1[[#This Row],[Precio/unidad]]*Table1[[#This Row],[Número De Unidades]]</f>
        <v>125</v>
      </c>
    </row>
    <row r="26" spans="1:5" x14ac:dyDescent="0.25">
      <c r="A26" t="s">
        <v>32</v>
      </c>
      <c r="B26" s="7">
        <v>90</v>
      </c>
      <c r="C26">
        <v>1</v>
      </c>
      <c r="D26" t="s">
        <v>61</v>
      </c>
      <c r="E26" s="7">
        <f>Table1[[#This Row],[Precio/unidad]]*Table1[[#This Row],[Número De Unidades]]</f>
        <v>90</v>
      </c>
    </row>
    <row r="27" spans="1:5" ht="22.15" customHeight="1" x14ac:dyDescent="0.25">
      <c r="A27" t="s">
        <v>33</v>
      </c>
      <c r="B27" s="7">
        <v>70</v>
      </c>
      <c r="C27">
        <v>18</v>
      </c>
      <c r="D27" t="s">
        <v>61</v>
      </c>
      <c r="E27" s="7">
        <f>Table1[[#This Row],[Precio/unidad]]*Table1[[#This Row],[Número De Unidades]]</f>
        <v>1260</v>
      </c>
    </row>
    <row r="28" spans="1:5" ht="22.15" customHeight="1" x14ac:dyDescent="0.25">
      <c r="A28" t="s">
        <v>34</v>
      </c>
      <c r="B28" s="7">
        <v>38</v>
      </c>
      <c r="C28">
        <v>1</v>
      </c>
      <c r="D28" t="s">
        <v>61</v>
      </c>
      <c r="E28" s="7">
        <f>Table1[[#This Row],[Precio/unidad]]*Table1[[#This Row],[Número De Unidades]]</f>
        <v>38</v>
      </c>
    </row>
    <row r="29" spans="1:5" x14ac:dyDescent="0.25">
      <c r="A29" t="s">
        <v>35</v>
      </c>
      <c r="B29" s="7">
        <v>37</v>
      </c>
      <c r="C29">
        <v>18</v>
      </c>
      <c r="D29" t="s">
        <v>61</v>
      </c>
      <c r="E29" s="7">
        <f>Table1[[#This Row],[Precio/unidad]]*Table1[[#This Row],[Número De Unidades]]</f>
        <v>666</v>
      </c>
    </row>
    <row r="30" spans="1:5" ht="22.15" customHeight="1" x14ac:dyDescent="0.25">
      <c r="A30" t="s">
        <v>36</v>
      </c>
      <c r="B30" s="7">
        <v>4</v>
      </c>
      <c r="C30">
        <v>2</v>
      </c>
      <c r="D30" t="s">
        <v>61</v>
      </c>
      <c r="E30" s="7">
        <f>Table1[[#This Row],[Precio/unidad]]*Table1[[#This Row],[Número De Unidades]]</f>
        <v>8</v>
      </c>
    </row>
    <row r="31" spans="1:5" x14ac:dyDescent="0.25">
      <c r="A31" t="s">
        <v>37</v>
      </c>
      <c r="B31" s="7">
        <v>28</v>
      </c>
      <c r="C31">
        <v>1</v>
      </c>
      <c r="D31" t="s">
        <v>61</v>
      </c>
      <c r="E31" s="7">
        <f>Table1[[#This Row],[Precio/unidad]]*Table1[[#This Row],[Número De Unidades]]</f>
        <v>28</v>
      </c>
    </row>
    <row r="32" spans="1:5" ht="22.15" customHeight="1" x14ac:dyDescent="0.25">
      <c r="A32" t="s">
        <v>38</v>
      </c>
      <c r="B32" s="7">
        <v>130</v>
      </c>
      <c r="C32">
        <v>1</v>
      </c>
      <c r="D32" t="s">
        <v>61</v>
      </c>
      <c r="E32" s="7">
        <f>Table1[[#This Row],[Precio/unidad]]*Table1[[#This Row],[Número De Unidades]]</f>
        <v>130</v>
      </c>
    </row>
    <row r="33" spans="1:20" x14ac:dyDescent="0.25">
      <c r="A33" t="s">
        <v>39</v>
      </c>
      <c r="B33" s="7">
        <v>24</v>
      </c>
      <c r="C33">
        <v>18</v>
      </c>
      <c r="D33" t="s">
        <v>61</v>
      </c>
      <c r="E33" s="7">
        <f>Table1[[#This Row],[Precio/unidad]]*Table1[[#This Row],[Número De Unidades]]</f>
        <v>432</v>
      </c>
    </row>
    <row r="34" spans="1:20" x14ac:dyDescent="0.25">
      <c r="A34" t="s">
        <v>68</v>
      </c>
      <c r="B34" s="7">
        <v>457</v>
      </c>
      <c r="C34">
        <v>1</v>
      </c>
      <c r="D34" t="s">
        <v>67</v>
      </c>
      <c r="E34" s="7">
        <f>Table1[[#This Row],[Precio/unidad]]*Table1[[#This Row],[Número De Unidades]]</f>
        <v>457</v>
      </c>
    </row>
    <row r="35" spans="1:20" x14ac:dyDescent="0.25">
      <c r="A35" t="s">
        <v>40</v>
      </c>
      <c r="B35" s="7">
        <v>100</v>
      </c>
      <c r="C35">
        <v>1</v>
      </c>
      <c r="D35" t="s">
        <v>61</v>
      </c>
      <c r="E35" s="7">
        <f>Table1[[#This Row],[Precio/unidad]]*Table1[[#This Row],[Número De Unidades]]</f>
        <v>100</v>
      </c>
    </row>
    <row r="36" spans="1:20" x14ac:dyDescent="0.25">
      <c r="A36" t="s">
        <v>41</v>
      </c>
      <c r="B36" s="7">
        <v>45</v>
      </c>
      <c r="C36">
        <v>1</v>
      </c>
      <c r="D36" t="s">
        <v>62</v>
      </c>
      <c r="E36" s="7">
        <f>Table1[[#This Row],[Precio/unidad]]*Table1[[#This Row],[Número De Unidades]]</f>
        <v>45</v>
      </c>
    </row>
    <row r="37" spans="1:20" x14ac:dyDescent="0.25">
      <c r="A37" t="s">
        <v>42</v>
      </c>
      <c r="B37" s="8">
        <v>1.25E-3</v>
      </c>
      <c r="C37">
        <v>2600</v>
      </c>
      <c r="D37" t="s">
        <v>62</v>
      </c>
      <c r="E37" s="7">
        <f>Table1[[#This Row],[Precio/unidad]]*Table1[[#This Row],[Número De Unidades]]</f>
        <v>3.25</v>
      </c>
    </row>
    <row r="38" spans="1:20" x14ac:dyDescent="0.25">
      <c r="A38" t="s">
        <v>43</v>
      </c>
      <c r="B38" s="7">
        <v>85</v>
      </c>
      <c r="C38">
        <v>4</v>
      </c>
      <c r="D38" t="s">
        <v>61</v>
      </c>
      <c r="E38" s="7">
        <f>Table1[[#This Row],[Precio/unidad]]*Table1[[#This Row],[Número De Unidades]]</f>
        <v>340</v>
      </c>
      <c r="T38" s="6"/>
    </row>
    <row r="39" spans="1:20" x14ac:dyDescent="0.25">
      <c r="A39" t="s">
        <v>44</v>
      </c>
      <c r="B39" s="7">
        <v>0</v>
      </c>
      <c r="C39">
        <v>1</v>
      </c>
      <c r="D39" t="s">
        <v>61</v>
      </c>
      <c r="E39" s="7">
        <f>Table1[[#This Row],[Precio/unidad]]*Table1[[#This Row],[Número De Unidades]]</f>
        <v>0</v>
      </c>
      <c r="T39" s="6"/>
    </row>
    <row r="40" spans="1:20" x14ac:dyDescent="0.25">
      <c r="A40" s="1" t="s">
        <v>63</v>
      </c>
      <c r="B40" s="4">
        <v>330</v>
      </c>
      <c r="C40">
        <v>1</v>
      </c>
      <c r="D40" t="s">
        <v>61</v>
      </c>
      <c r="E40" s="7">
        <f>Table1[[#This Row],[Precio/unidad]]*Table1[[#This Row],[Número De Unidades]]</f>
        <v>330</v>
      </c>
    </row>
    <row r="41" spans="1:20" x14ac:dyDescent="0.25">
      <c r="A41" s="1" t="s">
        <v>64</v>
      </c>
      <c r="B41" s="4">
        <v>7</v>
      </c>
      <c r="C41">
        <v>4</v>
      </c>
      <c r="D41" t="s">
        <v>66</v>
      </c>
      <c r="E41" s="7">
        <f>Table1[[#This Row],[Precio/unidad]]*Table1[[#This Row],[Número De Unidades]]</f>
        <v>28</v>
      </c>
    </row>
    <row r="42" spans="1:20" x14ac:dyDescent="0.25">
      <c r="A42" s="1" t="s">
        <v>65</v>
      </c>
      <c r="B42" s="4">
        <v>15</v>
      </c>
      <c r="C42">
        <v>1</v>
      </c>
      <c r="D42" t="s">
        <v>61</v>
      </c>
      <c r="E42" s="7">
        <f>Table1[[#This Row],[Precio/unidad]]*Table1[[#This Row],[Número De Unidades]]</f>
        <v>15</v>
      </c>
      <c r="R42" s="5"/>
      <c r="S42" s="5"/>
    </row>
    <row r="43" spans="1:20" x14ac:dyDescent="0.25">
      <c r="A43" s="1" t="s">
        <v>69</v>
      </c>
      <c r="B43" s="4">
        <v>113</v>
      </c>
      <c r="C43">
        <v>1</v>
      </c>
      <c r="D43" t="s">
        <v>61</v>
      </c>
      <c r="E43" s="7">
        <f>Table1[[#This Row],[Precio/unidad]]*Table1[[#This Row],[Número De Unidades]]</f>
        <v>113</v>
      </c>
      <c r="R43" s="5"/>
      <c r="S43" s="5"/>
    </row>
    <row r="44" spans="1:20" x14ac:dyDescent="0.25">
      <c r="A44" s="1" t="s">
        <v>70</v>
      </c>
      <c r="B44" s="4">
        <v>150</v>
      </c>
      <c r="C44">
        <v>1</v>
      </c>
      <c r="D44" t="s">
        <v>61</v>
      </c>
      <c r="E44" s="7">
        <f>Table1[[#This Row],[Precio/unidad]]*Table1[[#This Row],[Número De Unidades]]</f>
        <v>150</v>
      </c>
      <c r="R44" s="5"/>
      <c r="T44" s="5"/>
    </row>
    <row r="45" spans="1:20" x14ac:dyDescent="0.25">
      <c r="A45" s="1" t="s">
        <v>71</v>
      </c>
      <c r="B45" s="4">
        <v>1400</v>
      </c>
      <c r="C45">
        <v>1</v>
      </c>
      <c r="D45" t="s">
        <v>61</v>
      </c>
      <c r="E45" s="7">
        <f>Table1[[#This Row],[Precio/unidad]]*Table1[[#This Row],[Número De Unidades]]</f>
        <v>1400</v>
      </c>
      <c r="R45" s="5"/>
      <c r="T45" s="5"/>
    </row>
    <row r="46" spans="1:20" x14ac:dyDescent="0.25">
      <c r="A46" s="1" t="s">
        <v>72</v>
      </c>
      <c r="B46" s="4">
        <v>45</v>
      </c>
      <c r="C46">
        <v>10</v>
      </c>
      <c r="D46" t="s">
        <v>61</v>
      </c>
      <c r="E46" s="7">
        <f>Table1[[#This Row],[Precio/unidad]]*Table1[[#This Row],[Número De Unidades]]</f>
        <v>450</v>
      </c>
      <c r="R46" s="5"/>
    </row>
    <row r="47" spans="1:20" x14ac:dyDescent="0.25">
      <c r="A47" s="1" t="s">
        <v>73</v>
      </c>
      <c r="B47" s="4">
        <v>15</v>
      </c>
      <c r="C47">
        <v>15</v>
      </c>
      <c r="D47" t="s">
        <v>61</v>
      </c>
      <c r="E47" s="7">
        <f>Table1[[#This Row],[Precio/unidad]]*Table1[[#This Row],[Número De Unidades]]</f>
        <v>225</v>
      </c>
    </row>
    <row r="48" spans="1:20" x14ac:dyDescent="0.25">
      <c r="A48" s="1" t="s">
        <v>74</v>
      </c>
      <c r="B48" s="4">
        <v>16</v>
      </c>
      <c r="C48">
        <v>2</v>
      </c>
      <c r="D48" t="s">
        <v>67</v>
      </c>
      <c r="E48" s="7">
        <f>Table1[[#This Row],[Precio/unidad]]*Table1[[#This Row],[Número De Unidades]]</f>
        <v>32</v>
      </c>
    </row>
    <row r="49" spans="1:24" x14ac:dyDescent="0.25">
      <c r="A49" s="1" t="s">
        <v>75</v>
      </c>
      <c r="B49" s="4">
        <v>85</v>
      </c>
      <c r="C49">
        <v>3</v>
      </c>
      <c r="D49" t="s">
        <v>61</v>
      </c>
      <c r="E49" s="7">
        <f>Table1[[#This Row],[Precio/unidad]]*Table1[[#This Row],[Número De Unidades]]</f>
        <v>255</v>
      </c>
    </row>
    <row r="50" spans="1:24" x14ac:dyDescent="0.25">
      <c r="A50" s="1" t="s">
        <v>76</v>
      </c>
      <c r="B50" s="4">
        <v>114</v>
      </c>
      <c r="C50">
        <v>1</v>
      </c>
      <c r="D50" t="s">
        <v>61</v>
      </c>
      <c r="E50" s="7">
        <f>Table1[[#This Row],[Precio/unidad]]*Table1[[#This Row],[Número De Unidades]]</f>
        <v>114</v>
      </c>
    </row>
    <row r="51" spans="1:24" x14ac:dyDescent="0.25">
      <c r="A51" s="1" t="s">
        <v>77</v>
      </c>
      <c r="B51" s="4">
        <v>13</v>
      </c>
      <c r="C51">
        <v>1</v>
      </c>
      <c r="D51" t="s">
        <v>61</v>
      </c>
      <c r="E51" s="7">
        <f>Table1[[#This Row],[Precio/unidad]]*Table1[[#This Row],[Número De Unidades]]</f>
        <v>13</v>
      </c>
    </row>
    <row r="52" spans="1:24" x14ac:dyDescent="0.25">
      <c r="A52" s="1" t="s">
        <v>78</v>
      </c>
      <c r="B52" s="4">
        <v>89</v>
      </c>
      <c r="C52">
        <v>3</v>
      </c>
      <c r="D52" t="s">
        <v>61</v>
      </c>
      <c r="E52" s="7">
        <f>Table1[[#This Row],[Precio/unidad]]*Table1[[#This Row],[Número De Unidades]]</f>
        <v>267</v>
      </c>
    </row>
    <row r="53" spans="1:24" x14ac:dyDescent="0.25">
      <c r="A53" s="1" t="s">
        <v>79</v>
      </c>
      <c r="B53" s="4">
        <v>2</v>
      </c>
      <c r="C53">
        <v>7</v>
      </c>
      <c r="D53" t="s">
        <v>61</v>
      </c>
      <c r="E53" s="7">
        <f>Table1[[#This Row],[Precio/unidad]]*Table1[[#This Row],[Número De Unidades]]</f>
        <v>14</v>
      </c>
      <c r="R53" s="16"/>
    </row>
    <row r="54" spans="1:24" x14ac:dyDescent="0.25">
      <c r="A54" s="1" t="s">
        <v>80</v>
      </c>
      <c r="B54" s="4">
        <v>32.54</v>
      </c>
      <c r="C54">
        <v>1</v>
      </c>
      <c r="D54" t="s">
        <v>61</v>
      </c>
      <c r="E54" s="7">
        <f>Table1[[#This Row],[Precio/unidad]]*Table1[[#This Row],[Número De Unidades]]</f>
        <v>32.54</v>
      </c>
      <c r="R54" s="16"/>
    </row>
    <row r="55" spans="1:24" x14ac:dyDescent="0.25">
      <c r="A55" s="1" t="s">
        <v>81</v>
      </c>
      <c r="B55" s="4">
        <v>40</v>
      </c>
      <c r="C55">
        <v>1</v>
      </c>
      <c r="D55" t="s">
        <v>61</v>
      </c>
      <c r="E55" s="7">
        <f>Table1[[#This Row],[Precio/unidad]]*Table1[[#This Row],[Número De Unidades]]</f>
        <v>40</v>
      </c>
      <c r="R55" s="16"/>
    </row>
    <row r="56" spans="1:24" x14ac:dyDescent="0.25">
      <c r="A56" s="1" t="s">
        <v>131</v>
      </c>
      <c r="B56" s="4">
        <v>90</v>
      </c>
      <c r="C56">
        <v>1</v>
      </c>
      <c r="D56" t="s">
        <v>61</v>
      </c>
      <c r="E56" s="51">
        <f>Table1[[#This Row],[Precio/unidad]]*Table1[[#This Row],[Número De Unidades]]</f>
        <v>90</v>
      </c>
      <c r="R56" s="16"/>
    </row>
    <row r="57" spans="1:24" ht="15.75" thickBot="1" x14ac:dyDescent="0.3">
      <c r="B57" s="13">
        <f>SUBTOTAL(109,B3:B56)</f>
        <v>128767.54124999999</v>
      </c>
      <c r="E57" s="12">
        <f>SUBTOTAL(109,E3:E56)</f>
        <v>161894.79</v>
      </c>
      <c r="R57" s="16"/>
      <c r="S57" s="10"/>
      <c r="T57" s="10"/>
      <c r="U57" s="10"/>
      <c r="V57" s="10"/>
    </row>
    <row r="58" spans="1:24" ht="15.75" thickTop="1" x14ac:dyDescent="0.25">
      <c r="R58" s="16"/>
      <c r="S58" s="11"/>
      <c r="T58" s="11"/>
      <c r="U58" s="11"/>
      <c r="V58" s="11"/>
    </row>
    <row r="59" spans="1:24" x14ac:dyDescent="0.25">
      <c r="R59" s="16"/>
      <c r="S59" s="11"/>
      <c r="T59" s="11"/>
      <c r="U59" s="11"/>
      <c r="V59" s="11"/>
    </row>
    <row r="60" spans="1:24" x14ac:dyDescent="0.25">
      <c r="S60" s="11"/>
      <c r="T60" s="11"/>
      <c r="U60" s="11"/>
      <c r="V60" s="11"/>
    </row>
    <row r="61" spans="1:24" x14ac:dyDescent="0.25">
      <c r="A61" s="1" t="s">
        <v>0</v>
      </c>
      <c r="B61" t="s">
        <v>1</v>
      </c>
      <c r="C61" t="s">
        <v>2</v>
      </c>
      <c r="D61" t="s">
        <v>60</v>
      </c>
      <c r="E61" t="s">
        <v>3</v>
      </c>
      <c r="S61" s="11"/>
      <c r="T61" s="11"/>
      <c r="U61" s="11"/>
      <c r="V61" s="11"/>
    </row>
    <row r="62" spans="1:24" x14ac:dyDescent="0.25">
      <c r="A62" s="2" t="s">
        <v>5</v>
      </c>
      <c r="B62" s="4"/>
      <c r="C62" s="7"/>
      <c r="E62" s="7"/>
      <c r="S62" s="11"/>
      <c r="T62" s="11"/>
      <c r="U62" s="11"/>
      <c r="V62" s="11"/>
    </row>
    <row r="63" spans="1:24" x14ac:dyDescent="0.25">
      <c r="A63" s="3" t="s">
        <v>29</v>
      </c>
      <c r="B63" s="4">
        <v>75</v>
      </c>
      <c r="C63" s="14">
        <v>1</v>
      </c>
      <c r="D63" t="s">
        <v>61</v>
      </c>
      <c r="E63" s="7">
        <f>Table4[[#This Row],[Precio/unidad]]*Table4[[#This Row],[Número De Unidades]]</f>
        <v>75</v>
      </c>
      <c r="U63" s="11"/>
      <c r="W63" s="11"/>
      <c r="X63" s="11"/>
    </row>
    <row r="64" spans="1:24" x14ac:dyDescent="0.25">
      <c r="A64" s="3" t="s">
        <v>8</v>
      </c>
      <c r="B64" s="4">
        <v>0</v>
      </c>
      <c r="C64" s="14">
        <v>1</v>
      </c>
      <c r="D64" t="s">
        <v>61</v>
      </c>
      <c r="E64" s="7">
        <f>Table4[[#This Row],[Precio/unidad]]*Table4[[#This Row],[Número De Unidades]]</f>
        <v>0</v>
      </c>
      <c r="U64" s="11"/>
      <c r="W64" s="11"/>
      <c r="X64" s="11"/>
    </row>
    <row r="65" spans="1:24" x14ac:dyDescent="0.25">
      <c r="A65" s="3" t="s">
        <v>7</v>
      </c>
      <c r="B65" s="4">
        <v>80</v>
      </c>
      <c r="C65" s="14">
        <v>1</v>
      </c>
      <c r="D65" t="s">
        <v>67</v>
      </c>
      <c r="E65" s="7">
        <f>Table4[[#This Row],[Precio/unidad]]*Table4[[#This Row],[Número De Unidades]]</f>
        <v>80</v>
      </c>
      <c r="R65" s="7"/>
      <c r="U65" s="11"/>
      <c r="V65" s="11"/>
      <c r="W65" s="11"/>
      <c r="X65" s="11"/>
    </row>
    <row r="66" spans="1:24" x14ac:dyDescent="0.25">
      <c r="A66" s="3" t="s">
        <v>122</v>
      </c>
      <c r="B66" s="4">
        <v>448</v>
      </c>
      <c r="C66" s="14">
        <v>1</v>
      </c>
      <c r="D66" t="s">
        <v>67</v>
      </c>
      <c r="E66" s="7">
        <f>Table4[[#This Row],[Precio/unidad]]*Table4[[#This Row],[Número De Unidades]]</f>
        <v>448</v>
      </c>
      <c r="U66" s="11"/>
      <c r="V66" s="11"/>
      <c r="W66" s="11"/>
      <c r="X66" s="11"/>
    </row>
    <row r="67" spans="1:24" x14ac:dyDescent="0.25">
      <c r="A67" s="3" t="s">
        <v>82</v>
      </c>
      <c r="B67" s="15">
        <v>74.11</v>
      </c>
      <c r="C67" s="48">
        <v>1.5</v>
      </c>
      <c r="D67" t="s">
        <v>62</v>
      </c>
      <c r="E67" s="7">
        <f>Table4[[#This Row],[Precio/unidad]]*Table4[[#This Row],[Número De Unidades]]</f>
        <v>111.16499999999999</v>
      </c>
    </row>
    <row r="68" spans="1:24" x14ac:dyDescent="0.25">
      <c r="A68" s="3" t="s">
        <v>83</v>
      </c>
      <c r="B68" s="15">
        <v>74.11</v>
      </c>
      <c r="C68" s="48">
        <v>4</v>
      </c>
      <c r="D68" t="s">
        <v>62</v>
      </c>
      <c r="E68" s="7">
        <f>Table4[[#This Row],[Precio/unidad]]*Table4[[#This Row],[Número De Unidades]]</f>
        <v>296.44</v>
      </c>
    </row>
    <row r="69" spans="1:24" x14ac:dyDescent="0.25">
      <c r="A69" s="3" t="s">
        <v>84</v>
      </c>
      <c r="B69" s="9">
        <v>0.03</v>
      </c>
      <c r="C69" s="7">
        <f t="shared" ref="C69" si="0">E57</f>
        <v>161894.79</v>
      </c>
      <c r="D69" t="s">
        <v>61</v>
      </c>
      <c r="E69" s="7">
        <f>Table4[[#This Row],[Precio/unidad]]*Table4[[#This Row],[Número De Unidades]]</f>
        <v>4856.8437000000004</v>
      </c>
    </row>
    <row r="70" spans="1:24" x14ac:dyDescent="0.25">
      <c r="A70" s="3" t="s">
        <v>85</v>
      </c>
      <c r="B70" s="9">
        <v>5.0000000000000001E-3</v>
      </c>
      <c r="C70" s="7">
        <f>E57</f>
        <v>161894.79</v>
      </c>
      <c r="D70" t="s">
        <v>61</v>
      </c>
      <c r="E70" s="7">
        <f>Table4[[#This Row],[Precio/unidad]]*Table4[[#This Row],[Número De Unidades]]</f>
        <v>809.47395000000006</v>
      </c>
    </row>
    <row r="71" spans="1:24" x14ac:dyDescent="0.25">
      <c r="A71" s="3" t="s">
        <v>86</v>
      </c>
      <c r="B71" s="9">
        <v>0.01</v>
      </c>
      <c r="C71" s="7">
        <f>E57</f>
        <v>161894.79</v>
      </c>
      <c r="D71" t="s">
        <v>61</v>
      </c>
      <c r="E71" s="7">
        <f>Table4[[#This Row],[Precio/unidad]]*Table4[[#This Row],[Número De Unidades]]</f>
        <v>1618.9479000000001</v>
      </c>
      <c r="O71" s="5"/>
    </row>
    <row r="72" spans="1:24" ht="15.75" thickBot="1" x14ac:dyDescent="0.3">
      <c r="C72" s="7"/>
      <c r="E72" s="39">
        <f>SUBTOTAL(109,E62:E71)</f>
        <v>8295.8705499999996</v>
      </c>
      <c r="O72" s="5"/>
    </row>
    <row r="73" spans="1:24" ht="15.75" thickTop="1" x14ac:dyDescent="0.25">
      <c r="O73" s="5"/>
    </row>
    <row r="74" spans="1:24" x14ac:dyDescent="0.25">
      <c r="O74" s="5"/>
    </row>
    <row r="75" spans="1:24" x14ac:dyDescent="0.25">
      <c r="O75" s="5"/>
    </row>
    <row r="76" spans="1:24" x14ac:dyDescent="0.25">
      <c r="O76" s="5"/>
    </row>
    <row r="77" spans="1:24" x14ac:dyDescent="0.25">
      <c r="A77"/>
    </row>
  </sheetData>
  <mergeCells count="1">
    <mergeCell ref="A1:E1"/>
  </mergeCells>
  <dataValidations count="1">
    <dataValidation type="list" allowBlank="1" showInputMessage="1" showErrorMessage="1" sqref="E58:E60 E73:E1048576 D62:D1048576 D4:D60">
      <formula1>"Unico,Diario,Semanal,Mensual,Anual"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topLeftCell="F40" zoomScale="70" zoomScaleNormal="70" workbookViewId="0">
      <selection activeCell="T97" sqref="T97"/>
    </sheetView>
  </sheetViews>
  <sheetFormatPr baseColWidth="10" defaultColWidth="9.140625" defaultRowHeight="15" x14ac:dyDescent="0.25"/>
  <cols>
    <col min="1" max="1" width="44.28515625" bestFit="1" customWidth="1"/>
    <col min="2" max="2" width="33.42578125" customWidth="1"/>
    <col min="3" max="3" width="24.5703125" bestFit="1" customWidth="1"/>
    <col min="4" max="4" width="25" bestFit="1" customWidth="1"/>
    <col min="5" max="5" width="34.42578125" bestFit="1" customWidth="1"/>
    <col min="6" max="6" width="41.42578125" bestFit="1" customWidth="1"/>
    <col min="7" max="7" width="37.85546875" bestFit="1" customWidth="1"/>
    <col min="8" max="8" width="111.7109375" bestFit="1" customWidth="1"/>
    <col min="9" max="9" width="35" bestFit="1" customWidth="1"/>
    <col min="10" max="10" width="32.42578125" bestFit="1" customWidth="1"/>
    <col min="11" max="11" width="35.7109375" bestFit="1" customWidth="1"/>
    <col min="12" max="12" width="17.7109375" bestFit="1" customWidth="1"/>
    <col min="13" max="13" width="33.42578125" bestFit="1" customWidth="1"/>
    <col min="14" max="14" width="17.28515625" bestFit="1" customWidth="1"/>
    <col min="15" max="15" width="16" bestFit="1" customWidth="1"/>
    <col min="16" max="16" width="35.42578125" customWidth="1"/>
    <col min="17" max="17" width="37.7109375" customWidth="1"/>
  </cols>
  <sheetData>
    <row r="1" spans="1:17" ht="20.45" customHeight="1" thickBot="1" x14ac:dyDescent="0.3">
      <c r="A1" s="24" t="s">
        <v>0</v>
      </c>
      <c r="B1" s="25" t="s">
        <v>15</v>
      </c>
      <c r="C1" s="25" t="s">
        <v>16</v>
      </c>
      <c r="D1" s="25" t="s">
        <v>123</v>
      </c>
      <c r="E1" s="26" t="s">
        <v>3</v>
      </c>
      <c r="G1" s="1" t="s">
        <v>92</v>
      </c>
      <c r="H1" s="1" t="s">
        <v>146</v>
      </c>
      <c r="I1" s="1" t="s">
        <v>107</v>
      </c>
      <c r="J1" s="1" t="s">
        <v>108</v>
      </c>
      <c r="K1" s="41"/>
      <c r="L1" s="41"/>
      <c r="M1" s="1"/>
      <c r="N1" s="1"/>
      <c r="O1" s="1"/>
      <c r="P1" s="1"/>
    </row>
    <row r="2" spans="1:17" ht="20.45" customHeight="1" thickBot="1" x14ac:dyDescent="0.3">
      <c r="A2" s="20" t="s">
        <v>21</v>
      </c>
      <c r="B2" s="29"/>
      <c r="C2" s="30"/>
      <c r="D2" s="17"/>
      <c r="E2" s="34"/>
      <c r="G2" s="1">
        <v>1</v>
      </c>
      <c r="H2" s="1" t="s">
        <v>94</v>
      </c>
      <c r="I2" s="44">
        <v>1759.5</v>
      </c>
      <c r="J2" s="44">
        <v>4720.5</v>
      </c>
      <c r="K2" s="41"/>
      <c r="L2" s="41"/>
      <c r="M2" s="1"/>
      <c r="N2" s="1"/>
      <c r="O2" s="1"/>
      <c r="P2" s="1"/>
    </row>
    <row r="3" spans="1:17" ht="20.45" customHeight="1" thickBot="1" x14ac:dyDescent="0.3">
      <c r="A3" s="21" t="s">
        <v>17</v>
      </c>
      <c r="B3" s="31">
        <v>10.77</v>
      </c>
      <c r="C3" s="31">
        <v>3.28</v>
      </c>
      <c r="D3" s="18">
        <v>134</v>
      </c>
      <c r="E3" s="35">
        <v>1882.7</v>
      </c>
      <c r="G3" s="1">
        <v>2</v>
      </c>
      <c r="H3" s="1" t="s">
        <v>95</v>
      </c>
      <c r="I3" s="44">
        <v>1459.2</v>
      </c>
      <c r="J3" s="44">
        <v>4720.5</v>
      </c>
      <c r="K3" s="41"/>
      <c r="L3" s="41"/>
      <c r="M3" s="1"/>
      <c r="N3" s="1"/>
      <c r="O3" s="1"/>
      <c r="P3" s="1"/>
    </row>
    <row r="4" spans="1:17" ht="20.45" customHeight="1" thickBot="1" x14ac:dyDescent="0.3">
      <c r="A4" s="22" t="s">
        <v>19</v>
      </c>
      <c r="B4" s="31">
        <v>10.77</v>
      </c>
      <c r="C4" s="31">
        <v>3.28</v>
      </c>
      <c r="D4" s="18">
        <v>80</v>
      </c>
      <c r="E4" s="35">
        <v>1124</v>
      </c>
      <c r="G4" s="1">
        <v>3</v>
      </c>
      <c r="H4" s="1" t="s">
        <v>96</v>
      </c>
      <c r="I4" s="44">
        <v>1269.3</v>
      </c>
      <c r="J4" s="44">
        <v>4720.5</v>
      </c>
      <c r="K4" s="41"/>
      <c r="L4" s="41"/>
      <c r="M4" s="1"/>
      <c r="N4" s="1"/>
      <c r="O4" s="1"/>
      <c r="P4" s="1"/>
    </row>
    <row r="5" spans="1:17" ht="20.45" customHeight="1" thickBot="1" x14ac:dyDescent="0.3">
      <c r="A5" s="21" t="s">
        <v>23</v>
      </c>
      <c r="B5" s="31">
        <v>10.77</v>
      </c>
      <c r="C5" s="31">
        <v>3.28</v>
      </c>
      <c r="D5" s="18">
        <v>7</v>
      </c>
      <c r="E5" s="35">
        <v>98.35</v>
      </c>
      <c r="G5" s="1">
        <v>4</v>
      </c>
      <c r="H5" s="1" t="s">
        <v>97</v>
      </c>
      <c r="I5" s="44">
        <v>1260</v>
      </c>
      <c r="J5" s="44">
        <v>4720.5</v>
      </c>
      <c r="K5" s="41"/>
      <c r="L5" s="41"/>
      <c r="M5" s="1"/>
      <c r="N5" s="1"/>
      <c r="O5" s="1"/>
      <c r="P5" s="1"/>
    </row>
    <row r="6" spans="1:17" ht="20.45" customHeight="1" thickBot="1" x14ac:dyDescent="0.3">
      <c r="A6" s="22" t="s">
        <v>22</v>
      </c>
      <c r="B6" s="31">
        <v>10.77</v>
      </c>
      <c r="C6" s="31">
        <v>3.28</v>
      </c>
      <c r="D6" s="18">
        <v>35</v>
      </c>
      <c r="E6" s="35">
        <v>491.75</v>
      </c>
      <c r="G6" s="1">
        <v>5</v>
      </c>
      <c r="H6" s="1" t="s">
        <v>98</v>
      </c>
      <c r="I6" s="44">
        <v>1260</v>
      </c>
      <c r="J6" s="44">
        <v>4720.5</v>
      </c>
      <c r="K6" s="41"/>
      <c r="L6" s="1"/>
      <c r="M6" s="1"/>
      <c r="N6" s="1"/>
      <c r="O6" s="1"/>
      <c r="P6" s="1"/>
    </row>
    <row r="7" spans="1:17" ht="20.45" customHeight="1" thickBot="1" x14ac:dyDescent="0.3">
      <c r="A7" s="23" t="s">
        <v>20</v>
      </c>
      <c r="B7" s="32"/>
      <c r="C7" s="32"/>
      <c r="D7" s="19"/>
      <c r="E7" s="36"/>
      <c r="G7" s="1">
        <v>6</v>
      </c>
      <c r="H7" s="1" t="s">
        <v>99</v>
      </c>
      <c r="I7" s="44">
        <v>1260</v>
      </c>
      <c r="J7" s="44">
        <v>4720.5</v>
      </c>
      <c r="K7" s="41"/>
      <c r="L7" s="1"/>
      <c r="M7" s="1"/>
      <c r="N7" s="1"/>
      <c r="O7" s="1"/>
      <c r="P7" s="1"/>
    </row>
    <row r="8" spans="1:17" ht="20.45" customHeight="1" thickBot="1" x14ac:dyDescent="0.3">
      <c r="A8" s="22" t="s">
        <v>18</v>
      </c>
      <c r="B8" s="31">
        <v>10.77</v>
      </c>
      <c r="C8" s="31">
        <v>3.28</v>
      </c>
      <c r="D8" s="18">
        <v>10</v>
      </c>
      <c r="E8" s="35">
        <v>140.5</v>
      </c>
      <c r="G8" s="1">
        <v>7</v>
      </c>
      <c r="H8" s="1" t="s">
        <v>100</v>
      </c>
      <c r="I8" s="44">
        <v>1260</v>
      </c>
      <c r="J8" s="44">
        <v>4720.5</v>
      </c>
      <c r="K8" s="41"/>
      <c r="L8" s="1"/>
      <c r="M8" s="1"/>
      <c r="N8" s="1"/>
      <c r="O8" s="1"/>
      <c r="P8" s="1"/>
    </row>
    <row r="9" spans="1:17" ht="20.45" customHeight="1" thickBot="1" x14ac:dyDescent="0.3">
      <c r="A9" s="21" t="s">
        <v>26</v>
      </c>
      <c r="B9" s="31">
        <v>10.77</v>
      </c>
      <c r="C9" s="31">
        <v>3.28</v>
      </c>
      <c r="D9" s="18">
        <v>62</v>
      </c>
      <c r="E9" s="35">
        <v>871.1</v>
      </c>
      <c r="G9" s="1"/>
      <c r="H9" s="1"/>
      <c r="I9" s="45" t="s">
        <v>105</v>
      </c>
      <c r="J9" s="45" t="s">
        <v>106</v>
      </c>
      <c r="K9" s="41"/>
      <c r="L9" s="1"/>
      <c r="M9" s="1"/>
      <c r="N9" s="1"/>
      <c r="O9" s="1"/>
      <c r="P9" s="1"/>
    </row>
    <row r="10" spans="1:17" ht="20.45" customHeight="1" thickBot="1" x14ac:dyDescent="0.3">
      <c r="A10" s="22" t="s">
        <v>24</v>
      </c>
      <c r="B10" s="31">
        <v>10.77</v>
      </c>
      <c r="C10" s="31">
        <v>3.28</v>
      </c>
      <c r="D10" s="18">
        <v>50</v>
      </c>
      <c r="E10" s="35">
        <v>702.5</v>
      </c>
      <c r="G10" s="1">
        <v>8</v>
      </c>
      <c r="H10" s="1" t="s">
        <v>101</v>
      </c>
      <c r="I10" s="44">
        <v>42</v>
      </c>
      <c r="J10" s="44">
        <v>157.35</v>
      </c>
      <c r="K10" s="41"/>
      <c r="L10" s="1"/>
      <c r="M10" s="1"/>
      <c r="N10" s="1"/>
      <c r="O10" s="1"/>
      <c r="P10" s="1"/>
    </row>
    <row r="11" spans="1:17" ht="20.45" customHeight="1" thickBot="1" x14ac:dyDescent="0.3">
      <c r="A11" s="23" t="s">
        <v>25</v>
      </c>
      <c r="B11" s="32"/>
      <c r="C11" s="32"/>
      <c r="D11" s="19"/>
      <c r="E11" s="36"/>
      <c r="G11" s="1">
        <v>9</v>
      </c>
      <c r="H11" s="1" t="s">
        <v>102</v>
      </c>
      <c r="I11" s="44">
        <v>42</v>
      </c>
      <c r="J11" s="44">
        <v>157.35</v>
      </c>
      <c r="K11" s="41"/>
      <c r="L11" s="1"/>
      <c r="M11" s="1"/>
      <c r="N11" s="1"/>
      <c r="O11" s="1"/>
      <c r="P11" s="1"/>
    </row>
    <row r="12" spans="1:17" ht="20.45" customHeight="1" thickBot="1" x14ac:dyDescent="0.3">
      <c r="A12" s="22" t="s">
        <v>27</v>
      </c>
      <c r="B12" s="31">
        <v>10.77</v>
      </c>
      <c r="C12" s="31">
        <v>3.28</v>
      </c>
      <c r="D12" s="18" t="s">
        <v>125</v>
      </c>
      <c r="E12" s="35">
        <v>0</v>
      </c>
      <c r="G12" s="1">
        <v>10</v>
      </c>
      <c r="H12" s="1" t="s">
        <v>103</v>
      </c>
      <c r="I12" s="44">
        <v>42</v>
      </c>
      <c r="J12" s="44">
        <v>157.35</v>
      </c>
      <c r="K12" s="41"/>
      <c r="L12" s="1"/>
      <c r="M12" s="1"/>
      <c r="N12" s="1"/>
      <c r="O12" s="1"/>
      <c r="P12" s="1"/>
    </row>
    <row r="13" spans="1:17" ht="20.45" customHeight="1" thickBot="1" x14ac:dyDescent="0.3">
      <c r="A13" s="21" t="s">
        <v>6</v>
      </c>
      <c r="B13" s="31">
        <v>10.77</v>
      </c>
      <c r="C13" s="31">
        <v>3.28</v>
      </c>
      <c r="D13" s="18" t="s">
        <v>125</v>
      </c>
      <c r="E13" s="35">
        <v>0</v>
      </c>
      <c r="G13" s="1">
        <v>11</v>
      </c>
      <c r="H13" s="1" t="s">
        <v>104</v>
      </c>
      <c r="I13" s="44">
        <v>42</v>
      </c>
      <c r="J13" s="44">
        <v>157.35</v>
      </c>
      <c r="K13" s="1"/>
      <c r="L13" s="1"/>
      <c r="M13" s="1"/>
      <c r="N13" s="1"/>
      <c r="O13" s="1"/>
      <c r="P13" s="1"/>
    </row>
    <row r="14" spans="1:17" ht="20.45" customHeight="1" thickBot="1" x14ac:dyDescent="0.3">
      <c r="A14" s="22" t="s">
        <v>14</v>
      </c>
      <c r="B14" s="31">
        <v>10.77</v>
      </c>
      <c r="C14" s="31">
        <v>3.28</v>
      </c>
      <c r="D14" s="18" t="s">
        <v>125</v>
      </c>
      <c r="E14" s="35">
        <v>0</v>
      </c>
      <c r="G14" s="1"/>
      <c r="H14" s="1"/>
      <c r="I14" s="1"/>
      <c r="J14" s="1" t="s">
        <v>149</v>
      </c>
      <c r="K14" s="1"/>
      <c r="L14" s="1"/>
      <c r="M14" s="1"/>
      <c r="N14" s="1"/>
      <c r="O14" s="1"/>
      <c r="P14" s="1"/>
    </row>
    <row r="15" spans="1:17" ht="20.45" customHeight="1" thickBot="1" x14ac:dyDescent="0.3">
      <c r="A15" s="21" t="s">
        <v>124</v>
      </c>
      <c r="B15" s="31">
        <v>10.77</v>
      </c>
      <c r="C15" s="31">
        <v>3.28</v>
      </c>
      <c r="D15" s="18" t="s">
        <v>125</v>
      </c>
      <c r="E15" s="35">
        <v>0</v>
      </c>
      <c r="G15" s="1" t="s">
        <v>147</v>
      </c>
      <c r="H15" s="1" t="s">
        <v>148</v>
      </c>
      <c r="I15" s="1" t="s">
        <v>92</v>
      </c>
      <c r="J15" s="1" t="s">
        <v>109</v>
      </c>
      <c r="K15" s="1" t="s">
        <v>93</v>
      </c>
      <c r="L15" s="1" t="s">
        <v>28</v>
      </c>
      <c r="M15" s="1" t="s">
        <v>117</v>
      </c>
      <c r="N15" s="1" t="s">
        <v>118</v>
      </c>
      <c r="O15" s="1" t="s">
        <v>120</v>
      </c>
      <c r="P15" s="1" t="s">
        <v>130</v>
      </c>
      <c r="Q15" s="1" t="s">
        <v>129</v>
      </c>
    </row>
    <row r="16" spans="1:17" ht="20.45" customHeight="1" thickBot="1" x14ac:dyDescent="0.3">
      <c r="A16" s="22" t="s">
        <v>10</v>
      </c>
      <c r="B16" s="31">
        <v>10.77</v>
      </c>
      <c r="C16" s="31">
        <v>3.28</v>
      </c>
      <c r="D16" s="18" t="s">
        <v>125</v>
      </c>
      <c r="E16" s="35">
        <v>0</v>
      </c>
      <c r="G16" s="1">
        <v>1</v>
      </c>
      <c r="H16" s="1">
        <v>1</v>
      </c>
      <c r="I16" s="1">
        <v>1</v>
      </c>
      <c r="J16" s="56">
        <f>21057.94/12</f>
        <v>1754.8283333333331</v>
      </c>
      <c r="K16" s="46">
        <v>0.23599999999999999</v>
      </c>
      <c r="L16" s="46">
        <v>2E-3</v>
      </c>
      <c r="M16" s="46">
        <v>6.0000000000000001E-3</v>
      </c>
      <c r="N16" s="46">
        <v>5.7999999999999996E-3</v>
      </c>
      <c r="O16" s="46">
        <v>5.5E-2</v>
      </c>
      <c r="P16" s="44" t="e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#REF!</f>
        <v>#REF!</v>
      </c>
      <c r="Q16" s="49" t="e">
        <f>Table6[[#This Row],[BCCC]]*#REF!</f>
        <v>#REF!</v>
      </c>
    </row>
    <row r="17" spans="1:17" ht="20.45" customHeight="1" thickBot="1" x14ac:dyDescent="0.3">
      <c r="A17" s="21" t="s">
        <v>9</v>
      </c>
      <c r="B17" s="31">
        <v>10.77</v>
      </c>
      <c r="C17" s="31">
        <v>3.28</v>
      </c>
      <c r="D17" s="18" t="s">
        <v>125</v>
      </c>
      <c r="E17" s="35">
        <v>0</v>
      </c>
      <c r="G17" s="1">
        <v>2</v>
      </c>
      <c r="H17" s="1">
        <v>2</v>
      </c>
      <c r="I17" s="1">
        <v>3</v>
      </c>
      <c r="J17" s="44">
        <f>17774.91/12</f>
        <v>1481.2425000000001</v>
      </c>
      <c r="K17" s="46">
        <v>0.23599999999999999</v>
      </c>
      <c r="L17" s="46">
        <v>2E-3</v>
      </c>
      <c r="M17" s="46">
        <v>6.0000000000000001E-3</v>
      </c>
      <c r="N17" s="46">
        <v>5.7999999999999996E-3</v>
      </c>
      <c r="O17" s="46">
        <v>5.5E-2</v>
      </c>
      <c r="P17" s="44" t="e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#REF!</f>
        <v>#REF!</v>
      </c>
      <c r="Q17" s="49" t="e">
        <f>Table6[[#This Row],[BCCC]]*#REF!</f>
        <v>#REF!</v>
      </c>
    </row>
    <row r="18" spans="1:17" ht="20.45" customHeight="1" thickBot="1" x14ac:dyDescent="0.3">
      <c r="A18" s="22" t="s">
        <v>11</v>
      </c>
      <c r="B18" s="31">
        <v>10.77</v>
      </c>
      <c r="C18" s="31">
        <v>3.28</v>
      </c>
      <c r="D18" s="18" t="s">
        <v>125</v>
      </c>
      <c r="E18" s="35">
        <v>0</v>
      </c>
      <c r="G18" s="1">
        <v>3</v>
      </c>
      <c r="H18" s="1">
        <v>2</v>
      </c>
      <c r="I18" s="1">
        <v>2</v>
      </c>
      <c r="J18" s="44">
        <f>27147.12/12</f>
        <v>2262.2599999999998</v>
      </c>
      <c r="K18" s="46">
        <v>0.23599999999999999</v>
      </c>
      <c r="L18" s="46">
        <v>2E-3</v>
      </c>
      <c r="M18" s="46">
        <v>6.0000000000000001E-3</v>
      </c>
      <c r="N18" s="46">
        <v>5.7999999999999996E-3</v>
      </c>
      <c r="O18" s="46">
        <v>5.5E-2</v>
      </c>
      <c r="P18" s="44" t="e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#REF!</f>
        <v>#REF!</v>
      </c>
      <c r="Q18" s="49" t="e">
        <f>Table6[[#This Row],[BCCC]]*#REF!</f>
        <v>#REF!</v>
      </c>
    </row>
    <row r="19" spans="1:17" ht="20.45" customHeight="1" thickBot="1" x14ac:dyDescent="0.3">
      <c r="A19" s="21" t="s">
        <v>12</v>
      </c>
      <c r="B19" s="31">
        <v>10.77</v>
      </c>
      <c r="C19" s="31">
        <v>3.28</v>
      </c>
      <c r="D19" s="18" t="s">
        <v>125</v>
      </c>
      <c r="E19" s="35">
        <v>0</v>
      </c>
      <c r="G19" s="1">
        <v>3</v>
      </c>
      <c r="H19" s="1">
        <v>2</v>
      </c>
      <c r="I19" s="1">
        <v>2</v>
      </c>
      <c r="J19" s="44">
        <f>27147.12/12</f>
        <v>2262.2599999999998</v>
      </c>
      <c r="K19" s="46">
        <v>0.23599999999999999</v>
      </c>
      <c r="L19" s="46">
        <v>2E-3</v>
      </c>
      <c r="M19" s="46">
        <v>6.0000000000000001E-3</v>
      </c>
      <c r="N19" s="46">
        <v>5.7999999999999996E-3</v>
      </c>
      <c r="O19" s="46">
        <v>5.5E-2</v>
      </c>
      <c r="P19" s="44">
        <f>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</f>
        <v>689.53684800000008</v>
      </c>
      <c r="Q19" s="49" t="e">
        <f>Table6[[#This Row],[BCCC]]*#REF!</f>
        <v>#REF!</v>
      </c>
    </row>
    <row r="20" spans="1:17" ht="20.45" customHeight="1" thickBot="1" x14ac:dyDescent="0.3">
      <c r="A20" s="27" t="s">
        <v>13</v>
      </c>
      <c r="B20" s="33">
        <v>10.77</v>
      </c>
      <c r="C20" s="33">
        <v>3.28</v>
      </c>
      <c r="D20" s="28" t="s">
        <v>125</v>
      </c>
      <c r="E20" s="37">
        <v>0</v>
      </c>
      <c r="G20" s="1">
        <v>3</v>
      </c>
      <c r="H20" s="1">
        <v>3</v>
      </c>
      <c r="I20" s="1">
        <v>4</v>
      </c>
      <c r="J20" s="44">
        <f>27147.12/12</f>
        <v>2262.2599999999998</v>
      </c>
      <c r="K20" s="46">
        <v>0.23599999999999999</v>
      </c>
      <c r="L20" s="46">
        <v>2E-3</v>
      </c>
      <c r="M20" s="46">
        <v>6.0000000000000001E-3</v>
      </c>
      <c r="N20" s="46">
        <v>5.7999999999999996E-3</v>
      </c>
      <c r="O20" s="46">
        <v>5.5E-2</v>
      </c>
      <c r="P20" s="44" t="e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#REF!</f>
        <v>#REF!</v>
      </c>
      <c r="Q20" s="49" t="e">
        <f>Table6[[#This Row],[BCCC]]*#REF!</f>
        <v>#REF!</v>
      </c>
    </row>
    <row r="21" spans="1:17" ht="17.25" customHeight="1" thickBot="1" x14ac:dyDescent="0.3">
      <c r="A21" s="38"/>
      <c r="B21" s="33"/>
      <c r="C21" s="33"/>
      <c r="D21" s="28"/>
      <c r="E21" s="54">
        <f>SUBTOTAL(109,E2:E20)</f>
        <v>5310.9</v>
      </c>
      <c r="G21" s="1">
        <v>4</v>
      </c>
      <c r="H21" s="1">
        <v>1</v>
      </c>
      <c r="I21" s="1">
        <v>1</v>
      </c>
      <c r="J21" s="44">
        <f>28959.34/12</f>
        <v>2413.2783333333332</v>
      </c>
      <c r="K21" s="46">
        <v>0.23599999999999999</v>
      </c>
      <c r="L21" s="46">
        <v>2E-3</v>
      </c>
      <c r="M21" s="46">
        <v>6.0000000000000001E-3</v>
      </c>
      <c r="N21" s="46">
        <v>5.7999999999999996E-3</v>
      </c>
      <c r="O21" s="46">
        <v>5.5E-2</v>
      </c>
      <c r="P21" s="44" t="e">
        <f>( 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 ) * #REF!</f>
        <v>#REF!</v>
      </c>
      <c r="Q21" s="49" t="e">
        <f>Table6[[#This Row],[BCCC]]*#REF!</f>
        <v>#REF!</v>
      </c>
    </row>
    <row r="22" spans="1:17" ht="15.75" thickTop="1" x14ac:dyDescent="0.25">
      <c r="A22" s="1"/>
      <c r="G22" s="1">
        <v>5</v>
      </c>
      <c r="H22" s="1">
        <v>2</v>
      </c>
      <c r="I22" s="1">
        <v>2</v>
      </c>
      <c r="J22" s="44">
        <f>17418.71/12</f>
        <v>1451.5591666666667</v>
      </c>
      <c r="K22" s="46"/>
      <c r="L22" s="46"/>
      <c r="M22" s="46"/>
      <c r="N22" s="46"/>
      <c r="O22" s="46"/>
      <c r="P22" s="44">
        <f>Table6[[#This Row],[BCCC]]*Table6[[#This Row],[Contingencias Comunes]]+Table6[[#This Row],[BCCC]]*Table6[[#This Row],[Desempleo]]+Table6[[#This Row],[BCCC]]*Table6[[#This Row],[FOGASA]]+Table6[[#This Row],[BCCC]]*Table6[[#This Row],[Formacion Profesional]]+Table6[[#This Row],[BCCC]]*Table6[[#This Row],[MEI]]</f>
        <v>0</v>
      </c>
      <c r="Q22" s="49" t="e">
        <f>SUM(Q17:Q21)</f>
        <v>#REF!</v>
      </c>
    </row>
    <row r="23" spans="1:17" ht="15.75" thickBot="1" x14ac:dyDescent="0.3">
      <c r="A23" s="1"/>
      <c r="G23" s="1"/>
      <c r="H23" s="1"/>
      <c r="I23" s="1"/>
      <c r="J23" s="44"/>
      <c r="K23" s="46"/>
      <c r="L23" s="46"/>
      <c r="M23" s="46"/>
      <c r="N23" s="46"/>
      <c r="O23" s="46"/>
      <c r="P23" s="47" t="e">
        <f>SUBTOTAL(109,P16:P21)</f>
        <v>#REF!</v>
      </c>
      <c r="Q23" s="50" t="e">
        <f>SUM(Q16:Q21)</f>
        <v>#REF!</v>
      </c>
    </row>
    <row r="24" spans="1:17" ht="20.45" customHeight="1" thickTop="1" x14ac:dyDescent="0.25">
      <c r="A24" s="1"/>
      <c r="G24" s="40"/>
      <c r="H24" s="3"/>
      <c r="I24" s="3"/>
      <c r="J24" s="42"/>
      <c r="K24" s="42"/>
      <c r="L24" s="42"/>
      <c r="M24" s="42"/>
      <c r="N24" s="42"/>
      <c r="O24" s="43"/>
      <c r="P24" s="41"/>
    </row>
    <row r="25" spans="1:17" ht="20.45" customHeight="1" x14ac:dyDescent="0.25">
      <c r="A25" s="1"/>
      <c r="G25" s="40"/>
      <c r="H25" s="3"/>
      <c r="I25" s="3"/>
      <c r="J25" s="42"/>
      <c r="K25" s="42"/>
      <c r="L25" s="42"/>
      <c r="M25" s="42"/>
      <c r="N25" s="42"/>
      <c r="O25" s="40"/>
      <c r="P25" s="41"/>
    </row>
    <row r="26" spans="1:17" ht="20.45" customHeight="1" x14ac:dyDescent="0.25">
      <c r="A26" s="1"/>
      <c r="G26" s="40"/>
      <c r="H26" s="3"/>
      <c r="I26" s="3"/>
      <c r="J26" s="42"/>
      <c r="K26" s="42"/>
      <c r="L26" s="42"/>
      <c r="M26" s="42"/>
      <c r="N26" s="42"/>
      <c r="O26" s="40"/>
      <c r="P26" s="41"/>
    </row>
    <row r="27" spans="1:17" ht="20.45" customHeight="1" x14ac:dyDescent="0.25">
      <c r="A27" s="1"/>
      <c r="G27" s="40"/>
      <c r="H27" s="3"/>
      <c r="I27" s="3"/>
      <c r="J27" s="42"/>
      <c r="K27" s="42"/>
      <c r="L27" s="42"/>
      <c r="M27" s="42"/>
      <c r="N27" s="42"/>
      <c r="O27" s="40"/>
      <c r="P27" s="41"/>
    </row>
    <row r="28" spans="1:17" ht="20.45" customHeight="1" x14ac:dyDescent="0.25">
      <c r="A28" s="1"/>
      <c r="G28" s="1"/>
      <c r="H28" s="1"/>
      <c r="I28" s="1"/>
      <c r="J28" s="1"/>
      <c r="K28" s="1"/>
      <c r="L28" s="1"/>
      <c r="M28" s="1"/>
      <c r="N28" s="41"/>
      <c r="O28" s="41"/>
      <c r="P28" s="1"/>
    </row>
    <row r="29" spans="1:17" ht="20.45" customHeight="1" x14ac:dyDescent="0.25">
      <c r="A29" s="1"/>
      <c r="G29" s="1"/>
      <c r="H29" s="1"/>
      <c r="I29" s="1"/>
      <c r="J29" s="1"/>
      <c r="K29" s="1"/>
      <c r="L29" s="1"/>
      <c r="M29" s="1"/>
      <c r="N29" s="41"/>
      <c r="O29" s="41"/>
      <c r="P29" s="1"/>
    </row>
    <row r="30" spans="1:17" x14ac:dyDescent="0.25">
      <c r="A30" s="1"/>
    </row>
    <row r="31" spans="1:17" x14ac:dyDescent="0.25">
      <c r="A31" s="1"/>
    </row>
    <row r="57" spans="18:18" x14ac:dyDescent="0.25">
      <c r="R57" t="s">
        <v>119</v>
      </c>
    </row>
    <row r="59" spans="18:18" x14ac:dyDescent="0.25">
      <c r="R59" t="s">
        <v>134</v>
      </c>
    </row>
    <row r="74" spans="12:13" x14ac:dyDescent="0.25">
      <c r="L74" t="s">
        <v>135</v>
      </c>
      <c r="M74" t="s">
        <v>136</v>
      </c>
    </row>
    <row r="75" spans="12:13" x14ac:dyDescent="0.25">
      <c r="M75" t="s">
        <v>137</v>
      </c>
    </row>
    <row r="76" spans="12:13" x14ac:dyDescent="0.25">
      <c r="M76" t="s">
        <v>138</v>
      </c>
    </row>
    <row r="77" spans="12:13" x14ac:dyDescent="0.25">
      <c r="L77" t="s">
        <v>139</v>
      </c>
      <c r="M77" t="s">
        <v>140</v>
      </c>
    </row>
    <row r="78" spans="12:13" x14ac:dyDescent="0.25">
      <c r="M78" t="s">
        <v>141</v>
      </c>
    </row>
    <row r="79" spans="12:13" x14ac:dyDescent="0.25">
      <c r="L79" t="s">
        <v>142</v>
      </c>
      <c r="M79" t="s">
        <v>143</v>
      </c>
    </row>
    <row r="80" spans="12:13" x14ac:dyDescent="0.25">
      <c r="M80" t="s">
        <v>144</v>
      </c>
    </row>
  </sheetData>
  <pageMargins left="0.7" right="0.7" top="0.75" bottom="0.75" header="0.3" footer="0.3"/>
  <pageSetup paperSize="9" orientation="portrait" horizontalDpi="1200" verticalDpi="1200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85" zoomScaleNormal="85" workbookViewId="0">
      <selection activeCell="B51" sqref="B51"/>
    </sheetView>
  </sheetViews>
  <sheetFormatPr baseColWidth="10" defaultColWidth="11.5703125" defaultRowHeight="15" x14ac:dyDescent="0.25"/>
  <cols>
    <col min="1" max="1" width="28" customWidth="1"/>
    <col min="2" max="2" width="33.140625" customWidth="1"/>
    <col min="3" max="3" width="14.5703125" customWidth="1"/>
  </cols>
  <sheetData>
    <row r="1" spans="1:3" x14ac:dyDescent="0.25">
      <c r="A1" t="s">
        <v>126</v>
      </c>
      <c r="B1" t="s">
        <v>127</v>
      </c>
      <c r="C1" t="s">
        <v>128</v>
      </c>
    </row>
    <row r="2" spans="1:3" ht="15.75" thickBot="1" x14ac:dyDescent="0.3">
      <c r="A2" s="52">
        <f>'Presupuesto De Material'!E57+'Presupuesto De Material'!E72</f>
        <v>170190.66055</v>
      </c>
      <c r="B2" s="52" t="e">
        <f>'Presupuesto De Mano De Obra'!Q23+'Presupuesto De Mano De Obra'!P23+'Presupuesto De Mano De Obra'!E21</f>
        <v>#REF!</v>
      </c>
      <c r="C2" s="53" t="e">
        <f>A2+B2</f>
        <v>#REF!</v>
      </c>
    </row>
    <row r="3" spans="1:3" ht="15.75" thickTop="1" x14ac:dyDescent="0.25"/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 De Material</vt:lpstr>
      <vt:lpstr>Presupuesto De Mano De Obra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Manel Serna</dc:creator>
  <cp:lastModifiedBy>S1-PC75</cp:lastModifiedBy>
  <dcterms:created xsi:type="dcterms:W3CDTF">2024-02-10T15:04:27Z</dcterms:created>
  <dcterms:modified xsi:type="dcterms:W3CDTF">2024-02-28T11:52:57Z</dcterms:modified>
</cp:coreProperties>
</file>