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E:\excel\maven downtime analysis\"/>
    </mc:Choice>
  </mc:AlternateContent>
  <xr:revisionPtr revIDLastSave="0" documentId="13_ncr:1_{BD43FC14-1002-4C08-8D5F-9F73DF55287B}" xr6:coauthVersionLast="47" xr6:coauthVersionMax="47" xr10:uidLastSave="{00000000-0000-0000-0000-000000000000}"/>
  <bookViews>
    <workbookView xWindow="-108" yWindow="-108" windowWidth="23256" windowHeight="12576" firstSheet="1" activeTab="5" xr2:uid="{8FF62ED8-A67E-423F-8325-F23DB684777C}"/>
  </bookViews>
  <sheets>
    <sheet name="Sheet1" sheetId="9" r:id="rId1"/>
    <sheet name="Line productivity" sheetId="1" r:id="rId2"/>
    <sheet name="Products" sheetId="8" r:id="rId3"/>
    <sheet name="Downtime factors" sheetId="3" r:id="rId4"/>
    <sheet name="Line downtime" sheetId="2" r:id="rId5"/>
    <sheet name="Dashboard" sheetId="10" r:id="rId6"/>
  </sheets>
  <definedNames>
    <definedName name="_xlnm._FilterDatabase" localSheetId="3" hidden="1">'Downtime factors'!$A$1:$D$13</definedName>
    <definedName name="_xlnm._FilterDatabase" localSheetId="1" hidden="1">'Line productivity'!$A$1:$F$39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3" i="2"/>
  <c r="C25" i="10" a="1"/>
  <c r="C25" i="10" s="1"/>
  <c r="C28" i="10" s="1"/>
  <c r="D5" i="3"/>
  <c r="D10" i="3"/>
  <c r="D4" i="3"/>
  <c r="D8" i="3"/>
  <c r="D2" i="3"/>
  <c r="D3" i="3"/>
  <c r="D6" i="3"/>
  <c r="D12" i="3"/>
  <c r="D9" i="3"/>
  <c r="D11" i="3"/>
  <c r="D7" i="3"/>
  <c r="D13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" i="1"/>
  <c r="F27" i="10" l="1"/>
  <c r="G29" i="10"/>
  <c r="D28" i="10"/>
  <c r="C27" i="10"/>
  <c r="G30" i="10"/>
  <c r="D29" i="10"/>
  <c r="F30" i="10"/>
  <c r="C29" i="10"/>
  <c r="E30" i="10"/>
  <c r="G28" i="10"/>
  <c r="D30" i="10"/>
  <c r="F28" i="10"/>
  <c r="G27" i="10"/>
  <c r="C30" i="10"/>
  <c r="E28" i="10"/>
  <c r="E27" i="10"/>
  <c r="F29" i="10"/>
  <c r="D27" i="10"/>
  <c r="E29" i="10"/>
  <c r="E2" i="3"/>
  <c r="E3" i="3"/>
  <c r="E10" i="3"/>
  <c r="E9" i="3"/>
  <c r="E8" i="3"/>
  <c r="E7" i="3"/>
  <c r="E6" i="3"/>
  <c r="E5" i="3"/>
  <c r="E4" i="3"/>
  <c r="E13" i="3"/>
  <c r="E12" i="3"/>
  <c r="E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<sst xmlns="http://schemas.openxmlformats.org/spreadsheetml/2006/main" count="233" uniqueCount="51">
  <si>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</si>
  <si>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</si>
  <si>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</si>
  <si>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</si>
  <si>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</si>
  <si>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</si>
  <si>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</si>
  <si>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</si>
  <si>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</si>
  <si>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</si>
  <si>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</si>
  <si>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</si>
  <si>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</si>
  <si>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</si>
  <si>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</si>
  <si>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</si>
  <si>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</si>
  <si>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</si>
  <si>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</si>
  <si>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</si>
  <si>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</si>
  <si>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</si>
  <si>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</si>
  <si>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</si>
  <si>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</si>
  <si>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</si>
  <si>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</si>
  <si>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</si>
  <si>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</si>
  <si>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</si>
  <si>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</si>
  <si>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</si>
  <si>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</si>
  <si>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</si>
  <si>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</si>
  <si>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</si>
  <si>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</si>
  <si>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</si>
  <si>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</si>
  <si>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</si>
  <si>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</si>
  <si>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</si>
  <si>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</si>
  <si>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</si>
  <si>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>Batch Time(minutes)</t>
  </si>
  <si>
    <t>min batch time</t>
  </si>
  <si>
    <t>Row Labels</t>
  </si>
  <si>
    <t>Grand Total</t>
  </si>
  <si>
    <t>Efficiency percentage</t>
  </si>
  <si>
    <t>Downtime</t>
  </si>
  <si>
    <t>Pareto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</si>
</sst>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7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1" fillId="2" borderId="0" xfId="0" applyFont="1" applyFill="1"/>
    <xf numFmtId="21" fontId="0" fillId="0" borderId="0" xfId="0" applyNumberFormat="1"/>
    <xf numFmtId="0" fontId="0" fillId="3" borderId="0" xfId="0" applyFill="1"/>
    <xf numFmtId="14" fontId="0" fillId="0" borderId="0" xfId="0" applyNumberFormat="1"/>
    <xf numFmtId="22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/>
    <xf numFmtId="0" fontId="1" fillId="4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9" fontId="0" fillId="0" borderId="0" xfId="1" applyFont="1"/>
    <xf numFmtId="0" fontId="1" fillId="2" borderId="0" xfId="0" applyFont="1" applyFill="1" applyAlignment="1">
      <alignment horizontal="center"/>
    </xf>
    <xf numFmtId="0" fontId="4" fillId="5" borderId="0" xfId="0" applyFont="1" applyFill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3">
    <dxf>
      <numFmt numFmtId="26" formatCode="hh:mm:ss"/>
    </dxf>
    <dxf>
      <numFmt numFmtId="26" formatCode="hh:mm:ss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[Manufacturing_Line_Productivity.xlsx]Line productivity!PivotTable1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1336413892614183"/>
          <c:y val="3.1294998675624262E-2"/>
          <c:w val="0.8195757149243359"/>
          <c:h val="0.8996853604308635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'Line productivity'!$K$1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0E2F-4E5C-A188-75DE8E2E4B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productivity'!$J$2:$J$6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'Line productivity'!$K$2:$K$6</c:f>
              <c:numCache>
                <c:formatCode>0%</c:formatCode>
                <c:ptCount val="4"/>
                <c:pt idx="0">
                  <c:v>0.66839378238341973</c:v>
                </c:pt>
                <c:pt idx="1">
                  <c:v>0.64077669902912626</c:v>
                </c:pt>
                <c:pt idx="2">
                  <c:v>0.63170731707317074</c:v>
                </c:pt>
                <c:pt idx="3">
                  <c:v>0.60941176470588243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49-4D8A-A64F-0433C941B0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43988752"/>
        <c:axId val="1543990672"/>
      </c:barChart>
      <c:catAx>
        <c:axId val="15439887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990672"/>
        <c:crosses val="autoZero"/>
        <c:auto val="1"/>
        <c:lblAlgn val="ctr"/>
        <c:lblOffset val="100"/>
        <c:noMultiLvlLbl val="0"/>
      </c:catAx>
      <c:valAx>
        <c:axId val="1543990672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154398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98643675127201"/>
          <c:y val="5.2833813640730067E-2"/>
          <c:w val="0.75271558233991698"/>
          <c:h val="0.602598198279970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'Downtime factors'!$D$1</c:f>
              <c:strCache>
                <c:ptCount val="1"/>
                <c:pt idx="0">
                  <c:v>Downtime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9D9-489F-8C94-451C91538816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9D9-489F-8C94-451C91538816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9D9-489F-8C94-451C91538816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D9-489F-8C94-451C91538816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9D9-489F-8C94-451C91538816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9D9-489F-8C94-451C91538816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9D9-489F-8C94-451C91538816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9D9-489F-8C94-451C91538816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9D9-489F-8C94-451C91538816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9D9-489F-8C94-451C91538816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9D9-489F-8C94-451C91538816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9D9-489F-8C94-451C91538816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9D9-489F-8C94-451C915388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D9-489F-8C94-451C91538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257829343"/>
        <c:axId val="257829823"/>
      </c:barChart>
      <c:lineChart>
        <c:grouping val="standard"/>
        <c:varyColors val="0"/>
        <c:ser>
          <c:idx val="1"/>
          <c:order val="1"/>
          <c:tx>
            <c:strRef>
              <c:f>'Downtime factors'!$E$1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D9-489F-8C94-451C91538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7517839"/>
        <c:axId val="1417518319"/>
      </c:lineChart>
      <c:catAx>
        <c:axId val="25782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829823"/>
        <c:crosses val="autoZero"/>
        <c:auto val="1"/>
        <c:lblAlgn val="ctr"/>
        <c:lblOffset val="100"/>
        <c:noMultiLvlLbl val="0"/>
      </c:catAx>
      <c:valAx>
        <c:axId val="25782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Down</a:t>
                </a:r>
                <a:r>
                  <a:rPr lang="en-IN" baseline="0"/>
                  <a:t>time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829343"/>
        <c:crosses val="autoZero"/>
        <c:crossBetween val="between"/>
      </c:valAx>
      <c:valAx>
        <c:axId val="141751831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Pareto</a:t>
                </a:r>
                <a:r>
                  <a:rPr lang="en-IN" baseline="0"/>
                  <a:t> percentage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517839"/>
        <c:crosses val="max"/>
        <c:crossBetween val="between"/>
      </c:valAx>
      <c:catAx>
        <c:axId val="14175178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175183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183930</xdr:colOff>
      <xdr:row>5</xdr:row>
      <xdr:rowOff>78828</xdr:rowOff>
    </xdr:from>
    <xdr:to>
      <xdr:col>6</xdr:col>
      <xdr:colOff>1059792</xdr:colOff>
      <xdr:row>18</xdr:row>
      <xdr:rowOff>140138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CFE3A4-6EFD-47B1-BECB-E311548693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184633</xdr:colOff>
      <xdr:row>0</xdr:row>
      <xdr:rowOff>183930</xdr:rowOff>
    </xdr:from>
    <xdr:to>
      <xdr:col>4</xdr:col>
      <xdr:colOff>1068552</xdr:colOff>
      <xdr:row>5</xdr:row>
      <xdr:rowOff>26276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916F46-3247-2826-6952-AC03738D3387}"/>
            </a:ext>
          </a:extLst>
        </xdr:cNvPr>
        <xdr:cNvSpPr txBox="1"/>
      </xdr:nvSpPr>
      <xdr:spPr>
        <a:xfrm>
          <a:off x="184633" y="183930"/>
          <a:ext cx="5044264" cy="762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500">
              <a:solidFill>
                <a:schemeClr val="accent1"/>
              </a:solidFill>
            </a:rPr>
            <a:t>Overall</a:t>
          </a:r>
          <a:r>
            <a:rPr lang="en-IN" sz="1500" baseline="0">
              <a:solidFill>
                <a:schemeClr val="accent1"/>
              </a:solidFill>
            </a:rPr>
            <a:t> efficiency is around 64% </a:t>
          </a:r>
        </a:p>
        <a:p>
          <a:r>
            <a:rPr lang="en-IN" sz="1500" baseline="0"/>
            <a:t>but Mac has less efficiency precentage that we should focus</a:t>
          </a:r>
          <a:r>
            <a:rPr lang="en-IN" sz="1100" baseline="0"/>
            <a:t>.</a:t>
          </a:r>
          <a:endParaRPr lang="en-IN" sz="1100"/>
        </a:p>
      </xdr:txBody>
    </xdr:sp>
    <xdr:clientData/>
  </xdr:twoCellAnchor>
  <xdr:twoCellAnchor editAs="absolute">
    <xdr:from>
      <xdr:col>7</xdr:col>
      <xdr:colOff>183931</xdr:colOff>
      <xdr:row>5</xdr:row>
      <xdr:rowOff>61310</xdr:rowOff>
    </xdr:from>
    <xdr:to>
      <xdr:col>20</xdr:col>
      <xdr:colOff>26276</xdr:colOff>
      <xdr:row>18</xdr:row>
      <xdr:rowOff>183930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8156D5-1D2D-45C9-964C-9C31B9EE0F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7</xdr:col>
      <xdr:colOff>166414</xdr:colOff>
      <xdr:row>0</xdr:row>
      <xdr:rowOff>166413</xdr:rowOff>
    </xdr:from>
    <xdr:to>
      <xdr:col>16</xdr:col>
      <xdr:colOff>543035</xdr:colOff>
      <xdr:row>4</xdr:row>
      <xdr:rowOff>183930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CD1CD2C-F924-482A-92CB-DFE95FB060F1}"/>
            </a:ext>
          </a:extLst>
        </xdr:cNvPr>
        <xdr:cNvSpPr txBox="1"/>
      </xdr:nvSpPr>
      <xdr:spPr>
        <a:xfrm>
          <a:off x="7304690" y="166413"/>
          <a:ext cx="5894552" cy="7532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500" baseline="0">
              <a:solidFill>
                <a:schemeClr val="accent1"/>
              </a:solidFill>
            </a:rPr>
            <a:t>Top 5 factors accounts for 80% of Downtime</a:t>
          </a:r>
        </a:p>
        <a:p>
          <a:r>
            <a:rPr lang="en-IN" sz="1500" baseline="0"/>
            <a:t>we should ignore rest and focus on top 5.</a:t>
          </a:r>
          <a:endParaRPr lang="en-IN" sz="1500"/>
        </a:p>
      </xdr:txBody>
    </xdr:sp>
    <xdr:clientData/>
  </xdr:twoCellAnchor>
  <xdr:twoCellAnchor editAs="absolute">
    <xdr:from>
      <xdr:col>0</xdr:col>
      <xdr:colOff>166414</xdr:colOff>
      <xdr:row>19</xdr:row>
      <xdr:rowOff>78827</xdr:rowOff>
    </xdr:from>
    <xdr:to>
      <xdr:col>6</xdr:col>
      <xdr:colOff>1051034</xdr:colOff>
      <xdr:row>23</xdr:row>
      <xdr:rowOff>157655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1E5E162-620D-4B59-B7C5-2E626126DB21}"/>
            </a:ext>
          </a:extLst>
        </xdr:cNvPr>
        <xdr:cNvSpPr txBox="1"/>
      </xdr:nvSpPr>
      <xdr:spPr>
        <a:xfrm>
          <a:off x="166414" y="3573517"/>
          <a:ext cx="6936827" cy="8145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aseline="0">
              <a:solidFill>
                <a:schemeClr val="accent1"/>
              </a:solidFill>
            </a:rPr>
            <a:t>3 of the 5 main downtime factors are due to operator factor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should focus on Machine adjustment for everyone and batch change for Mac.(Highlighted)</a:t>
          </a:r>
          <a:endParaRPr lang="en-IN" sz="1400">
            <a:effectLst/>
          </a:endParaRPr>
        </a:p>
        <a:p>
          <a:endParaRPr lang="en-IN" sz="1100" baseline="0">
            <a:solidFill>
              <a:schemeClr val="accent1"/>
            </a:solidFill>
          </a:endParaRPr>
        </a:p>
        <a:p>
          <a:endParaRPr lang="en-IN" sz="1100" baseline="0">
            <a:solidFill>
              <a:schemeClr val="accent1"/>
            </a:solidFill>
          </a:endParaRPr>
        </a:p>
        <a:p>
          <a:endParaRPr lang="en-IN" sz="1100" baseline="0">
            <a:solidFill>
              <a:schemeClr val="accent1"/>
            </a:solidFill>
          </a:endParaRPr>
        </a:p>
      </xdr:txBody>
    </xdr:sp>
    <xdr:clientData/>
  </xdr:twoCellAnchor>
  <xdr:twoCellAnchor editAs="absolute">
    <xdr:from>
      <xdr:col>7</xdr:col>
      <xdr:colOff>210208</xdr:colOff>
      <xdr:row>19</xdr:row>
      <xdr:rowOff>30919</xdr:rowOff>
    </xdr:from>
    <xdr:to>
      <xdr:col>20</xdr:col>
      <xdr:colOff>1</xdr:colOff>
      <xdr:row>29</xdr:row>
      <xdr:rowOff>35035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0F1FA1B-BFDC-4678-B717-CAC9C6E22707}"/>
            </a:ext>
          </a:extLst>
        </xdr:cNvPr>
        <xdr:cNvSpPr txBox="1"/>
      </xdr:nvSpPr>
      <xdr:spPr>
        <a:xfrm>
          <a:off x="7348484" y="3525609"/>
          <a:ext cx="7760138" cy="1843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500" b="1" baseline="0">
              <a:solidFill>
                <a:schemeClr val="accent1"/>
              </a:solidFill>
            </a:rPr>
            <a:t>Recommendations</a:t>
          </a:r>
        </a:p>
        <a:p>
          <a:r>
            <a:rPr lang="en-IN" sz="1500" baseline="0"/>
            <a:t>1. Start machine adjustment tranning for all operators.</a:t>
          </a:r>
        </a:p>
        <a:p>
          <a:r>
            <a:rPr lang="en-IN" sz="1500" baseline="0"/>
            <a:t>2.Provide special batch change tranning for Mac.</a:t>
          </a:r>
        </a:p>
        <a:p>
          <a:r>
            <a:rPr lang="en-IN" sz="1500" baseline="0"/>
            <a:t>3.Apply preventive maintenance to machine  and double check inventory levels.</a:t>
          </a:r>
          <a:endParaRPr lang="en-IN" sz="15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-Udaya" refreshedDate="45589.86178298611" createdVersion="8" refreshedVersion="8" minRefreshableVersion="3" recordCount="38" xr:uid="{2355EF06-3256-4613-9938-092B8400A8BF}">
  <cacheSource type="worksheet">
    <worksheetSource ref="A1:H39" sheet="Line productivity"/>
  </cacheSource>
  <cacheFields count="9">
    <cacheField name="Date" numFmtId="164">
      <sharedItems containsSemiMixedTypes="0" containsNonDate="0" containsDate="1" containsString="0" minDate="2024-08-29T00:00:00" maxDate="2024-09-04T00:00:00"/>
    </cacheField>
    <cacheField name="Product" numFmtId="0">
      <sharedItems count="6">
        <s v="OR-600"/>
        <s v="LE-600"/>
        <s v="CO-600"/>
        <s v="DC-600"/>
        <s v="RB-600"/>
        <s v="CO-2L"/>
      </sharedItems>
    </cacheField>
    <cacheField name="Batch" numFmtId="0">
      <sharedItems containsSemiMixedTypes="0" containsString="0" containsNumber="1" containsInteger="1" minValue="422111" maxValue="422148"/>
    </cacheField>
    <cacheField name="Operator" numFmtId="0">
      <sharedItems count="4">
        <s v="Mac"/>
        <s v="Charlie"/>
        <s v="Dee"/>
        <s v="Dennis"/>
      </sharedItems>
    </cacheField>
    <cacheField name="Start Time" numFmtId="21">
      <sharedItems containsSemiMixedTypes="0" containsNonDate="0" containsDate="1" containsString="0" minDate="1899-12-30T01:00:00" maxDate="1899-12-30T22:55:00"/>
    </cacheField>
    <cacheField name="End Time" numFmtId="21">
      <sharedItems containsSemiMixedTypes="0" containsNonDate="0" containsDate="1" containsString="0" minDate="1899-12-30T02:45:00" maxDate="1899-12-31T01:05:00"/>
    </cacheField>
    <cacheField name="Batch Time(minutes)" numFmtId="0">
      <sharedItems containsSemiMixedTypes="0" containsString="0" containsNumber="1" minValue="59.999999999999943" maxValue="205.00000000000006" count="32">
        <n v="135"/>
        <n v="99.999999999999972"/>
        <n v="109.99999999999993"/>
        <n v="84.000000000000028"/>
        <n v="59.999999999999943"/>
        <n v="75.000000000000057"/>
        <n v="119.99999999999997"/>
        <n v="85.000000000000014"/>
        <n v="112"/>
        <n v="74.999999999999972"/>
        <n v="133"/>
        <n v="80.000000000000028"/>
        <n v="103.99999999999994"/>
        <n v="83.000000000000028"/>
        <n v="112.00000000000009"/>
        <n v="74.999999999999886"/>
        <n v="79.999999999999957"/>
        <n v="90"/>
        <n v="60.000000000000028"/>
        <n v="110.00000000000009"/>
        <n v="104.99999999999994"/>
        <n v="104.99999999999999"/>
        <n v="80.000000000000014"/>
        <n v="94.999999999999986"/>
        <n v="123.00000000000004"/>
        <n v="67"/>
        <n v="117.9999999999999"/>
        <n v="152.00000000000011"/>
        <n v="120.00000000000006"/>
        <n v="159.99999999999991"/>
        <n v="205.00000000000006"/>
        <n v="129.99999999999986"/>
      </sharedItems>
    </cacheField>
    <cacheField name="min batch time" numFmtId="0">
      <sharedItems containsSemiMixedTypes="0" containsString="0" containsNumber="1" containsInteger="1" minValue="60" maxValue="98"/>
    </cacheField>
    <cacheField name="Efficiency" numFmtId="0" formula="'min batch time'/'Batch Time(minutes)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4-08-29T00:00:00"/>
    <x v="0"/>
    <n v="422111"/>
    <x v="0"/>
    <d v="1899-12-30T11:50:00"/>
    <d v="1899-12-30T14:05:00"/>
    <x v="0"/>
    <n v="60"/>
  </r>
  <r>
    <d v="2024-08-29T00:00:00"/>
    <x v="1"/>
    <n v="422112"/>
    <x v="0"/>
    <d v="1899-12-30T14:05:00"/>
    <d v="1899-12-30T15:45:00"/>
    <x v="1"/>
    <n v="60"/>
  </r>
  <r>
    <d v="2024-08-29T00:00:00"/>
    <x v="1"/>
    <n v="422113"/>
    <x v="0"/>
    <d v="1899-12-30T15:45:00"/>
    <d v="1899-12-30T17:35:00"/>
    <x v="2"/>
    <n v="60"/>
  </r>
  <r>
    <d v="2024-08-29T00:00:00"/>
    <x v="1"/>
    <n v="422114"/>
    <x v="0"/>
    <d v="1899-12-30T17:35:00"/>
    <d v="1899-12-30T19:15:00"/>
    <x v="1"/>
    <n v="60"/>
  </r>
  <r>
    <d v="2024-08-29T00:00:00"/>
    <x v="1"/>
    <n v="422115"/>
    <x v="1"/>
    <d v="1899-12-30T19:15:00"/>
    <d v="1899-12-30T20:39:00"/>
    <x v="3"/>
    <n v="60"/>
  </r>
  <r>
    <d v="2024-08-29T00:00:00"/>
    <x v="1"/>
    <n v="422116"/>
    <x v="1"/>
    <d v="1899-12-30T20:39:00"/>
    <d v="1899-12-30T21:39:00"/>
    <x v="4"/>
    <n v="60"/>
  </r>
  <r>
    <d v="2024-08-29T00:00:00"/>
    <x v="1"/>
    <n v="422117"/>
    <x v="1"/>
    <d v="1899-12-30T21:39:00"/>
    <d v="1899-12-30T22:54:00"/>
    <x v="5"/>
    <n v="60"/>
  </r>
  <r>
    <d v="2024-08-30T00:00:00"/>
    <x v="2"/>
    <n v="422118"/>
    <x v="2"/>
    <d v="1899-12-30T04:05:00"/>
    <d v="1899-12-30T06:05:00"/>
    <x v="6"/>
    <n v="60"/>
  </r>
  <r>
    <d v="2024-08-30T00:00:00"/>
    <x v="2"/>
    <n v="422119"/>
    <x v="2"/>
    <d v="1899-12-30T06:05:00"/>
    <d v="1899-12-30T07:30:00"/>
    <x v="7"/>
    <n v="60"/>
  </r>
  <r>
    <d v="2024-08-30T00:00:00"/>
    <x v="2"/>
    <n v="422120"/>
    <x v="2"/>
    <d v="1899-12-30T07:30:00"/>
    <d v="1899-12-30T09:22:00"/>
    <x v="8"/>
    <n v="60"/>
  </r>
  <r>
    <d v="2024-08-30T00:00:00"/>
    <x v="2"/>
    <n v="422121"/>
    <x v="3"/>
    <d v="1899-12-30T09:22:00"/>
    <d v="1899-12-30T10:37:00"/>
    <x v="9"/>
    <n v="60"/>
  </r>
  <r>
    <d v="2024-08-30T00:00:00"/>
    <x v="2"/>
    <n v="422122"/>
    <x v="3"/>
    <d v="1899-12-30T10:37:00"/>
    <d v="1899-12-30T12:02:00"/>
    <x v="7"/>
    <n v="60"/>
  </r>
  <r>
    <d v="2024-08-30T00:00:00"/>
    <x v="2"/>
    <n v="422123"/>
    <x v="3"/>
    <d v="1899-12-30T12:02:00"/>
    <d v="1899-12-30T14:15:00"/>
    <x v="10"/>
    <n v="60"/>
  </r>
  <r>
    <d v="2024-08-30T00:00:00"/>
    <x v="2"/>
    <n v="422124"/>
    <x v="3"/>
    <d v="1899-12-30T14:15:00"/>
    <d v="1899-12-30T15:55:00"/>
    <x v="1"/>
    <n v="60"/>
  </r>
  <r>
    <d v="2024-08-30T00:00:00"/>
    <x v="2"/>
    <n v="422125"/>
    <x v="1"/>
    <d v="1899-12-30T15:55:00"/>
    <d v="1899-12-30T17:15:00"/>
    <x v="11"/>
    <n v="60"/>
  </r>
  <r>
    <d v="2024-08-30T00:00:00"/>
    <x v="2"/>
    <n v="422126"/>
    <x v="1"/>
    <d v="1899-12-30T17:15:00"/>
    <d v="1899-12-30T18:59:00"/>
    <x v="12"/>
    <n v="60"/>
  </r>
  <r>
    <d v="2024-08-30T00:00:00"/>
    <x v="2"/>
    <n v="422127"/>
    <x v="1"/>
    <d v="1899-12-30T18:59:00"/>
    <d v="1899-12-30T20:22:00"/>
    <x v="13"/>
    <n v="60"/>
  </r>
  <r>
    <d v="2024-08-30T00:00:00"/>
    <x v="2"/>
    <n v="422128"/>
    <x v="1"/>
    <d v="1899-12-30T20:22:00"/>
    <d v="1899-12-30T22:14:00"/>
    <x v="14"/>
    <n v="60"/>
  </r>
  <r>
    <d v="2024-08-30T00:00:00"/>
    <x v="2"/>
    <n v="422129"/>
    <x v="1"/>
    <d v="1899-12-30T22:14:00"/>
    <d v="1899-12-30T23:29:00"/>
    <x v="15"/>
    <n v="60"/>
  </r>
  <r>
    <d v="2024-08-31T00:00:00"/>
    <x v="2"/>
    <n v="422130"/>
    <x v="2"/>
    <d v="1899-12-30T07:45:00"/>
    <d v="1899-12-30T09:05:00"/>
    <x v="16"/>
    <n v="60"/>
  </r>
  <r>
    <d v="2024-08-31T00:00:00"/>
    <x v="2"/>
    <n v="422131"/>
    <x v="2"/>
    <d v="1899-12-30T09:05:00"/>
    <d v="1899-12-30T10:35:00"/>
    <x v="17"/>
    <n v="60"/>
  </r>
  <r>
    <d v="2024-08-31T00:00:00"/>
    <x v="2"/>
    <n v="422132"/>
    <x v="2"/>
    <d v="1899-12-30T10:35:00"/>
    <d v="1899-12-30T11:35:00"/>
    <x v="18"/>
    <n v="60"/>
  </r>
  <r>
    <d v="2024-08-31T00:00:00"/>
    <x v="3"/>
    <n v="422133"/>
    <x v="2"/>
    <d v="1899-12-30T11:35:00"/>
    <d v="1899-12-30T12:55:00"/>
    <x v="16"/>
    <n v="60"/>
  </r>
  <r>
    <d v="2024-08-31T00:00:00"/>
    <x v="3"/>
    <n v="422134"/>
    <x v="0"/>
    <d v="1899-12-30T12:55:00"/>
    <d v="1899-12-30T14:45:00"/>
    <x v="19"/>
    <n v="60"/>
  </r>
  <r>
    <d v="2024-08-31T00:00:00"/>
    <x v="3"/>
    <n v="422135"/>
    <x v="0"/>
    <d v="1899-12-30T14:45:00"/>
    <d v="1899-12-30T16:30:00"/>
    <x v="20"/>
    <n v="60"/>
  </r>
  <r>
    <d v="2024-08-31T00:00:00"/>
    <x v="3"/>
    <n v="422136"/>
    <x v="0"/>
    <d v="1899-12-30T16:30:00"/>
    <d v="1899-12-30T17:30:00"/>
    <x v="4"/>
    <n v="60"/>
  </r>
  <r>
    <d v="2024-09-02T00:00:00"/>
    <x v="4"/>
    <n v="422137"/>
    <x v="2"/>
    <d v="1899-12-30T01:00:00"/>
    <d v="1899-12-30T02:45:00"/>
    <x v="21"/>
    <n v="60"/>
  </r>
  <r>
    <d v="2024-09-02T00:00:00"/>
    <x v="4"/>
    <n v="422138"/>
    <x v="2"/>
    <d v="1899-12-30T02:45:00"/>
    <d v="1899-12-30T04:05:00"/>
    <x v="22"/>
    <n v="60"/>
  </r>
  <r>
    <d v="2024-09-02T00:00:00"/>
    <x v="4"/>
    <n v="422139"/>
    <x v="2"/>
    <d v="1899-12-30T04:05:00"/>
    <d v="1899-12-30T05:40:00"/>
    <x v="23"/>
    <n v="60"/>
  </r>
  <r>
    <d v="2024-09-02T00:00:00"/>
    <x v="4"/>
    <n v="422140"/>
    <x v="2"/>
    <d v="1899-12-30T05:40:00"/>
    <d v="1899-12-30T07:43:00"/>
    <x v="24"/>
    <n v="60"/>
  </r>
  <r>
    <d v="2024-09-02T00:00:00"/>
    <x v="4"/>
    <n v="422141"/>
    <x v="3"/>
    <d v="1899-12-30T07:43:00"/>
    <d v="1899-12-30T08:50:00"/>
    <x v="25"/>
    <n v="60"/>
  </r>
  <r>
    <d v="2024-09-02T00:00:00"/>
    <x v="4"/>
    <n v="422142"/>
    <x v="3"/>
    <d v="1899-12-30T08:50:00"/>
    <d v="1899-12-30T10:20:00"/>
    <x v="17"/>
    <n v="60"/>
  </r>
  <r>
    <d v="2024-09-02T00:00:00"/>
    <x v="4"/>
    <n v="422143"/>
    <x v="3"/>
    <d v="1899-12-30T10:20:00"/>
    <d v="1899-12-30T12:18:00"/>
    <x v="26"/>
    <n v="60"/>
  </r>
  <r>
    <d v="2024-09-02T00:00:00"/>
    <x v="5"/>
    <n v="422144"/>
    <x v="3"/>
    <d v="1899-12-30T12:18:00"/>
    <d v="1899-12-30T14:50:00"/>
    <x v="27"/>
    <n v="98"/>
  </r>
  <r>
    <d v="2024-09-02T00:00:00"/>
    <x v="5"/>
    <n v="422145"/>
    <x v="1"/>
    <d v="1899-12-30T14:50:00"/>
    <d v="1899-12-30T16:50:00"/>
    <x v="28"/>
    <n v="98"/>
  </r>
  <r>
    <d v="2024-09-02T00:00:00"/>
    <x v="5"/>
    <n v="422146"/>
    <x v="1"/>
    <d v="1899-12-30T16:50:00"/>
    <d v="1899-12-30T19:30:00"/>
    <x v="29"/>
    <n v="98"/>
  </r>
  <r>
    <d v="2024-09-02T00:00:00"/>
    <x v="5"/>
    <n v="422147"/>
    <x v="1"/>
    <d v="1899-12-30T19:30:00"/>
    <d v="1899-12-30T22:55:00"/>
    <x v="30"/>
    <n v="98"/>
  </r>
  <r>
    <d v="2024-09-03T00:00:00"/>
    <x v="5"/>
    <n v="422148"/>
    <x v="0"/>
    <d v="1899-12-30T22:55:00"/>
    <d v="1899-12-31T01:05:00"/>
    <x v="31"/>
    <n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5BEDC-19C3-4FDA-9696-59F7496068F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J1:K6" firstHeaderRow="1" firstDataRow="1" firstDataCol="1"/>
  <pivotFields count="9">
    <pivotField numFmtId="164" showAll="0"/>
    <pivotField showAll="0">
      <items count="7">
        <item x="5"/>
        <item x="2"/>
        <item x="3"/>
        <item x="1"/>
        <item x="0"/>
        <item x="4"/>
        <item t="default"/>
      </items>
    </pivotField>
    <pivotField showAll="0"/>
    <pivotField axis="axisRow" showAll="0">
      <items count="5">
        <item x="1"/>
        <item x="2"/>
        <item x="3"/>
        <item x="0"/>
        <item t="default"/>
      </items>
    </pivotField>
    <pivotField numFmtId="21" showAll="0"/>
    <pivotField numFmtId="21" showAll="0"/>
    <pivotField showAll="0"/>
    <pivotField showAll="0"/>
    <pivotField dataField="1"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Efficiency percentage" fld="8" baseField="3" baseItem="0" numFmtId="9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89B32-7978-4AE1-AA69-9EAED968AF3D}" name="Table1" displayName="Table1" ref="A1:H39" totalsRowShown="0">
  <autoFilter ref="A1:H39" xr:uid="{37189B32-7978-4AE1-AA69-9EAED968AF3D}"/>
  <tableColumns count="8">
    <tableColumn id="1" xr3:uid="{F342B4AA-6720-4772-8BC9-337D3E3B4A6D}" name="Date" dataDxfId="2"/>
    <tableColumn id="2" xr3:uid="{1E1ADC29-59CF-44E1-AC88-20B1055B6AD5}" name="Product"/>
    <tableColumn id="3" xr3:uid="{BEDD01B8-6B6F-4EE1-B451-CFE842B864BA}" name="Batch"/>
    <tableColumn id="4" xr3:uid="{5D925255-8B4D-41F2-8156-D5805C2A87A0}" name="Operator"/>
    <tableColumn id="5" xr3:uid="{18725CF7-0579-4D97-BD90-18C6D3A3A4CA}" name="Start Time" dataDxfId="1"/>
    <tableColumn id="6" xr3:uid="{78916E6E-CFA7-4289-84E4-5C5F63EBAE1F}" name="End Time" dataDxfId="0"/>
    <tableColumn id="7" xr3:uid="{96BEAF63-AC60-49CF-9BC0-5221ECCC6592}" name="Batch Time(minutes)"/>
    <tableColumn id="8" xr3:uid="{0D024DDD-331A-4834-8C7D-A57ADC625159}" name="min batch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3760-E2DE-4ADC-BD52-DBE232541216}">
  <dimension ref="A1:H39"/>
  <sheetViews>
    <sheetView workbookViewId="0">
      <selection activeCell="I1" sqref="I1"/>
    </sheetView>
  </sheetViews>
  <sheetFormatPr defaultRowHeight="14.4" x14ac:dyDescent="0.3"/>
  <cols>
    <col min="1" max="1" width="12.6640625" customWidth="1"/>
    <col min="2" max="2" width="9.44140625" customWidth="1"/>
    <col min="4" max="4" width="10.33203125" customWidth="1"/>
    <col min="5" max="5" width="11.44140625" customWidth="1"/>
    <col min="6" max="6" width="10.44140625" customWidth="1"/>
    <col min="7" max="7" width="20.21875" customWidth="1"/>
    <col min="8" max="8" width="15.44140625" customWidth="1"/>
    <col min="10" max="10" width="1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0" t="s">
        <v>44</v>
      </c>
      <c r="H1" s="10" t="s">
        <v>45</v>
      </c>
    </row>
    <row r="2" spans="1:8" x14ac:dyDescent="0.3">
      <c r="A2" s="5">
        <v>45533</v>
      </c>
      <c r="B2" t="s">
        <v>24</v>
      </c>
      <c r="C2">
        <v>422111</v>
      </c>
      <c r="D2" t="s">
        <v>43</v>
      </c>
      <c r="E2" s="3">
        <v>0.49305555555555558</v>
      </c>
      <c r="F2" s="3">
        <v>0.58680555555555558</v>
      </c>
      <c r="G2">
        <v>135</v>
      </c>
      <c r="H2">
        <v>60</v>
      </c>
    </row>
    <row r="3" spans="1:8" x14ac:dyDescent="0.3">
      <c r="A3" s="5">
        <v>45533</v>
      </c>
      <c r="B3" t="s">
        <v>25</v>
      </c>
      <c r="C3">
        <v>422112</v>
      </c>
      <c r="D3" t="s">
        <v>43</v>
      </c>
      <c r="E3" s="3">
        <v>0.58680555555555558</v>
      </c>
      <c r="F3" s="3">
        <v>0.65625</v>
      </c>
      <c r="G3">
        <v>99.999999999999972</v>
      </c>
      <c r="H3">
        <v>60</v>
      </c>
    </row>
    <row r="4" spans="1:8" x14ac:dyDescent="0.3">
      <c r="A4" s="5">
        <v>45533</v>
      </c>
      <c r="B4" t="s">
        <v>25</v>
      </c>
      <c r="C4">
        <v>422113</v>
      </c>
      <c r="D4" t="s">
        <v>43</v>
      </c>
      <c r="E4" s="3">
        <v>0.65625</v>
      </c>
      <c r="F4" s="3">
        <v>0.73263888888888884</v>
      </c>
      <c r="G4">
        <v>109.99999999999993</v>
      </c>
      <c r="H4">
        <v>60</v>
      </c>
    </row>
    <row r="5" spans="1:8" x14ac:dyDescent="0.3">
      <c r="A5" s="5">
        <v>45533</v>
      </c>
      <c r="B5" t="s">
        <v>25</v>
      </c>
      <c r="C5">
        <v>422114</v>
      </c>
      <c r="D5" t="s">
        <v>43</v>
      </c>
      <c r="E5" s="3">
        <v>0.73263888888888884</v>
      </c>
      <c r="F5" s="3">
        <v>0.80208333333333337</v>
      </c>
      <c r="G5">
        <v>99.999999999999972</v>
      </c>
      <c r="H5">
        <v>60</v>
      </c>
    </row>
    <row r="6" spans="1:8" x14ac:dyDescent="0.3">
      <c r="A6" s="5">
        <v>45533</v>
      </c>
      <c r="B6" t="s">
        <v>25</v>
      </c>
      <c r="C6">
        <v>422115</v>
      </c>
      <c r="D6" t="s">
        <v>40</v>
      </c>
      <c r="E6" s="3">
        <v>0.80208333333333337</v>
      </c>
      <c r="F6" s="3">
        <v>0.86041666666666672</v>
      </c>
      <c r="G6">
        <v>84.000000000000028</v>
      </c>
      <c r="H6">
        <v>60</v>
      </c>
    </row>
    <row r="7" spans="1:8" x14ac:dyDescent="0.3">
      <c r="A7" s="5">
        <v>45533</v>
      </c>
      <c r="B7" t="s">
        <v>25</v>
      </c>
      <c r="C7">
        <v>422116</v>
      </c>
      <c r="D7" t="s">
        <v>40</v>
      </c>
      <c r="E7" s="3">
        <v>0.86041666666666672</v>
      </c>
      <c r="F7" s="3">
        <v>0.90208333333333335</v>
      </c>
      <c r="G7">
        <v>59.999999999999943</v>
      </c>
      <c r="H7">
        <v>60</v>
      </c>
    </row>
    <row r="8" spans="1:8" x14ac:dyDescent="0.3">
      <c r="A8" s="5">
        <v>45533</v>
      </c>
      <c r="B8" t="s">
        <v>25</v>
      </c>
      <c r="C8">
        <v>422117</v>
      </c>
      <c r="D8" t="s">
        <v>40</v>
      </c>
      <c r="E8" s="3">
        <v>0.90208333333333335</v>
      </c>
      <c r="F8" s="3">
        <v>0.95416666666666672</v>
      </c>
      <c r="G8">
        <v>75.000000000000057</v>
      </c>
      <c r="H8">
        <v>60</v>
      </c>
    </row>
    <row r="9" spans="1:8" x14ac:dyDescent="0.3">
      <c r="A9" s="5">
        <v>45534</v>
      </c>
      <c r="B9" t="s">
        <v>26</v>
      </c>
      <c r="C9">
        <v>422118</v>
      </c>
      <c r="D9" t="s">
        <v>41</v>
      </c>
      <c r="E9" s="3">
        <v>0.1701388888888889</v>
      </c>
      <c r="F9" s="3">
        <v>0.25347222222222221</v>
      </c>
      <c r="G9">
        <v>119.99999999999997</v>
      </c>
      <c r="H9">
        <v>60</v>
      </c>
    </row>
    <row r="10" spans="1:8" x14ac:dyDescent="0.3">
      <c r="A10" s="5">
        <v>45534</v>
      </c>
      <c r="B10" t="s">
        <v>26</v>
      </c>
      <c r="C10">
        <v>422119</v>
      </c>
      <c r="D10" t="s">
        <v>41</v>
      </c>
      <c r="E10" s="3">
        <v>0.25347222222222221</v>
      </c>
      <c r="F10" s="3">
        <v>0.3125</v>
      </c>
      <c r="G10">
        <v>85.000000000000014</v>
      </c>
      <c r="H10">
        <v>60</v>
      </c>
    </row>
    <row r="11" spans="1:8" x14ac:dyDescent="0.3">
      <c r="A11" s="5">
        <v>45534</v>
      </c>
      <c r="B11" t="s">
        <v>26</v>
      </c>
      <c r="C11">
        <v>422120</v>
      </c>
      <c r="D11" t="s">
        <v>41</v>
      </c>
      <c r="E11" s="3">
        <v>0.3125</v>
      </c>
      <c r="F11" s="3">
        <v>0.39027777777777778</v>
      </c>
      <c r="G11">
        <v>112</v>
      </c>
      <c r="H11">
        <v>60</v>
      </c>
    </row>
    <row r="12" spans="1:8" x14ac:dyDescent="0.3">
      <c r="A12" s="5">
        <v>45534</v>
      </c>
      <c r="B12" t="s">
        <v>26</v>
      </c>
      <c r="C12">
        <v>422121</v>
      </c>
      <c r="D12" t="s">
        <v>42</v>
      </c>
      <c r="E12" s="3">
        <v>0.39027777777777778</v>
      </c>
      <c r="F12" s="3">
        <v>0.44236111111111109</v>
      </c>
      <c r="G12">
        <v>74.999999999999972</v>
      </c>
      <c r="H12">
        <v>60</v>
      </c>
    </row>
    <row r="13" spans="1:8" x14ac:dyDescent="0.3">
      <c r="A13" s="5">
        <v>45534</v>
      </c>
      <c r="B13" t="s">
        <v>26</v>
      </c>
      <c r="C13">
        <v>422122</v>
      </c>
      <c r="D13" t="s">
        <v>42</v>
      </c>
      <c r="E13" s="3">
        <v>0.44236111111111109</v>
      </c>
      <c r="F13" s="3">
        <v>0.50138888888888888</v>
      </c>
      <c r="G13">
        <v>85.000000000000014</v>
      </c>
      <c r="H13">
        <v>60</v>
      </c>
    </row>
    <row r="14" spans="1:8" x14ac:dyDescent="0.3">
      <c r="A14" s="5">
        <v>45534</v>
      </c>
      <c r="B14" t="s">
        <v>26</v>
      </c>
      <c r="C14">
        <v>422123</v>
      </c>
      <c r="D14" t="s">
        <v>42</v>
      </c>
      <c r="E14" s="3">
        <v>0.50138888888888888</v>
      </c>
      <c r="F14" s="3">
        <v>0.59375</v>
      </c>
      <c r="G14">
        <v>133</v>
      </c>
      <c r="H14">
        <v>60</v>
      </c>
    </row>
    <row r="15" spans="1:8" x14ac:dyDescent="0.3">
      <c r="A15" s="5">
        <v>45534</v>
      </c>
      <c r="B15" t="s">
        <v>26</v>
      </c>
      <c r="C15">
        <v>422124</v>
      </c>
      <c r="D15" t="s">
        <v>42</v>
      </c>
      <c r="E15" s="3">
        <v>0.59375</v>
      </c>
      <c r="F15" s="3">
        <v>0.66319444444444442</v>
      </c>
      <c r="G15">
        <v>99.999999999999972</v>
      </c>
      <c r="H15">
        <v>60</v>
      </c>
    </row>
    <row r="16" spans="1:8" x14ac:dyDescent="0.3">
      <c r="A16" s="5">
        <v>45534</v>
      </c>
      <c r="B16" t="s">
        <v>26</v>
      </c>
      <c r="C16">
        <v>422125</v>
      </c>
      <c r="D16" t="s">
        <v>40</v>
      </c>
      <c r="E16" s="3">
        <v>0.66319444444444442</v>
      </c>
      <c r="F16" s="3">
        <v>0.71875</v>
      </c>
      <c r="G16">
        <v>80.000000000000028</v>
      </c>
      <c r="H16">
        <v>60</v>
      </c>
    </row>
    <row r="17" spans="1:8" x14ac:dyDescent="0.3">
      <c r="A17" s="5">
        <v>45534</v>
      </c>
      <c r="B17" t="s">
        <v>26</v>
      </c>
      <c r="C17">
        <v>422126</v>
      </c>
      <c r="D17" t="s">
        <v>40</v>
      </c>
      <c r="E17" s="3">
        <v>0.71875</v>
      </c>
      <c r="F17" s="3">
        <v>0.79097222222222219</v>
      </c>
      <c r="G17">
        <v>103.99999999999994</v>
      </c>
      <c r="H17">
        <v>60</v>
      </c>
    </row>
    <row r="18" spans="1:8" x14ac:dyDescent="0.3">
      <c r="A18" s="5">
        <v>45534</v>
      </c>
      <c r="B18" t="s">
        <v>26</v>
      </c>
      <c r="C18">
        <v>422127</v>
      </c>
      <c r="D18" t="s">
        <v>40</v>
      </c>
      <c r="E18" s="3">
        <v>0.79097222222222219</v>
      </c>
      <c r="F18" s="3">
        <v>0.84861111111111109</v>
      </c>
      <c r="G18">
        <v>83.000000000000028</v>
      </c>
      <c r="H18">
        <v>60</v>
      </c>
    </row>
    <row r="19" spans="1:8" x14ac:dyDescent="0.3">
      <c r="A19" s="5">
        <v>45534</v>
      </c>
      <c r="B19" t="s">
        <v>26</v>
      </c>
      <c r="C19">
        <v>422128</v>
      </c>
      <c r="D19" t="s">
        <v>40</v>
      </c>
      <c r="E19" s="3">
        <v>0.84861111111111109</v>
      </c>
      <c r="F19" s="3">
        <v>0.92638888888888893</v>
      </c>
      <c r="G19">
        <v>112.00000000000009</v>
      </c>
      <c r="H19">
        <v>60</v>
      </c>
    </row>
    <row r="20" spans="1:8" x14ac:dyDescent="0.3">
      <c r="A20" s="5">
        <v>45534</v>
      </c>
      <c r="B20" t="s">
        <v>26</v>
      </c>
      <c r="C20">
        <v>422129</v>
      </c>
      <c r="D20" t="s">
        <v>40</v>
      </c>
      <c r="E20" s="3">
        <v>0.92638888888888893</v>
      </c>
      <c r="F20" s="3">
        <v>0.97847222222222219</v>
      </c>
      <c r="G20">
        <v>74.999999999999886</v>
      </c>
      <c r="H20">
        <v>60</v>
      </c>
    </row>
    <row r="21" spans="1:8" x14ac:dyDescent="0.3">
      <c r="A21" s="5">
        <v>45535</v>
      </c>
      <c r="B21" t="s">
        <v>26</v>
      </c>
      <c r="C21">
        <v>422130</v>
      </c>
      <c r="D21" t="s">
        <v>41</v>
      </c>
      <c r="E21" s="3">
        <v>0.32291666666666669</v>
      </c>
      <c r="F21" s="3">
        <v>0.37847222222222221</v>
      </c>
      <c r="G21">
        <v>79.999999999999957</v>
      </c>
      <c r="H21">
        <v>60</v>
      </c>
    </row>
    <row r="22" spans="1:8" x14ac:dyDescent="0.3">
      <c r="A22" s="5">
        <v>45535</v>
      </c>
      <c r="B22" t="s">
        <v>26</v>
      </c>
      <c r="C22">
        <v>422131</v>
      </c>
      <c r="D22" t="s">
        <v>41</v>
      </c>
      <c r="E22" s="3">
        <v>0.37847222222222221</v>
      </c>
      <c r="F22" s="3">
        <v>0.44097222222222221</v>
      </c>
      <c r="G22">
        <v>90</v>
      </c>
      <c r="H22">
        <v>60</v>
      </c>
    </row>
    <row r="23" spans="1:8" x14ac:dyDescent="0.3">
      <c r="A23" s="5">
        <v>45535</v>
      </c>
      <c r="B23" t="s">
        <v>26</v>
      </c>
      <c r="C23">
        <v>422132</v>
      </c>
      <c r="D23" t="s">
        <v>41</v>
      </c>
      <c r="E23" s="3">
        <v>0.44097222222222221</v>
      </c>
      <c r="F23" s="3">
        <v>0.4826388888888889</v>
      </c>
      <c r="G23">
        <v>60.000000000000028</v>
      </c>
      <c r="H23">
        <v>60</v>
      </c>
    </row>
    <row r="24" spans="1:8" x14ac:dyDescent="0.3">
      <c r="A24" s="5">
        <v>45535</v>
      </c>
      <c r="B24" t="s">
        <v>27</v>
      </c>
      <c r="C24">
        <v>422133</v>
      </c>
      <c r="D24" t="s">
        <v>41</v>
      </c>
      <c r="E24" s="3">
        <v>0.4826388888888889</v>
      </c>
      <c r="F24" s="3">
        <v>0.53819444444444442</v>
      </c>
      <c r="G24">
        <v>79.999999999999957</v>
      </c>
      <c r="H24">
        <v>60</v>
      </c>
    </row>
    <row r="25" spans="1:8" x14ac:dyDescent="0.3">
      <c r="A25" s="5">
        <v>45535</v>
      </c>
      <c r="B25" t="s">
        <v>27</v>
      </c>
      <c r="C25">
        <v>422134</v>
      </c>
      <c r="D25" t="s">
        <v>43</v>
      </c>
      <c r="E25" s="3">
        <v>0.53819444444444442</v>
      </c>
      <c r="F25" s="3">
        <v>0.61458333333333337</v>
      </c>
      <c r="G25">
        <v>110.00000000000009</v>
      </c>
      <c r="H25">
        <v>60</v>
      </c>
    </row>
    <row r="26" spans="1:8" x14ac:dyDescent="0.3">
      <c r="A26" s="5">
        <v>45535</v>
      </c>
      <c r="B26" t="s">
        <v>27</v>
      </c>
      <c r="C26">
        <v>422135</v>
      </c>
      <c r="D26" t="s">
        <v>43</v>
      </c>
      <c r="E26" s="3">
        <v>0.61458333333333337</v>
      </c>
      <c r="F26" s="3">
        <v>0.6875</v>
      </c>
      <c r="G26">
        <v>104.99999999999994</v>
      </c>
      <c r="H26">
        <v>60</v>
      </c>
    </row>
    <row r="27" spans="1:8" x14ac:dyDescent="0.3">
      <c r="A27" s="5">
        <v>45535</v>
      </c>
      <c r="B27" t="s">
        <v>27</v>
      </c>
      <c r="C27">
        <v>422136</v>
      </c>
      <c r="D27" t="s">
        <v>43</v>
      </c>
      <c r="E27" s="3">
        <v>0.6875</v>
      </c>
      <c r="F27" s="3">
        <v>0.72916666666666663</v>
      </c>
      <c r="G27">
        <v>59.999999999999943</v>
      </c>
      <c r="H27">
        <v>60</v>
      </c>
    </row>
    <row r="28" spans="1:8" x14ac:dyDescent="0.3">
      <c r="A28" s="5">
        <v>45537</v>
      </c>
      <c r="B28" t="s">
        <v>28</v>
      </c>
      <c r="C28">
        <v>422137</v>
      </c>
      <c r="D28" t="s">
        <v>41</v>
      </c>
      <c r="E28" s="3">
        <v>4.1666666666666664E-2</v>
      </c>
      <c r="F28" s="3">
        <v>0.11458333333333333</v>
      </c>
      <c r="G28">
        <v>104.99999999999999</v>
      </c>
      <c r="H28">
        <v>60</v>
      </c>
    </row>
    <row r="29" spans="1:8" x14ac:dyDescent="0.3">
      <c r="A29" s="5">
        <v>45537</v>
      </c>
      <c r="B29" t="s">
        <v>28</v>
      </c>
      <c r="C29">
        <v>422138</v>
      </c>
      <c r="D29" t="s">
        <v>41</v>
      </c>
      <c r="E29" s="3">
        <v>0.11458333333333333</v>
      </c>
      <c r="F29" s="3">
        <v>0.1701388888888889</v>
      </c>
      <c r="G29">
        <v>80.000000000000014</v>
      </c>
      <c r="H29">
        <v>60</v>
      </c>
    </row>
    <row r="30" spans="1:8" x14ac:dyDescent="0.3">
      <c r="A30" s="5">
        <v>45537</v>
      </c>
      <c r="B30" t="s">
        <v>28</v>
      </c>
      <c r="C30">
        <v>422139</v>
      </c>
      <c r="D30" t="s">
        <v>41</v>
      </c>
      <c r="E30" s="3">
        <v>0.1701388888888889</v>
      </c>
      <c r="F30" s="3">
        <v>0.2361111111111111</v>
      </c>
      <c r="G30">
        <v>94.999999999999986</v>
      </c>
      <c r="H30">
        <v>60</v>
      </c>
    </row>
    <row r="31" spans="1:8" x14ac:dyDescent="0.3">
      <c r="A31" s="5">
        <v>45537</v>
      </c>
      <c r="B31" t="s">
        <v>28</v>
      </c>
      <c r="C31">
        <v>422140</v>
      </c>
      <c r="D31" t="s">
        <v>41</v>
      </c>
      <c r="E31" s="3">
        <v>0.2361111111111111</v>
      </c>
      <c r="F31" s="3">
        <v>0.3215277777777778</v>
      </c>
      <c r="G31">
        <v>123.00000000000004</v>
      </c>
      <c r="H31">
        <v>60</v>
      </c>
    </row>
    <row r="32" spans="1:8" x14ac:dyDescent="0.3">
      <c r="A32" s="5">
        <v>45537</v>
      </c>
      <c r="B32" t="s">
        <v>28</v>
      </c>
      <c r="C32">
        <v>422141</v>
      </c>
      <c r="D32" t="s">
        <v>42</v>
      </c>
      <c r="E32" s="3">
        <v>0.3215277777777778</v>
      </c>
      <c r="F32" s="3">
        <v>0.36805555555555558</v>
      </c>
      <c r="G32">
        <v>67</v>
      </c>
      <c r="H32">
        <v>60</v>
      </c>
    </row>
    <row r="33" spans="1:8" x14ac:dyDescent="0.3">
      <c r="A33" s="5">
        <v>45537</v>
      </c>
      <c r="B33" t="s">
        <v>28</v>
      </c>
      <c r="C33">
        <v>422142</v>
      </c>
      <c r="D33" t="s">
        <v>42</v>
      </c>
      <c r="E33" s="3">
        <v>0.36805555555555558</v>
      </c>
      <c r="F33" s="3">
        <v>0.43055555555555558</v>
      </c>
      <c r="G33">
        <v>90</v>
      </c>
      <c r="H33">
        <v>60</v>
      </c>
    </row>
    <row r="34" spans="1:8" x14ac:dyDescent="0.3">
      <c r="A34" s="5">
        <v>45537</v>
      </c>
      <c r="B34" t="s">
        <v>28</v>
      </c>
      <c r="C34">
        <v>422143</v>
      </c>
      <c r="D34" t="s">
        <v>42</v>
      </c>
      <c r="E34" s="3">
        <v>0.43055555555555558</v>
      </c>
      <c r="F34" s="3">
        <v>0.51249999999999996</v>
      </c>
      <c r="G34">
        <v>117.9999999999999</v>
      </c>
      <c r="H34">
        <v>60</v>
      </c>
    </row>
    <row r="35" spans="1:8" x14ac:dyDescent="0.3">
      <c r="A35" s="5">
        <v>45537</v>
      </c>
      <c r="B35" t="s">
        <v>29</v>
      </c>
      <c r="C35">
        <v>422144</v>
      </c>
      <c r="D35" t="s">
        <v>42</v>
      </c>
      <c r="E35" s="3">
        <v>0.51249999999999996</v>
      </c>
      <c r="F35" s="3">
        <v>0.61805555555555558</v>
      </c>
      <c r="G35">
        <v>152.00000000000011</v>
      </c>
      <c r="H35">
        <v>98</v>
      </c>
    </row>
    <row r="36" spans="1:8" x14ac:dyDescent="0.3">
      <c r="A36" s="5">
        <v>45537</v>
      </c>
      <c r="B36" t="s">
        <v>29</v>
      </c>
      <c r="C36">
        <v>422145</v>
      </c>
      <c r="D36" t="s">
        <v>40</v>
      </c>
      <c r="E36" s="3">
        <v>0.61805555555555558</v>
      </c>
      <c r="F36" s="3">
        <v>0.70138888888888884</v>
      </c>
      <c r="G36">
        <v>120.00000000000006</v>
      </c>
      <c r="H36">
        <v>98</v>
      </c>
    </row>
    <row r="37" spans="1:8" x14ac:dyDescent="0.3">
      <c r="A37" s="5">
        <v>45537</v>
      </c>
      <c r="B37" t="s">
        <v>29</v>
      </c>
      <c r="C37">
        <v>422146</v>
      </c>
      <c r="D37" t="s">
        <v>40</v>
      </c>
      <c r="E37" s="3">
        <v>0.70138888888888884</v>
      </c>
      <c r="F37" s="3">
        <v>0.8125</v>
      </c>
      <c r="G37">
        <v>159.99999999999991</v>
      </c>
      <c r="H37">
        <v>98</v>
      </c>
    </row>
    <row r="38" spans="1:8" x14ac:dyDescent="0.3">
      <c r="A38" s="5">
        <v>45537</v>
      </c>
      <c r="B38" t="s">
        <v>29</v>
      </c>
      <c r="C38">
        <v>422147</v>
      </c>
      <c r="D38" t="s">
        <v>40</v>
      </c>
      <c r="E38" s="3">
        <v>0.8125</v>
      </c>
      <c r="F38" s="3">
        <v>0.95486111111111116</v>
      </c>
      <c r="G38">
        <v>205.00000000000006</v>
      </c>
      <c r="H38">
        <v>98</v>
      </c>
    </row>
    <row r="39" spans="1:8" x14ac:dyDescent="0.3">
      <c r="A39" s="5">
        <v>45538</v>
      </c>
      <c r="B39" t="s">
        <v>29</v>
      </c>
      <c r="C39">
        <v>422148</v>
      </c>
      <c r="D39" t="s">
        <v>43</v>
      </c>
      <c r="E39" s="3">
        <v>0.95486111111111116</v>
      </c>
      <c r="F39" s="6">
        <v>1.0451388888888888</v>
      </c>
      <c r="G39">
        <v>129.99999999999986</v>
      </c>
      <c r="H39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K39"/>
  <sheetViews>
    <sheetView topLeftCell="A14" workbookViewId="0">
      <selection activeCell="J2" sqref="J2:J5"/>
    </sheetView>
  </sheetViews>
  <sheetFormatPr defaultRowHeight="14.4" x14ac:dyDescent="0.3"/>
  <cols>
    <col min="1" max="1" width="10.44140625" bestFit="1" customWidth="1"/>
    <col min="2" max="2" width="9.5546875" bestFit="1" customWidth="1"/>
    <col min="3" max="3" width="8.88671875" customWidth="1"/>
    <col min="4" max="4" width="9.44140625" bestFit="1" customWidth="1"/>
    <col min="5" max="5" width="9.5546875" bestFit="1" customWidth="1"/>
    <col min="6" max="6" width="8.88671875" customWidth="1"/>
    <col min="7" max="7" width="18.109375" customWidth="1"/>
    <col min="8" max="9" width="8.88671875" customWidth="1"/>
    <col min="10" max="10" width="12.44140625" bestFit="1" customWidth="1"/>
    <col min="11" max="11" width="19" bestFit="1" customWidth="1"/>
    <col min="13" max="13" width="8.886718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44</v>
      </c>
      <c r="H1" s="2" t="s">
        <v>45</v>
      </c>
      <c r="J1" s="8" t="s">
        <v>46</v>
      </c>
      <c r="K1" t="s">
        <v>48</v>
      </c>
    </row>
    <row r="2" spans="1:11" x14ac:dyDescent="0.3">
      <c r="A2" s="1">
        <v>45533</v>
      </c>
      <c r="B2" t="s">
        <v>24</v>
      </c>
      <c r="C2">
        <v>422111</v>
      </c>
      <c r="D2" t="s">
        <v>43</v>
      </c>
      <c r="E2" s="3">
        <v>0.49305555555555558</v>
      </c>
      <c r="F2" s="3">
        <v>0.58680555555555558</v>
      </c>
      <c r="G2">
        <f>(F2-E2)*24*60</f>
        <v>135</v>
      </c>
      <c r="H2">
        <f>_xlfn.XLOOKUP('Line productivity'!B2,Products!$A$2:$A$7,Products!$D$2:$D$7)</f>
        <v>60</v>
      </c>
      <c r="J2" s="9" t="s">
        <v>40</v>
      </c>
      <c r="K2" s="7">
        <v>0.66839378238341973</v>
      </c>
    </row>
    <row r="3" spans="1:11" x14ac:dyDescent="0.3">
      <c r="A3" s="1">
        <v>45533</v>
      </c>
      <c r="B3" t="s">
        <v>25</v>
      </c>
      <c r="C3">
        <v>422112</v>
      </c>
      <c r="D3" t="s">
        <v>43</v>
      </c>
      <c r="E3" s="3">
        <v>0.58680555555555558</v>
      </c>
      <c r="F3" s="3">
        <v>0.65625</v>
      </c>
      <c r="G3">
        <f t="shared" ref="G3:G39" si="0">(F3-E3)*24*60</f>
        <v>99.999999999999972</v>
      </c>
      <c r="H3">
        <f>_xlfn.XLOOKUP('Line productivity'!B3,Products!$A$2:$A$7,Products!$D$2:$D$7)</f>
        <v>60</v>
      </c>
      <c r="J3" s="9" t="s">
        <v>41</v>
      </c>
      <c r="K3" s="7">
        <v>0.64077669902912626</v>
      </c>
    </row>
    <row r="4" spans="1:11" x14ac:dyDescent="0.3">
      <c r="A4" s="1">
        <v>45533</v>
      </c>
      <c r="B4" t="s">
        <v>25</v>
      </c>
      <c r="C4">
        <v>422113</v>
      </c>
      <c r="D4" t="s">
        <v>43</v>
      </c>
      <c r="E4" s="3">
        <v>0.65625</v>
      </c>
      <c r="F4" s="3">
        <v>0.73263888888888884</v>
      </c>
      <c r="G4">
        <f t="shared" si="0"/>
        <v>109.99999999999993</v>
      </c>
      <c r="H4">
        <f>_xlfn.XLOOKUP('Line productivity'!B4,Products!$A$2:$A$7,Products!$D$2:$D$7)</f>
        <v>60</v>
      </c>
      <c r="J4" s="9" t="s">
        <v>42</v>
      </c>
      <c r="K4" s="7">
        <v>0.63170731707317074</v>
      </c>
    </row>
    <row r="5" spans="1:11" x14ac:dyDescent="0.3">
      <c r="A5" s="1">
        <v>45533</v>
      </c>
      <c r="B5" t="s">
        <v>25</v>
      </c>
      <c r="C5">
        <v>422114</v>
      </c>
      <c r="D5" t="s">
        <v>43</v>
      </c>
      <c r="E5" s="3">
        <v>0.73263888888888884</v>
      </c>
      <c r="F5" s="3">
        <v>0.80208333333333326</v>
      </c>
      <c r="G5">
        <f t="shared" si="0"/>
        <v>99.999999999999972</v>
      </c>
      <c r="H5">
        <f>_xlfn.XLOOKUP('Line productivity'!B5,Products!$A$2:$A$7,Products!$D$2:$D$7)</f>
        <v>60</v>
      </c>
      <c r="J5" s="9" t="s">
        <v>43</v>
      </c>
      <c r="K5" s="7">
        <v>0.60941176470588243</v>
      </c>
    </row>
    <row r="6" spans="1:11" x14ac:dyDescent="0.3">
      <c r="A6" s="1">
        <v>45533</v>
      </c>
      <c r="B6" t="s">
        <v>25</v>
      </c>
      <c r="C6">
        <v>422115</v>
      </c>
      <c r="D6" t="s">
        <v>40</v>
      </c>
      <c r="E6" s="3">
        <v>0.80208333333333326</v>
      </c>
      <c r="F6" s="3">
        <v>0.86041666666666661</v>
      </c>
      <c r="G6">
        <f t="shared" si="0"/>
        <v>84.000000000000028</v>
      </c>
      <c r="H6">
        <f>_xlfn.XLOOKUP('Line productivity'!B6,Products!$A$2:$A$7,Products!$D$2:$D$7)</f>
        <v>60</v>
      </c>
      <c r="J6" s="9" t="s">
        <v>47</v>
      </c>
      <c r="K6" s="7">
        <v>0.64022809745982379</v>
      </c>
    </row>
    <row r="7" spans="1:11" x14ac:dyDescent="0.3">
      <c r="A7" s="1">
        <v>45533</v>
      </c>
      <c r="B7" t="s">
        <v>25</v>
      </c>
      <c r="C7">
        <v>422116</v>
      </c>
      <c r="D7" t="s">
        <v>40</v>
      </c>
      <c r="E7" s="3">
        <v>0.86041666666666661</v>
      </c>
      <c r="F7" s="3">
        <v>0.90208333333333324</v>
      </c>
      <c r="G7">
        <f t="shared" si="0"/>
        <v>59.999999999999943</v>
      </c>
      <c r="H7">
        <f>_xlfn.XLOOKUP('Line productivity'!B7,Products!$A$2:$A$7,Products!$D$2:$D$7)</f>
        <v>60</v>
      </c>
    </row>
    <row r="8" spans="1:11" x14ac:dyDescent="0.3">
      <c r="A8" s="1">
        <v>45533</v>
      </c>
      <c r="B8" t="s">
        <v>25</v>
      </c>
      <c r="C8">
        <v>422117</v>
      </c>
      <c r="D8" t="s">
        <v>40</v>
      </c>
      <c r="E8" s="3">
        <v>0.90208333333333324</v>
      </c>
      <c r="F8" s="3">
        <v>0.95416666666666661</v>
      </c>
      <c r="G8">
        <f t="shared" si="0"/>
        <v>75.000000000000057</v>
      </c>
      <c r="H8">
        <f>_xlfn.XLOOKUP('Line productivity'!B8,Products!$A$2:$A$7,Products!$D$2:$D$7)</f>
        <v>60</v>
      </c>
    </row>
    <row r="9" spans="1:11" x14ac:dyDescent="0.3">
      <c r="A9" s="1">
        <v>45534</v>
      </c>
      <c r="B9" t="s">
        <v>26</v>
      </c>
      <c r="C9">
        <v>422118</v>
      </c>
      <c r="D9" t="s">
        <v>41</v>
      </c>
      <c r="E9" s="3">
        <v>0.1701388888888889</v>
      </c>
      <c r="F9" s="3">
        <v>0.25347222222222221</v>
      </c>
      <c r="G9">
        <f t="shared" si="0"/>
        <v>119.99999999999997</v>
      </c>
      <c r="H9">
        <f>_xlfn.XLOOKUP('Line productivity'!B9,Products!$A$2:$A$7,Products!$D$2:$D$7)</f>
        <v>60</v>
      </c>
    </row>
    <row r="10" spans="1:11" x14ac:dyDescent="0.3">
      <c r="A10" s="1">
        <v>45534</v>
      </c>
      <c r="B10" t="s">
        <v>26</v>
      </c>
      <c r="C10">
        <v>422119</v>
      </c>
      <c r="D10" t="s">
        <v>41</v>
      </c>
      <c r="E10" s="3">
        <v>0.25347222222222221</v>
      </c>
      <c r="F10" s="3">
        <v>0.3125</v>
      </c>
      <c r="G10">
        <f t="shared" si="0"/>
        <v>85.000000000000014</v>
      </c>
      <c r="H10">
        <f>_xlfn.XLOOKUP('Line productivity'!B10,Products!$A$2:$A$7,Products!$D$2:$D$7)</f>
        <v>60</v>
      </c>
    </row>
    <row r="11" spans="1:11" x14ac:dyDescent="0.3">
      <c r="A11" s="1">
        <v>45534</v>
      </c>
      <c r="B11" t="s">
        <v>26</v>
      </c>
      <c r="C11">
        <v>422120</v>
      </c>
      <c r="D11" t="s">
        <v>41</v>
      </c>
      <c r="E11" s="3">
        <v>0.3125</v>
      </c>
      <c r="F11" s="3">
        <v>0.39027777777777778</v>
      </c>
      <c r="G11">
        <f t="shared" si="0"/>
        <v>112</v>
      </c>
      <c r="H11">
        <f>_xlfn.XLOOKUP('Line productivity'!B11,Products!$A$2:$A$7,Products!$D$2:$D$7)</f>
        <v>60</v>
      </c>
    </row>
    <row r="12" spans="1:11" x14ac:dyDescent="0.3">
      <c r="A12" s="1">
        <v>45534</v>
      </c>
      <c r="B12" t="s">
        <v>26</v>
      </c>
      <c r="C12">
        <v>422121</v>
      </c>
      <c r="D12" t="s">
        <v>42</v>
      </c>
      <c r="E12" s="3">
        <v>0.39027777777777778</v>
      </c>
      <c r="F12" s="3">
        <v>0.44236111111111109</v>
      </c>
      <c r="G12">
        <f t="shared" si="0"/>
        <v>74.999999999999972</v>
      </c>
      <c r="H12">
        <f>_xlfn.XLOOKUP('Line productivity'!B12,Products!$A$2:$A$7,Products!$D$2:$D$7)</f>
        <v>60</v>
      </c>
    </row>
    <row r="13" spans="1:11" x14ac:dyDescent="0.3">
      <c r="A13" s="1">
        <v>45534</v>
      </c>
      <c r="B13" t="s">
        <v>26</v>
      </c>
      <c r="C13">
        <v>422122</v>
      </c>
      <c r="D13" t="s">
        <v>42</v>
      </c>
      <c r="E13" s="3">
        <v>0.44236111111111109</v>
      </c>
      <c r="F13" s="3">
        <v>0.50138888888888888</v>
      </c>
      <c r="G13">
        <f t="shared" si="0"/>
        <v>85.000000000000014</v>
      </c>
      <c r="H13">
        <f>_xlfn.XLOOKUP('Line productivity'!B13,Products!$A$2:$A$7,Products!$D$2:$D$7)</f>
        <v>60</v>
      </c>
    </row>
    <row r="14" spans="1:11" x14ac:dyDescent="0.3">
      <c r="A14" s="1">
        <v>45534</v>
      </c>
      <c r="B14" t="s">
        <v>26</v>
      </c>
      <c r="C14">
        <v>422123</v>
      </c>
      <c r="D14" t="s">
        <v>42</v>
      </c>
      <c r="E14" s="3">
        <v>0.50138888888888888</v>
      </c>
      <c r="F14" s="3">
        <v>0.59375</v>
      </c>
      <c r="G14">
        <f t="shared" si="0"/>
        <v>133</v>
      </c>
      <c r="H14">
        <f>_xlfn.XLOOKUP('Line productivity'!B14,Products!$A$2:$A$7,Products!$D$2:$D$7)</f>
        <v>60</v>
      </c>
    </row>
    <row r="15" spans="1:11" x14ac:dyDescent="0.3">
      <c r="A15" s="1">
        <v>45534</v>
      </c>
      <c r="B15" t="s">
        <v>26</v>
      </c>
      <c r="C15">
        <v>422124</v>
      </c>
      <c r="D15" t="s">
        <v>42</v>
      </c>
      <c r="E15" s="3">
        <v>0.59375</v>
      </c>
      <c r="F15" s="3">
        <v>0.66319444444444442</v>
      </c>
      <c r="G15">
        <f t="shared" si="0"/>
        <v>99.999999999999972</v>
      </c>
      <c r="H15">
        <f>_xlfn.XLOOKUP('Line productivity'!B15,Products!$A$2:$A$7,Products!$D$2:$D$7)</f>
        <v>60</v>
      </c>
    </row>
    <row r="16" spans="1:11" x14ac:dyDescent="0.3">
      <c r="A16" s="1">
        <v>45534</v>
      </c>
      <c r="B16" t="s">
        <v>26</v>
      </c>
      <c r="C16">
        <v>422125</v>
      </c>
      <c r="D16" t="s">
        <v>40</v>
      </c>
      <c r="E16" s="3">
        <v>0.66319444444444442</v>
      </c>
      <c r="F16" s="3">
        <v>0.71875</v>
      </c>
      <c r="G16">
        <f t="shared" si="0"/>
        <v>80.000000000000028</v>
      </c>
      <c r="H16">
        <f>_xlfn.XLOOKUP('Line productivity'!B16,Products!$A$2:$A$7,Products!$D$2:$D$7)</f>
        <v>60</v>
      </c>
    </row>
    <row r="17" spans="1:8" x14ac:dyDescent="0.3">
      <c r="A17" s="1">
        <v>45534</v>
      </c>
      <c r="B17" t="s">
        <v>26</v>
      </c>
      <c r="C17">
        <v>422126</v>
      </c>
      <c r="D17" t="s">
        <v>40</v>
      </c>
      <c r="E17" s="3">
        <v>0.71875</v>
      </c>
      <c r="F17" s="3">
        <v>0.79097222222222219</v>
      </c>
      <c r="G17">
        <f t="shared" si="0"/>
        <v>103.99999999999994</v>
      </c>
      <c r="H17">
        <f>_xlfn.XLOOKUP('Line productivity'!B17,Products!$A$2:$A$7,Products!$D$2:$D$7)</f>
        <v>60</v>
      </c>
    </row>
    <row r="18" spans="1:8" x14ac:dyDescent="0.3">
      <c r="A18" s="1">
        <v>45534</v>
      </c>
      <c r="B18" t="s">
        <v>26</v>
      </c>
      <c r="C18">
        <v>422127</v>
      </c>
      <c r="D18" t="s">
        <v>40</v>
      </c>
      <c r="E18" s="3">
        <v>0.79097222222222219</v>
      </c>
      <c r="F18" s="3">
        <v>0.84861111111111109</v>
      </c>
      <c r="G18">
        <f t="shared" si="0"/>
        <v>83.000000000000028</v>
      </c>
      <c r="H18">
        <f>_xlfn.XLOOKUP('Line productivity'!B18,Products!$A$2:$A$7,Products!$D$2:$D$7)</f>
        <v>60</v>
      </c>
    </row>
    <row r="19" spans="1:8" x14ac:dyDescent="0.3">
      <c r="A19" s="1">
        <v>45534</v>
      </c>
      <c r="B19" t="s">
        <v>26</v>
      </c>
      <c r="C19">
        <v>422128</v>
      </c>
      <c r="D19" t="s">
        <v>40</v>
      </c>
      <c r="E19" s="3">
        <v>0.84861111111111109</v>
      </c>
      <c r="F19" s="3">
        <v>0.92638888888888893</v>
      </c>
      <c r="G19">
        <f t="shared" si="0"/>
        <v>112.00000000000009</v>
      </c>
      <c r="H19">
        <f>_xlfn.XLOOKUP('Line productivity'!B19,Products!$A$2:$A$7,Products!$D$2:$D$7)</f>
        <v>60</v>
      </c>
    </row>
    <row r="20" spans="1:8" x14ac:dyDescent="0.3">
      <c r="A20" s="1">
        <v>45534</v>
      </c>
      <c r="B20" t="s">
        <v>26</v>
      </c>
      <c r="C20">
        <v>422129</v>
      </c>
      <c r="D20" t="s">
        <v>40</v>
      </c>
      <c r="E20" s="3">
        <v>0.92638888888888893</v>
      </c>
      <c r="F20" s="3">
        <v>0.97847222222222219</v>
      </c>
      <c r="G20">
        <f t="shared" si="0"/>
        <v>74.999999999999886</v>
      </c>
      <c r="H20">
        <f>_xlfn.XLOOKUP('Line productivity'!B20,Products!$A$2:$A$7,Products!$D$2:$D$7)</f>
        <v>60</v>
      </c>
    </row>
    <row r="21" spans="1:8" x14ac:dyDescent="0.3">
      <c r="A21" s="1">
        <v>45535</v>
      </c>
      <c r="B21" t="s">
        <v>26</v>
      </c>
      <c r="C21">
        <v>422130</v>
      </c>
      <c r="D21" t="s">
        <v>41</v>
      </c>
      <c r="E21" s="3">
        <v>0.32291666666666669</v>
      </c>
      <c r="F21" s="3">
        <v>0.37847222222222221</v>
      </c>
      <c r="G21">
        <f t="shared" si="0"/>
        <v>79.999999999999957</v>
      </c>
      <c r="H21">
        <f>_xlfn.XLOOKUP('Line productivity'!B21,Products!$A$2:$A$7,Products!$D$2:$D$7)</f>
        <v>60</v>
      </c>
    </row>
    <row r="22" spans="1:8" x14ac:dyDescent="0.3">
      <c r="A22" s="1">
        <v>45535</v>
      </c>
      <c r="B22" t="s">
        <v>26</v>
      </c>
      <c r="C22">
        <v>422131</v>
      </c>
      <c r="D22" t="s">
        <v>41</v>
      </c>
      <c r="E22" s="3">
        <v>0.37847222222222221</v>
      </c>
      <c r="F22" s="3">
        <v>0.44097222222222221</v>
      </c>
      <c r="G22">
        <f t="shared" si="0"/>
        <v>90</v>
      </c>
      <c r="H22">
        <f>_xlfn.XLOOKUP('Line productivity'!B22,Products!$A$2:$A$7,Products!$D$2:$D$7)</f>
        <v>60</v>
      </c>
    </row>
    <row r="23" spans="1:8" x14ac:dyDescent="0.3">
      <c r="A23" s="1">
        <v>45535</v>
      </c>
      <c r="B23" t="s">
        <v>26</v>
      </c>
      <c r="C23">
        <v>422132</v>
      </c>
      <c r="D23" t="s">
        <v>41</v>
      </c>
      <c r="E23" s="3">
        <v>0.44097222222222221</v>
      </c>
      <c r="F23" s="3">
        <v>0.4826388888888889</v>
      </c>
      <c r="G23">
        <f t="shared" si="0"/>
        <v>60.000000000000028</v>
      </c>
      <c r="H23">
        <f>_xlfn.XLOOKUP('Line productivity'!B23,Products!$A$2:$A$7,Products!$D$2:$D$7)</f>
        <v>60</v>
      </c>
    </row>
    <row r="24" spans="1:8" x14ac:dyDescent="0.3">
      <c r="A24" s="1">
        <v>45535</v>
      </c>
      <c r="B24" t="s">
        <v>27</v>
      </c>
      <c r="C24">
        <v>422133</v>
      </c>
      <c r="D24" t="s">
        <v>41</v>
      </c>
      <c r="E24" s="3">
        <v>0.4826388888888889</v>
      </c>
      <c r="F24" s="3">
        <v>0.53819444444444442</v>
      </c>
      <c r="G24">
        <f t="shared" si="0"/>
        <v>79.999999999999957</v>
      </c>
      <c r="H24">
        <f>_xlfn.XLOOKUP('Line productivity'!B24,Products!$A$2:$A$7,Products!$D$2:$D$7)</f>
        <v>60</v>
      </c>
    </row>
    <row r="25" spans="1:8" x14ac:dyDescent="0.3">
      <c r="A25" s="1">
        <v>45535</v>
      </c>
      <c r="B25" t="s">
        <v>27</v>
      </c>
      <c r="C25">
        <v>422134</v>
      </c>
      <c r="D25" t="s">
        <v>43</v>
      </c>
      <c r="E25" s="3">
        <v>0.53819444444444442</v>
      </c>
      <c r="F25" s="3">
        <v>0.61458333333333337</v>
      </c>
      <c r="G25">
        <f t="shared" si="0"/>
        <v>110.00000000000009</v>
      </c>
      <c r="H25">
        <f>_xlfn.XLOOKUP('Line productivity'!B25,Products!$A$2:$A$7,Products!$D$2:$D$7)</f>
        <v>60</v>
      </c>
    </row>
    <row r="26" spans="1:8" x14ac:dyDescent="0.3">
      <c r="A26" s="1">
        <v>45535</v>
      </c>
      <c r="B26" t="s">
        <v>27</v>
      </c>
      <c r="C26">
        <v>422135</v>
      </c>
      <c r="D26" t="s">
        <v>43</v>
      </c>
      <c r="E26" s="3">
        <v>0.61458333333333337</v>
      </c>
      <c r="F26" s="3">
        <v>0.6875</v>
      </c>
      <c r="G26">
        <f t="shared" si="0"/>
        <v>104.99999999999994</v>
      </c>
      <c r="H26">
        <f>_xlfn.XLOOKUP('Line productivity'!B26,Products!$A$2:$A$7,Products!$D$2:$D$7)</f>
        <v>60</v>
      </c>
    </row>
    <row r="27" spans="1:8" x14ac:dyDescent="0.3">
      <c r="A27" s="1">
        <v>45535</v>
      </c>
      <c r="B27" t="s">
        <v>27</v>
      </c>
      <c r="C27">
        <v>422136</v>
      </c>
      <c r="D27" t="s">
        <v>43</v>
      </c>
      <c r="E27" s="3">
        <v>0.6875</v>
      </c>
      <c r="F27" s="3">
        <v>0.72916666666666663</v>
      </c>
      <c r="G27">
        <f t="shared" si="0"/>
        <v>59.999999999999943</v>
      </c>
      <c r="H27">
        <f>_xlfn.XLOOKUP('Line productivity'!B27,Products!$A$2:$A$7,Products!$D$2:$D$7)</f>
        <v>60</v>
      </c>
    </row>
    <row r="28" spans="1:8" x14ac:dyDescent="0.3">
      <c r="A28" s="1">
        <v>45537</v>
      </c>
      <c r="B28" t="s">
        <v>28</v>
      </c>
      <c r="C28">
        <v>422137</v>
      </c>
      <c r="D28" t="s">
        <v>41</v>
      </c>
      <c r="E28" s="3">
        <v>4.1666666666666664E-2</v>
      </c>
      <c r="F28" s="3">
        <v>0.11458333333333333</v>
      </c>
      <c r="G28">
        <f t="shared" si="0"/>
        <v>104.99999999999999</v>
      </c>
      <c r="H28">
        <f>_xlfn.XLOOKUP('Line productivity'!B28,Products!$A$2:$A$7,Products!$D$2:$D$7)</f>
        <v>60</v>
      </c>
    </row>
    <row r="29" spans="1:8" x14ac:dyDescent="0.3">
      <c r="A29" s="1">
        <v>45537</v>
      </c>
      <c r="B29" t="s">
        <v>28</v>
      </c>
      <c r="C29">
        <v>422138</v>
      </c>
      <c r="D29" t="s">
        <v>41</v>
      </c>
      <c r="E29" s="3">
        <v>0.11458333333333333</v>
      </c>
      <c r="F29" s="3">
        <v>0.1701388888888889</v>
      </c>
      <c r="G29">
        <f t="shared" si="0"/>
        <v>80.000000000000014</v>
      </c>
      <c r="H29">
        <f>_xlfn.XLOOKUP('Line productivity'!B29,Products!$A$2:$A$7,Products!$D$2:$D$7)</f>
        <v>60</v>
      </c>
    </row>
    <row r="30" spans="1:8" x14ac:dyDescent="0.3">
      <c r="A30" s="1">
        <v>45537</v>
      </c>
      <c r="B30" t="s">
        <v>28</v>
      </c>
      <c r="C30">
        <v>422139</v>
      </c>
      <c r="D30" t="s">
        <v>41</v>
      </c>
      <c r="E30" s="3">
        <v>0.1701388888888889</v>
      </c>
      <c r="F30" s="3">
        <v>0.2361111111111111</v>
      </c>
      <c r="G30">
        <f t="shared" si="0"/>
        <v>94.999999999999986</v>
      </c>
      <c r="H30">
        <f>_xlfn.XLOOKUP('Line productivity'!B30,Products!$A$2:$A$7,Products!$D$2:$D$7)</f>
        <v>60</v>
      </c>
    </row>
    <row r="31" spans="1:8" x14ac:dyDescent="0.3">
      <c r="A31" s="1">
        <v>45537</v>
      </c>
      <c r="B31" t="s">
        <v>28</v>
      </c>
      <c r="C31">
        <v>422140</v>
      </c>
      <c r="D31" t="s">
        <v>41</v>
      </c>
      <c r="E31" s="3">
        <v>0.2361111111111111</v>
      </c>
      <c r="F31" s="3">
        <v>0.3215277777777778</v>
      </c>
      <c r="G31">
        <f t="shared" si="0"/>
        <v>123.00000000000004</v>
      </c>
      <c r="H31">
        <f>_xlfn.XLOOKUP('Line productivity'!B31,Products!$A$2:$A$7,Products!$D$2:$D$7)</f>
        <v>60</v>
      </c>
    </row>
    <row r="32" spans="1:8" x14ac:dyDescent="0.3">
      <c r="A32" s="1">
        <v>45537</v>
      </c>
      <c r="B32" t="s">
        <v>28</v>
      </c>
      <c r="C32">
        <v>422141</v>
      </c>
      <c r="D32" t="s">
        <v>42</v>
      </c>
      <c r="E32" s="3">
        <v>0.3215277777777778</v>
      </c>
      <c r="F32" s="3">
        <v>0.36805555555555558</v>
      </c>
      <c r="G32">
        <f t="shared" si="0"/>
        <v>67</v>
      </c>
      <c r="H32">
        <f>_xlfn.XLOOKUP('Line productivity'!B32,Products!$A$2:$A$7,Products!$D$2:$D$7)</f>
        <v>60</v>
      </c>
    </row>
    <row r="33" spans="1:8" x14ac:dyDescent="0.3">
      <c r="A33" s="1">
        <v>45537</v>
      </c>
      <c r="B33" t="s">
        <v>28</v>
      </c>
      <c r="C33">
        <v>422142</v>
      </c>
      <c r="D33" t="s">
        <v>42</v>
      </c>
      <c r="E33" s="3">
        <v>0.36805555555555558</v>
      </c>
      <c r="F33" s="3">
        <v>0.43055555555555558</v>
      </c>
      <c r="G33">
        <f t="shared" si="0"/>
        <v>90</v>
      </c>
      <c r="H33">
        <f>_xlfn.XLOOKUP('Line productivity'!B33,Products!$A$2:$A$7,Products!$D$2:$D$7)</f>
        <v>60</v>
      </c>
    </row>
    <row r="34" spans="1:8" x14ac:dyDescent="0.3">
      <c r="A34" s="1">
        <v>45537</v>
      </c>
      <c r="B34" t="s">
        <v>28</v>
      </c>
      <c r="C34">
        <v>422143</v>
      </c>
      <c r="D34" t="s">
        <v>42</v>
      </c>
      <c r="E34" s="3">
        <v>0.43055555555555558</v>
      </c>
      <c r="F34" s="3">
        <v>0.51249999999999996</v>
      </c>
      <c r="G34">
        <f t="shared" si="0"/>
        <v>117.9999999999999</v>
      </c>
      <c r="H34">
        <f>_xlfn.XLOOKUP('Line productivity'!B34,Products!$A$2:$A$7,Products!$D$2:$D$7)</f>
        <v>60</v>
      </c>
    </row>
    <row r="35" spans="1:8" x14ac:dyDescent="0.3">
      <c r="A35" s="1">
        <v>45537</v>
      </c>
      <c r="B35" t="s">
        <v>29</v>
      </c>
      <c r="C35">
        <v>422144</v>
      </c>
      <c r="D35" t="s">
        <v>42</v>
      </c>
      <c r="E35" s="3">
        <v>0.51249999999999996</v>
      </c>
      <c r="F35" s="3">
        <v>0.61805555555555558</v>
      </c>
      <c r="G35">
        <f t="shared" si="0"/>
        <v>152.00000000000011</v>
      </c>
      <c r="H35">
        <f>_xlfn.XLOOKUP('Line productivity'!B35,Products!$A$2:$A$7,Products!$D$2:$D$7)</f>
        <v>98</v>
      </c>
    </row>
    <row r="36" spans="1:8" x14ac:dyDescent="0.3">
      <c r="A36" s="1">
        <v>45537</v>
      </c>
      <c r="B36" t="s">
        <v>29</v>
      </c>
      <c r="C36">
        <v>422145</v>
      </c>
      <c r="D36" t="s">
        <v>40</v>
      </c>
      <c r="E36" s="3">
        <v>0.61805555555555558</v>
      </c>
      <c r="F36" s="3">
        <v>0.70138888888888895</v>
      </c>
      <c r="G36">
        <f t="shared" si="0"/>
        <v>120.00000000000006</v>
      </c>
      <c r="H36">
        <f>_xlfn.XLOOKUP('Line productivity'!B36,Products!$A$2:$A$7,Products!$D$2:$D$7)</f>
        <v>98</v>
      </c>
    </row>
    <row r="37" spans="1:8" x14ac:dyDescent="0.3">
      <c r="A37" s="1">
        <v>45537</v>
      </c>
      <c r="B37" t="s">
        <v>29</v>
      </c>
      <c r="C37">
        <v>422146</v>
      </c>
      <c r="D37" t="s">
        <v>40</v>
      </c>
      <c r="E37" s="3">
        <v>0.70138888888888895</v>
      </c>
      <c r="F37" s="3">
        <v>0.8125</v>
      </c>
      <c r="G37">
        <f t="shared" si="0"/>
        <v>159.99999999999991</v>
      </c>
      <c r="H37">
        <f>_xlfn.XLOOKUP('Line productivity'!B37,Products!$A$2:$A$7,Products!$D$2:$D$7)</f>
        <v>98</v>
      </c>
    </row>
    <row r="38" spans="1:8" x14ac:dyDescent="0.3">
      <c r="A38" s="1">
        <v>45537</v>
      </c>
      <c r="B38" t="s">
        <v>29</v>
      </c>
      <c r="C38">
        <v>422147</v>
      </c>
      <c r="D38" t="s">
        <v>40</v>
      </c>
      <c r="E38" s="3">
        <v>0.8125</v>
      </c>
      <c r="F38" s="3">
        <v>0.95486111111111116</v>
      </c>
      <c r="G38">
        <f t="shared" si="0"/>
        <v>205.00000000000006</v>
      </c>
      <c r="H38">
        <f>_xlfn.XLOOKUP('Line productivity'!B38,Products!$A$2:$A$7,Products!$D$2:$D$7)</f>
        <v>98</v>
      </c>
    </row>
    <row r="39" spans="1:8" x14ac:dyDescent="0.3">
      <c r="A39" s="1">
        <v>45538</v>
      </c>
      <c r="B39" t="s">
        <v>29</v>
      </c>
      <c r="C39">
        <v>422148</v>
      </c>
      <c r="D39" t="s">
        <v>43</v>
      </c>
      <c r="E39" s="3">
        <v>0.95486111111111116</v>
      </c>
      <c r="F39" s="3">
        <v>1.0451388888888888</v>
      </c>
      <c r="G39">
        <f t="shared" si="0"/>
        <v>129.99999999999986</v>
      </c>
      <c r="H39">
        <f>_xlfn.XLOOKUP('Line productivity'!B39,Products!$A$2:$A$7,Products!$D$2:$D$7)</f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/>
  </sheetViews>
  <sheetFormatPr defaultRowHeight="14.4" x14ac:dyDescent="0.3"/>
  <cols>
    <col min="2" max="2" width="11.109375" bestFit="1" customWidth="1"/>
    <col min="4" max="4" width="14.44140625" bestFit="1" customWidth="1"/>
  </cols>
  <sheetData>
    <row r="1" spans="1:4" x14ac:dyDescent="0.3">
      <c r="A1" s="2" t="s">
        <v>1</v>
      </c>
      <c r="B1" s="2" t="s">
        <v>30</v>
      </c>
      <c r="C1" s="2" t="s">
        <v>31</v>
      </c>
      <c r="D1" s="2" t="s">
        <v>39</v>
      </c>
    </row>
    <row r="2" spans="1:4" x14ac:dyDescent="0.3">
      <c r="A2" t="s">
        <v>24</v>
      </c>
      <c r="B2" t="s">
        <v>32</v>
      </c>
      <c r="C2" t="s">
        <v>38</v>
      </c>
      <c r="D2">
        <v>60</v>
      </c>
    </row>
    <row r="3" spans="1:4" x14ac:dyDescent="0.3">
      <c r="A3" t="s">
        <v>25</v>
      </c>
      <c r="B3" t="s">
        <v>33</v>
      </c>
      <c r="C3" t="s">
        <v>38</v>
      </c>
      <c r="D3">
        <v>60</v>
      </c>
    </row>
    <row r="4" spans="1:4" x14ac:dyDescent="0.3">
      <c r="A4" t="s">
        <v>26</v>
      </c>
      <c r="B4" t="s">
        <v>34</v>
      </c>
      <c r="C4" t="s">
        <v>38</v>
      </c>
      <c r="D4">
        <v>60</v>
      </c>
    </row>
    <row r="5" spans="1:4" x14ac:dyDescent="0.3">
      <c r="A5" t="s">
        <v>27</v>
      </c>
      <c r="B5" t="s">
        <v>35</v>
      </c>
      <c r="C5" t="s">
        <v>38</v>
      </c>
      <c r="D5">
        <v>60</v>
      </c>
    </row>
    <row r="6" spans="1:4" x14ac:dyDescent="0.3">
      <c r="A6" t="s">
        <v>28</v>
      </c>
      <c r="B6" t="s">
        <v>36</v>
      </c>
      <c r="C6" t="s">
        <v>38</v>
      </c>
      <c r="D6">
        <v>60</v>
      </c>
    </row>
    <row r="7" spans="1:4" x14ac:dyDescent="0.3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F13"/>
  <sheetViews>
    <sheetView workbookViewId="0">
      <selection activeCell="A2" sqref="A2:A6"/>
    </sheetView>
  </sheetViews>
  <sheetFormatPr defaultRowHeight="14.4" x14ac:dyDescent="0.3"/>
  <cols>
    <col min="1" max="1" width="8.88671875" customWidth="1"/>
    <col min="2" max="2" width="19.33203125" bestFit="1" customWidth="1"/>
    <col min="3" max="3" width="19.21875" customWidth="1"/>
    <col min="4" max="4" width="16" customWidth="1"/>
  </cols>
  <sheetData>
    <row r="1" spans="1:6" x14ac:dyDescent="0.3">
      <c r="A1" s="2" t="s">
        <v>6</v>
      </c>
      <c r="B1" s="2" t="s">
        <v>22</v>
      </c>
      <c r="C1" s="2" t="s">
        <v>7</v>
      </c>
      <c r="D1" s="11" t="s">
        <v>49</v>
      </c>
      <c r="E1" s="12" t="s">
        <v>50</v>
      </c>
      <c r="F1" s="13"/>
    </row>
    <row r="2" spans="1:6" x14ac:dyDescent="0.3">
      <c r="A2">
        <v>6</v>
      </c>
      <c r="B2" t="s">
        <v>9</v>
      </c>
      <c r="C2" t="s">
        <v>21</v>
      </c>
      <c r="D2">
        <f>SUM(INDEX('Line downtime'!$C$3:$N$40,,MATCH(A2,'Line downtime'!$C$2:$N$2,0)))</f>
        <v>332</v>
      </c>
      <c r="E2" s="14">
        <f>SUM($D$2:D2)/SUM($D$2:$D$13)</f>
        <v>0.23919308357348704</v>
      </c>
      <c r="F2" s="13"/>
    </row>
    <row r="3" spans="1:6" x14ac:dyDescent="0.3">
      <c r="A3">
        <v>7</v>
      </c>
      <c r="B3" t="s">
        <v>12</v>
      </c>
      <c r="C3" t="s">
        <v>20</v>
      </c>
      <c r="D3">
        <f>SUM(INDEX('Line downtime'!$C$3:$N$40,,MATCH(A3,'Line downtime'!$C$2:$N$2,0)))</f>
        <v>254</v>
      </c>
      <c r="E3" s="14">
        <f>SUM($D$2:D3)/SUM($D$2:$D$13)</f>
        <v>0.42219020172910665</v>
      </c>
    </row>
    <row r="4" spans="1:6" x14ac:dyDescent="0.3">
      <c r="A4">
        <v>4</v>
      </c>
      <c r="B4" t="s">
        <v>14</v>
      </c>
      <c r="C4" t="s">
        <v>20</v>
      </c>
      <c r="D4">
        <f>SUM(INDEX('Line downtime'!$C$3:$N$40,,MATCH(A4,'Line downtime'!$C$2:$N$2,0)))</f>
        <v>225</v>
      </c>
      <c r="E4" s="14">
        <f>SUM($D$2:D4)/SUM($D$2:$D$13)</f>
        <v>0.58429394812680113</v>
      </c>
    </row>
    <row r="5" spans="1:6" x14ac:dyDescent="0.3">
      <c r="A5">
        <v>2</v>
      </c>
      <c r="B5" t="s">
        <v>8</v>
      </c>
      <c r="C5" t="s">
        <v>21</v>
      </c>
      <c r="D5">
        <f>SUM(INDEX('Line downtime'!$C$3:$N$40,,MATCH(A5,'Line downtime'!$C$2:$N$2,0)))</f>
        <v>160</v>
      </c>
      <c r="E5" s="14">
        <f>SUM($D$2:D5)/SUM($D$2:$D$13)</f>
        <v>0.69956772334293948</v>
      </c>
    </row>
    <row r="6" spans="1:6" x14ac:dyDescent="0.3">
      <c r="A6">
        <v>8</v>
      </c>
      <c r="B6" t="s">
        <v>13</v>
      </c>
      <c r="C6" t="s">
        <v>21</v>
      </c>
      <c r="D6">
        <f>SUM(INDEX('Line downtime'!$C$3:$N$40,,MATCH(A6,'Line downtime'!$C$2:$N$2,0)))</f>
        <v>145</v>
      </c>
      <c r="E6" s="14">
        <f>SUM($D$2:D6)/SUM($D$2:$D$13)</f>
        <v>0.80403458213256485</v>
      </c>
    </row>
    <row r="7" spans="1:6" x14ac:dyDescent="0.3">
      <c r="A7">
        <v>12</v>
      </c>
      <c r="B7" t="s">
        <v>16</v>
      </c>
      <c r="C7" t="s">
        <v>20</v>
      </c>
      <c r="D7">
        <f>SUM(INDEX('Line downtime'!$C$3:$N$40,,MATCH(A7,'Line downtime'!$C$2:$N$2,0)))</f>
        <v>74</v>
      </c>
      <c r="E7" s="14">
        <f>SUM($D$2:D7)/SUM($D$2:$D$13)</f>
        <v>0.85734870317002887</v>
      </c>
    </row>
    <row r="8" spans="1:6" x14ac:dyDescent="0.3">
      <c r="A8">
        <v>5</v>
      </c>
      <c r="B8" t="s">
        <v>10</v>
      </c>
      <c r="C8" t="s">
        <v>21</v>
      </c>
      <c r="D8">
        <f>SUM(INDEX('Line downtime'!$C$3:$N$40,,MATCH(A8,'Line downtime'!$C$2:$N$2,0)))</f>
        <v>57</v>
      </c>
      <c r="E8" s="14">
        <f>SUM($D$2:D8)/SUM($D$2:$D$13)</f>
        <v>0.89841498559077815</v>
      </c>
    </row>
    <row r="9" spans="1:6" x14ac:dyDescent="0.3">
      <c r="A9">
        <v>10</v>
      </c>
      <c r="B9" t="s">
        <v>18</v>
      </c>
      <c r="C9" t="s">
        <v>21</v>
      </c>
      <c r="D9">
        <f>SUM(INDEX('Line downtime'!$C$3:$N$40,,MATCH(A9,'Line downtime'!$C$2:$N$2,0)))</f>
        <v>49</v>
      </c>
      <c r="E9" s="14">
        <f>SUM($D$2:D9)/SUM($D$2:$D$13)</f>
        <v>0.93371757925072041</v>
      </c>
    </row>
    <row r="10" spans="1:6" x14ac:dyDescent="0.3">
      <c r="A10">
        <v>3</v>
      </c>
      <c r="B10" t="s">
        <v>19</v>
      </c>
      <c r="C10" t="s">
        <v>20</v>
      </c>
      <c r="D10">
        <f>SUM(INDEX('Line downtime'!$C$3:$N$40,,MATCH(A10,'Line downtime'!$C$2:$N$2,0)))</f>
        <v>42</v>
      </c>
      <c r="E10" s="14">
        <f>SUM($D$2:D10)/SUM($D$2:$D$13)</f>
        <v>0.96397694524495681</v>
      </c>
    </row>
    <row r="11" spans="1:6" x14ac:dyDescent="0.3">
      <c r="A11">
        <v>11</v>
      </c>
      <c r="B11" t="s">
        <v>11</v>
      </c>
      <c r="C11" t="s">
        <v>21</v>
      </c>
      <c r="D11">
        <f>SUM(INDEX('Line downtime'!$C$3:$N$40,,MATCH(A11,'Line downtime'!$C$2:$N$2,0)))</f>
        <v>33</v>
      </c>
      <c r="E11" s="14">
        <f>SUM($D$2:D11)/SUM($D$2:$D$13)</f>
        <v>0.98775216138328525</v>
      </c>
    </row>
    <row r="12" spans="1:6" x14ac:dyDescent="0.3">
      <c r="A12">
        <v>9</v>
      </c>
      <c r="B12" t="s">
        <v>15</v>
      </c>
      <c r="C12" t="s">
        <v>20</v>
      </c>
      <c r="D12">
        <f>SUM(INDEX('Line downtime'!$C$3:$N$40,,MATCH(A12,'Line downtime'!$C$2:$N$2,0)))</f>
        <v>17</v>
      </c>
      <c r="E12" s="14">
        <f>SUM($D$2:D12)/SUM($D$2:$D$13)</f>
        <v>1</v>
      </c>
    </row>
    <row r="13" spans="1:6" x14ac:dyDescent="0.3">
      <c r="A13">
        <v>1</v>
      </c>
      <c r="B13" t="s">
        <v>17</v>
      </c>
      <c r="C13" t="s">
        <v>20</v>
      </c>
      <c r="D13">
        <f>SUM(INDEX('Line downtime'!$C$3:$N$40,,MATCH(A13,'Line downtime'!$C$2:$N$2,0)))</f>
        <v>0</v>
      </c>
      <c r="E13" s="14">
        <f>SUM($D$2:D13)/SUM($D$2:$D$13)</f>
        <v>1</v>
      </c>
    </row>
  </sheetData>
  <autoFilter ref="A1:D13" xr:uid="{4EB7156D-DBB5-4EA9-A733-8897AD1035D5}">
    <sortState xmlns:xlrd2="http://schemas.microsoft.com/office/spreadsheetml/2017/richdata2" ref="A2:D13">
      <sortCondition descending="1" ref="D1:D1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N40"/>
  <sheetViews>
    <sheetView workbookViewId="0">
      <selection activeCell="B11" sqref="B11"/>
    </sheetView>
  </sheetViews>
  <sheetFormatPr defaultRowHeight="14.4" x14ac:dyDescent="0.3"/>
  <cols>
    <col min="1" max="1" width="8.88671875" customWidth="1"/>
    <col min="2" max="2" width="18.109375" customWidth="1"/>
    <col min="3" max="14" width="5.5546875" customWidth="1"/>
  </cols>
  <sheetData>
    <row r="1" spans="1:14" x14ac:dyDescent="0.3">
      <c r="C1" s="15" t="s">
        <v>23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3">
      <c r="A2" s="2" t="s">
        <v>2</v>
      </c>
      <c r="B2" s="2" t="s">
        <v>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x14ac:dyDescent="0.3">
      <c r="A3">
        <v>422111</v>
      </c>
      <c r="B3" t="str">
        <f>_xlfn.XLOOKUP(A3,'Line productivity'!$C$2:$C$39,'Line productivity'!$D$2:$D$39)</f>
        <v>Mac</v>
      </c>
      <c r="D3">
        <v>60</v>
      </c>
      <c r="I3">
        <v>15</v>
      </c>
    </row>
    <row r="4" spans="1:14" x14ac:dyDescent="0.3">
      <c r="A4">
        <v>422112</v>
      </c>
      <c r="B4" t="str">
        <f>_xlfn.XLOOKUP(A4,'Line productivity'!$C$2:$C$39,'Line productivity'!$D$2:$D$39)</f>
        <v>Mac</v>
      </c>
      <c r="D4">
        <v>20</v>
      </c>
      <c r="J4">
        <v>20</v>
      </c>
    </row>
    <row r="5" spans="1:14" x14ac:dyDescent="0.3">
      <c r="A5">
        <v>422113</v>
      </c>
      <c r="B5" t="str">
        <f>_xlfn.XLOOKUP(A5,'Line productivity'!$C$2:$C$39,'Line productivity'!$D$2:$D$39)</f>
        <v>Mac</v>
      </c>
      <c r="D5">
        <v>50</v>
      </c>
    </row>
    <row r="6" spans="1:14" x14ac:dyDescent="0.3">
      <c r="A6">
        <v>422114</v>
      </c>
      <c r="B6" t="str">
        <f>_xlfn.XLOOKUP(A6,'Line productivity'!$C$2:$C$39,'Line productivity'!$D$2:$D$39)</f>
        <v>Mac</v>
      </c>
      <c r="F6">
        <v>25</v>
      </c>
      <c r="H6">
        <v>15</v>
      </c>
    </row>
    <row r="7" spans="1:14" x14ac:dyDescent="0.3">
      <c r="A7">
        <v>422115</v>
      </c>
      <c r="B7" t="str">
        <f>_xlfn.XLOOKUP(A7,'Line productivity'!$C$2:$C$39,'Line productivity'!$D$2:$D$39)</f>
        <v>Charlie</v>
      </c>
      <c r="L7">
        <v>24</v>
      </c>
    </row>
    <row r="8" spans="1:14" x14ac:dyDescent="0.3">
      <c r="A8">
        <v>422116</v>
      </c>
      <c r="B8" t="str">
        <f>_xlfn.XLOOKUP(A8,'Line productivity'!$C$2:$C$39,'Line productivity'!$D$2:$D$39)</f>
        <v>Charlie</v>
      </c>
    </row>
    <row r="9" spans="1:14" x14ac:dyDescent="0.3">
      <c r="A9">
        <v>422117</v>
      </c>
      <c r="B9" t="str">
        <f>_xlfn.XLOOKUP(A9,'Line productivity'!$C$2:$C$39,'Line productivity'!$D$2:$D$39)</f>
        <v>Charlie</v>
      </c>
      <c r="D9">
        <v>10</v>
      </c>
      <c r="H9">
        <v>5</v>
      </c>
    </row>
    <row r="10" spans="1:14" x14ac:dyDescent="0.3">
      <c r="A10">
        <v>422118</v>
      </c>
      <c r="B10" t="str">
        <f>_xlfn.XLOOKUP(A10,'Line productivity'!$C$2:$C$39,'Line productivity'!$D$2:$D$39)</f>
        <v>Dee</v>
      </c>
      <c r="H10">
        <v>14</v>
      </c>
      <c r="I10">
        <v>16</v>
      </c>
      <c r="M10">
        <v>10</v>
      </c>
      <c r="N10">
        <v>20</v>
      </c>
    </row>
    <row r="11" spans="1:14" x14ac:dyDescent="0.3">
      <c r="A11">
        <v>422119</v>
      </c>
      <c r="B11" t="str">
        <f>_xlfn.XLOOKUP(A11,'Line productivity'!$C$2:$C$39,'Line productivity'!$D$2:$D$39)</f>
        <v>Dee</v>
      </c>
      <c r="F11">
        <v>25</v>
      </c>
    </row>
    <row r="12" spans="1:14" x14ac:dyDescent="0.3">
      <c r="A12">
        <v>422120</v>
      </c>
      <c r="B12" t="str">
        <f>_xlfn.XLOOKUP(A12,'Line productivity'!$C$2:$C$39,'Line productivity'!$D$2:$D$39)</f>
        <v>Dee</v>
      </c>
      <c r="F12">
        <v>20</v>
      </c>
      <c r="G12">
        <v>15</v>
      </c>
      <c r="K12">
        <v>17</v>
      </c>
    </row>
    <row r="13" spans="1:14" x14ac:dyDescent="0.3">
      <c r="A13">
        <v>422121</v>
      </c>
      <c r="B13" t="str">
        <f>_xlfn.XLOOKUP(A13,'Line productivity'!$C$2:$C$39,'Line productivity'!$D$2:$D$39)</f>
        <v>Dennis</v>
      </c>
      <c r="I13">
        <v>15</v>
      </c>
    </row>
    <row r="14" spans="1:14" x14ac:dyDescent="0.3">
      <c r="A14">
        <v>422122</v>
      </c>
      <c r="B14" t="str">
        <f>_xlfn.XLOOKUP(A14,'Line productivity'!$C$2:$C$39,'Line productivity'!$D$2:$D$39)</f>
        <v>Dennis</v>
      </c>
      <c r="I14">
        <v>25</v>
      </c>
    </row>
    <row r="15" spans="1:14" x14ac:dyDescent="0.3">
      <c r="A15">
        <v>422123</v>
      </c>
      <c r="B15" t="str">
        <f>_xlfn.XLOOKUP(A15,'Line productivity'!$C$2:$C$39,'Line productivity'!$D$2:$D$39)</f>
        <v>Dennis</v>
      </c>
      <c r="F15">
        <v>43</v>
      </c>
      <c r="I15">
        <v>30</v>
      </c>
    </row>
    <row r="16" spans="1:14" x14ac:dyDescent="0.3">
      <c r="A16">
        <v>422124</v>
      </c>
      <c r="B16" t="str">
        <f>_xlfn.XLOOKUP(A16,'Line productivity'!$C$2:$C$39,'Line productivity'!$D$2:$D$39)</f>
        <v>Dennis</v>
      </c>
      <c r="G16">
        <v>20</v>
      </c>
      <c r="H16">
        <v>20</v>
      </c>
    </row>
    <row r="17" spans="1:14" x14ac:dyDescent="0.3">
      <c r="A17">
        <v>422125</v>
      </c>
      <c r="B17" t="str">
        <f>_xlfn.XLOOKUP(A17,'Line productivity'!$C$2:$C$39,'Line productivity'!$D$2:$D$39)</f>
        <v>Charlie</v>
      </c>
      <c r="M17">
        <v>10</v>
      </c>
      <c r="N17">
        <v>10</v>
      </c>
    </row>
    <row r="18" spans="1:14" x14ac:dyDescent="0.3">
      <c r="A18">
        <v>422126</v>
      </c>
      <c r="B18" t="str">
        <f>_xlfn.XLOOKUP(A18,'Line productivity'!$C$2:$C$39,'Line productivity'!$D$2:$D$39)</f>
        <v>Charlie</v>
      </c>
      <c r="J18">
        <v>44</v>
      </c>
    </row>
    <row r="19" spans="1:14" x14ac:dyDescent="0.3">
      <c r="A19">
        <v>422127</v>
      </c>
      <c r="B19" t="str">
        <f>_xlfn.XLOOKUP(A19,'Line productivity'!$C$2:$C$39,'Line productivity'!$D$2:$D$39)</f>
        <v>Charlie</v>
      </c>
      <c r="H19">
        <v>23</v>
      </c>
    </row>
    <row r="20" spans="1:14" x14ac:dyDescent="0.3">
      <c r="A20">
        <v>422128</v>
      </c>
      <c r="B20" t="str">
        <f>_xlfn.XLOOKUP(A20,'Line productivity'!$C$2:$C$39,'Line productivity'!$D$2:$D$39)</f>
        <v>Charlie</v>
      </c>
      <c r="G20">
        <v>22</v>
      </c>
      <c r="I20">
        <v>30</v>
      </c>
    </row>
    <row r="21" spans="1:14" x14ac:dyDescent="0.3">
      <c r="A21">
        <v>422129</v>
      </c>
      <c r="B21" t="str">
        <f>_xlfn.XLOOKUP(A21,'Line productivity'!$C$2:$C$39,'Line productivity'!$D$2:$D$39)</f>
        <v>Charlie</v>
      </c>
      <c r="N21">
        <v>15</v>
      </c>
    </row>
    <row r="22" spans="1:14" x14ac:dyDescent="0.3">
      <c r="A22">
        <v>422130</v>
      </c>
      <c r="B22" t="str">
        <f>_xlfn.XLOOKUP(A22,'Line productivity'!$C$2:$C$39,'Line productivity'!$D$2:$D$39)</f>
        <v>Dee</v>
      </c>
      <c r="D22">
        <v>20</v>
      </c>
    </row>
    <row r="23" spans="1:14" x14ac:dyDescent="0.3">
      <c r="A23">
        <v>422131</v>
      </c>
      <c r="B23" t="str">
        <f>_xlfn.XLOOKUP(A23,'Line productivity'!$C$2:$C$39,'Line productivity'!$D$2:$D$39)</f>
        <v>Dee</v>
      </c>
      <c r="F23">
        <v>20</v>
      </c>
      <c r="L23">
        <v>10</v>
      </c>
    </row>
    <row r="24" spans="1:14" x14ac:dyDescent="0.3">
      <c r="A24">
        <v>422132</v>
      </c>
      <c r="B24" t="str">
        <f>_xlfn.XLOOKUP(A24,'Line productivity'!$C$2:$C$39,'Line productivity'!$D$2:$D$39)</f>
        <v>Dee</v>
      </c>
    </row>
    <row r="25" spans="1:14" x14ac:dyDescent="0.3">
      <c r="A25">
        <v>422133</v>
      </c>
      <c r="B25" t="str">
        <f>_xlfn.XLOOKUP(A25,'Line productivity'!$C$2:$C$39,'Line productivity'!$D$2:$D$39)</f>
        <v>Dee</v>
      </c>
      <c r="I25">
        <v>20</v>
      </c>
    </row>
    <row r="26" spans="1:14" x14ac:dyDescent="0.3">
      <c r="A26">
        <v>422134</v>
      </c>
      <c r="B26" t="str">
        <f>_xlfn.XLOOKUP(A26,'Line productivity'!$C$2:$C$39,'Line productivity'!$D$2:$D$39)</f>
        <v>Mac</v>
      </c>
      <c r="I26">
        <v>30</v>
      </c>
      <c r="J26">
        <v>20</v>
      </c>
    </row>
    <row r="27" spans="1:14" x14ac:dyDescent="0.3">
      <c r="A27">
        <v>422135</v>
      </c>
      <c r="B27" t="str">
        <f>_xlfn.XLOOKUP(A27,'Line productivity'!$C$2:$C$39,'Line productivity'!$D$2:$D$39)</f>
        <v>Mac</v>
      </c>
      <c r="F27">
        <v>30</v>
      </c>
      <c r="N27">
        <v>15</v>
      </c>
    </row>
    <row r="28" spans="1:14" x14ac:dyDescent="0.3">
      <c r="A28">
        <v>422136</v>
      </c>
      <c r="B28" t="str">
        <f>_xlfn.XLOOKUP(A28,'Line productivity'!$C$2:$C$39,'Line productivity'!$D$2:$D$39)</f>
        <v>Mac</v>
      </c>
    </row>
    <row r="29" spans="1:14" x14ac:dyDescent="0.3">
      <c r="A29">
        <v>422137</v>
      </c>
      <c r="B29" t="str">
        <f>_xlfn.XLOOKUP(A29,'Line productivity'!$C$2:$C$39,'Line productivity'!$D$2:$D$39)</f>
        <v>Dee</v>
      </c>
      <c r="J29">
        <v>30</v>
      </c>
      <c r="L29">
        <v>15</v>
      </c>
    </row>
    <row r="30" spans="1:14" x14ac:dyDescent="0.3">
      <c r="A30">
        <v>422138</v>
      </c>
      <c r="B30" t="str">
        <f>_xlfn.XLOOKUP(A30,'Line productivity'!$C$2:$C$39,'Line productivity'!$D$2:$D$39)</f>
        <v>Dee</v>
      </c>
      <c r="E30">
        <v>20</v>
      </c>
    </row>
    <row r="31" spans="1:14" x14ac:dyDescent="0.3">
      <c r="A31">
        <v>422139</v>
      </c>
      <c r="B31" t="str">
        <f>_xlfn.XLOOKUP(A31,'Line productivity'!$C$2:$C$39,'Line productivity'!$D$2:$D$39)</f>
        <v>Dee</v>
      </c>
      <c r="F31">
        <v>20</v>
      </c>
      <c r="H31">
        <v>15</v>
      </c>
    </row>
    <row r="32" spans="1:14" x14ac:dyDescent="0.3">
      <c r="A32">
        <v>422140</v>
      </c>
      <c r="B32" t="str">
        <f>_xlfn.XLOOKUP(A32,'Line productivity'!$C$2:$C$39,'Line productivity'!$D$2:$D$39)</f>
        <v>Dee</v>
      </c>
      <c r="H32">
        <v>50</v>
      </c>
      <c r="M32">
        <v>13</v>
      </c>
    </row>
    <row r="33" spans="1:14" x14ac:dyDescent="0.3">
      <c r="A33">
        <v>422141</v>
      </c>
      <c r="B33" t="str">
        <f>_xlfn.XLOOKUP(A33,'Line productivity'!$C$2:$C$39,'Line productivity'!$D$2:$D$39)</f>
        <v>Dennis</v>
      </c>
      <c r="N33">
        <v>7</v>
      </c>
    </row>
    <row r="34" spans="1:14" x14ac:dyDescent="0.3">
      <c r="A34">
        <v>422142</v>
      </c>
      <c r="B34" t="str">
        <f>_xlfn.XLOOKUP(A34,'Line productivity'!$C$2:$C$39,'Line productivity'!$D$2:$D$39)</f>
        <v>Dennis</v>
      </c>
      <c r="H34">
        <v>30</v>
      </c>
    </row>
    <row r="35" spans="1:14" x14ac:dyDescent="0.3">
      <c r="A35">
        <v>422143</v>
      </c>
      <c r="B35" t="str">
        <f>_xlfn.XLOOKUP(A35,'Line productivity'!$C$2:$C$39,'Line productivity'!$D$2:$D$39)</f>
        <v>Dennis</v>
      </c>
      <c r="H35">
        <v>40</v>
      </c>
      <c r="I35">
        <v>18</v>
      </c>
    </row>
    <row r="36" spans="1:14" x14ac:dyDescent="0.3">
      <c r="A36">
        <v>422144</v>
      </c>
      <c r="B36" t="str">
        <f>_xlfn.XLOOKUP(A36,'Line productivity'!$C$2:$C$39,'Line productivity'!$D$2:$D$39)</f>
        <v>Dennis</v>
      </c>
      <c r="H36">
        <v>30</v>
      </c>
      <c r="J36">
        <v>24</v>
      </c>
    </row>
    <row r="37" spans="1:14" x14ac:dyDescent="0.3">
      <c r="A37">
        <v>422145</v>
      </c>
      <c r="B37" t="str">
        <f>_xlfn.XLOOKUP(A37,'Line productivity'!$C$2:$C$39,'Line productivity'!$D$2:$D$39)</f>
        <v>Charlie</v>
      </c>
      <c r="E37">
        <v>22</v>
      </c>
    </row>
    <row r="38" spans="1:14" x14ac:dyDescent="0.3">
      <c r="A38">
        <v>422146</v>
      </c>
      <c r="B38" t="str">
        <f>_xlfn.XLOOKUP(A38,'Line productivity'!$C$2:$C$39,'Line productivity'!$D$2:$D$39)</f>
        <v>Charlie</v>
      </c>
      <c r="H38">
        <v>30</v>
      </c>
      <c r="I38">
        <v>25</v>
      </c>
      <c r="N38">
        <v>7</v>
      </c>
    </row>
    <row r="39" spans="1:14" x14ac:dyDescent="0.3">
      <c r="A39">
        <v>422147</v>
      </c>
      <c r="B39" t="str">
        <f>_xlfn.XLOOKUP(A39,'Line productivity'!$C$2:$C$39,'Line productivity'!$D$2:$D$39)</f>
        <v>Charlie</v>
      </c>
      <c r="F39">
        <v>17</v>
      </c>
      <c r="H39">
        <v>60</v>
      </c>
      <c r="I39">
        <v>30</v>
      </c>
    </row>
    <row r="40" spans="1:14" x14ac:dyDescent="0.3">
      <c r="A40">
        <v>422148</v>
      </c>
      <c r="B40" t="str">
        <f>_xlfn.XLOOKUP(A40,'Line productivity'!$C$2:$C$39,'Line productivity'!$D$2:$D$39)</f>
        <v>Mac</v>
      </c>
      <c r="F40">
        <v>25</v>
      </c>
      <c r="J40">
        <v>7</v>
      </c>
    </row>
  </sheetData>
  <mergeCells count="1">
    <mergeCell ref="C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8C8E-7E7F-4420-93F1-CEF90B3C052A}">
  <dimension ref="A25:G31"/>
  <sheetViews>
    <sheetView showGridLines="0" tabSelected="1" zoomScale="73" workbookViewId="0">
      <selection activeCell="P31" sqref="P31"/>
    </sheetView>
  </sheetViews>
  <sheetFormatPr defaultRowHeight="14.4" x14ac:dyDescent="0.3"/>
  <cols>
    <col min="1" max="1" width="7.77734375" customWidth="1"/>
    <col min="2" max="2" width="12.33203125" customWidth="1"/>
    <col min="3" max="3" width="17.44140625" bestFit="1" customWidth="1"/>
    <col min="4" max="4" width="23" customWidth="1"/>
    <col min="5" max="5" width="15.6640625" bestFit="1" customWidth="1"/>
    <col min="6" max="6" width="11.88671875" bestFit="1" customWidth="1"/>
    <col min="7" max="7" width="15.77734375" bestFit="1" customWidth="1"/>
  </cols>
  <sheetData>
    <row r="25" spans="1:7" x14ac:dyDescent="0.3">
      <c r="B25" s="18"/>
      <c r="C25" s="18" cm="1">
        <f t="array" ref="C25:G26">TRANSPOSE('Downtime factors'!$A$2:$B$6)</f>
        <v>6</v>
      </c>
      <c r="D25" s="18">
        <v>7</v>
      </c>
      <c r="E25" s="18">
        <v>4</v>
      </c>
      <c r="F25" s="18">
        <v>2</v>
      </c>
      <c r="G25" s="18">
        <v>8</v>
      </c>
    </row>
    <row r="26" spans="1:7" x14ac:dyDescent="0.3">
      <c r="B26" s="18"/>
      <c r="C26" s="18" t="str">
        <v>Machine adjustment</v>
      </c>
      <c r="D26" s="18" t="str">
        <v>Machine failure</v>
      </c>
      <c r="E26" s="18" t="str">
        <v>Inventory shortage</v>
      </c>
      <c r="F26" s="18" t="str">
        <v>Batch change</v>
      </c>
      <c r="G26" s="18" t="str">
        <v>Batch coding error</v>
      </c>
    </row>
    <row r="27" spans="1:7" x14ac:dyDescent="0.3">
      <c r="B27" s="19" t="s">
        <v>40</v>
      </c>
      <c r="C27" s="16">
        <f>SUMIFS(INDEX('Line downtime'!$C$3:$N$40,,MATCH(Dashboard!C$25,'Line downtime'!$C$2:$N$2,0)),'Line downtime'!$B$3:$B$40,Dashboard!$B27)</f>
        <v>118</v>
      </c>
      <c r="D27" s="16">
        <f>SUMIFS(INDEX('Line downtime'!$C$3:$N$40,,MATCH(Dashboard!D$25,'Line downtime'!$C$2:$N$2,0)),'Line downtime'!$B$3:$B$40,Dashboard!$B27)</f>
        <v>85</v>
      </c>
      <c r="E27" s="16">
        <f>SUMIFS(INDEX('Line downtime'!$C$3:$N$40,,MATCH(Dashboard!E$25,'Line downtime'!$C$2:$N$2,0)),'Line downtime'!$B$3:$B$40,Dashboard!$B27)</f>
        <v>17</v>
      </c>
      <c r="F27" s="16">
        <f>SUMIFS(INDEX('Line downtime'!$C$3:$N$40,,MATCH(Dashboard!F$25,'Line downtime'!$C$2:$N$2,0)),'Line downtime'!$B$3:$B$40,Dashboard!$B27)</f>
        <v>10</v>
      </c>
      <c r="G27" s="16">
        <f>SUMIFS(INDEX('Line downtime'!$C$3:$N$40,,MATCH(Dashboard!G$25,'Line downtime'!$C$2:$N$2,0)),'Line downtime'!$B$3:$B$40,Dashboard!$B27)</f>
        <v>44</v>
      </c>
    </row>
    <row r="28" spans="1:7" x14ac:dyDescent="0.3">
      <c r="B28" s="19" t="s">
        <v>41</v>
      </c>
      <c r="C28" s="16">
        <f>SUMIFS(INDEX('Line downtime'!$C$3:$N$40,,MATCH(Dashboard!C$25,'Line downtime'!$C$2:$N$2,0)),'Line downtime'!$B$3:$B$40,Dashboard!$B28)</f>
        <v>79</v>
      </c>
      <c r="D28" s="16">
        <f>SUMIFS(INDEX('Line downtime'!$C$3:$N$40,,MATCH(Dashboard!D$25,'Line downtime'!$C$2:$N$2,0)),'Line downtime'!$B$3:$B$40,Dashboard!$B28)</f>
        <v>36</v>
      </c>
      <c r="E28" s="16">
        <f>SUMIFS(INDEX('Line downtime'!$C$3:$N$40,,MATCH(Dashboard!E$25,'Line downtime'!$C$2:$N$2,0)),'Line downtime'!$B$3:$B$40,Dashboard!$B28)</f>
        <v>85</v>
      </c>
      <c r="F28" s="16">
        <f>SUMIFS(INDEX('Line downtime'!$C$3:$N$40,,MATCH(Dashboard!F$25,'Line downtime'!$C$2:$N$2,0)),'Line downtime'!$B$3:$B$40,Dashboard!$B28)</f>
        <v>20</v>
      </c>
      <c r="G28" s="16">
        <f>SUMIFS(INDEX('Line downtime'!$C$3:$N$40,,MATCH(Dashboard!G$25,'Line downtime'!$C$2:$N$2,0)),'Line downtime'!$B$3:$B$40,Dashboard!$B28)</f>
        <v>30</v>
      </c>
    </row>
    <row r="29" spans="1:7" x14ac:dyDescent="0.3">
      <c r="B29" s="19" t="s">
        <v>42</v>
      </c>
      <c r="C29" s="16">
        <f>SUMIFS(INDEX('Line downtime'!$C$3:$N$40,,MATCH(Dashboard!C$25,'Line downtime'!$C$2:$N$2,0)),'Line downtime'!$B$3:$B$40,Dashboard!$B29)</f>
        <v>120</v>
      </c>
      <c r="D29" s="16">
        <f>SUMIFS(INDEX('Line downtime'!$C$3:$N$40,,MATCH(Dashboard!D$25,'Line downtime'!$C$2:$N$2,0)),'Line downtime'!$B$3:$B$40,Dashboard!$B29)</f>
        <v>88</v>
      </c>
      <c r="E29" s="16">
        <f>SUMIFS(INDEX('Line downtime'!$C$3:$N$40,,MATCH(Dashboard!E$25,'Line downtime'!$C$2:$N$2,0)),'Line downtime'!$B$3:$B$40,Dashboard!$B29)</f>
        <v>43</v>
      </c>
      <c r="F29" s="16">
        <f>SUMIFS(INDEX('Line downtime'!$C$3:$N$40,,MATCH(Dashboard!F$25,'Line downtime'!$C$2:$N$2,0)),'Line downtime'!$B$3:$B$40,Dashboard!$B29)</f>
        <v>0</v>
      </c>
      <c r="G29" s="16">
        <f>SUMIFS(INDEX('Line downtime'!$C$3:$N$40,,MATCH(Dashboard!G$25,'Line downtime'!$C$2:$N$2,0)),'Line downtime'!$B$3:$B$40,Dashboard!$B29)</f>
        <v>24</v>
      </c>
    </row>
    <row r="30" spans="1:7" ht="22.2" x14ac:dyDescent="0.45">
      <c r="A30" s="17"/>
      <c r="B30" s="19" t="s">
        <v>43</v>
      </c>
      <c r="C30" s="16">
        <f>SUMIFS(INDEX('Line downtime'!$C$3:$N$40,,MATCH(Dashboard!C$25,'Line downtime'!$C$2:$N$2,0)),'Line downtime'!$B$3:$B$40,Dashboard!$B30)</f>
        <v>15</v>
      </c>
      <c r="D30" s="16">
        <f>SUMIFS(INDEX('Line downtime'!$C$3:$N$40,,MATCH(Dashboard!D$25,'Line downtime'!$C$2:$N$2,0)),'Line downtime'!$B$3:$B$40,Dashboard!$B30)</f>
        <v>45</v>
      </c>
      <c r="E30" s="16">
        <f>SUMIFS(INDEX('Line downtime'!$C$3:$N$40,,MATCH(Dashboard!E$25,'Line downtime'!$C$2:$N$2,0)),'Line downtime'!$B$3:$B$40,Dashboard!$B30)</f>
        <v>80</v>
      </c>
      <c r="F30" s="16">
        <f>SUMIFS(INDEX('Line downtime'!$C$3:$N$40,,MATCH(Dashboard!F$25,'Line downtime'!$C$2:$N$2,0)),'Line downtime'!$B$3:$B$40,Dashboard!$B30)</f>
        <v>130</v>
      </c>
      <c r="G30" s="16">
        <f>SUMIFS(INDEX('Line downtime'!$C$3:$N$40,,MATCH(Dashboard!G$25,'Line downtime'!$C$2:$N$2,0)),'Line downtime'!$B$3:$B$40,Dashboard!$B30)</f>
        <v>47</v>
      </c>
    </row>
    <row r="31" spans="1:7" x14ac:dyDescent="0.3">
      <c r="B31" s="18"/>
      <c r="C31" s="18"/>
      <c r="D31" s="18"/>
      <c r="E31" s="18"/>
      <c r="F31" s="18"/>
      <c r="G31" s="18"/>
    </row>
  </sheetData>
  <conditionalFormatting sqref="C27:G30">
    <cfRule type="colorScale" priority="1">
      <colorScale>
        <cfvo type="min"/>
        <cfvo type="percentile" val="50"/>
        <cfvo type="max"/>
        <color theme="0"/>
        <color theme="2"/>
        <color theme="4"/>
      </colorScale>
    </cfRule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Line productivity</vt:lpstr>
      <vt:lpstr>Products</vt:lpstr>
      <vt:lpstr>Downtime factors</vt:lpstr>
      <vt:lpstr>Line downtime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udaya gour</cp:lastModifiedBy>
  <dcterms:created xsi:type="dcterms:W3CDTF">2024-08-19T19:52:48Z</dcterms:created>
  <dcterms:modified xsi:type="dcterms:W3CDTF">2024-10-27T05:32:47Z</dcterms:modified>
</cp:coreProperties>
</file>