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723"/>
  <workbookPr/>
  <mc:AlternateContent xmlns:mc="http://schemas.openxmlformats.org/markup-compatibility/2006">
    <mc:Choice Requires="x15">
      <x15ac:absPath xmlns:x15ac="http://schemas.microsoft.com/office/spreadsheetml/2010/11/ac" url="https://usherbrooke.sharepoint.com/sites/GRAMS3D/Documents partages/Projets/ASIC_180_nm_BCD/2-Controller/3-TechnicalDocuments/5-ConfigurationRegisters/"/>
    </mc:Choice>
  </mc:AlternateContent>
  <xr:revisionPtr revIDLastSave="0" documentId="8_{DA92158F-7F6A-4D95-945E-CFB98E80A353}" xr6:coauthVersionLast="47" xr6:coauthVersionMax="47" xr10:uidLastSave="{00000000-0000-0000-0000-000000000000}"/>
  <bookViews>
    <workbookView xWindow="-28920" yWindow="-225" windowWidth="29040" windowHeight="15840" tabRatio="808" firstSheet="3" activeTab="3" xr2:uid="{00000000-000D-0000-FFFF-FFFF00000000}"/>
  </bookViews>
  <sheets>
    <sheet name="requiredBits" sheetId="43" r:id="rId1"/>
    <sheet name="CFG (32b)" sheetId="41" r:id="rId2"/>
    <sheet name="CFG_SPACE (CREG)" sheetId="33" r:id="rId3"/>
    <sheet name="CREG" sheetId="27" r:id="rId4"/>
    <sheet name="FSM" sheetId="47" r:id="rId5"/>
    <sheet name="FSM_TRG" sheetId="46" r:id="rId6"/>
    <sheet name="AUX_OUT" sheetId="44" r:id="rId7"/>
    <sheet name="AUX_IN" sheetId="45" r:id="rId8"/>
    <sheet name="ARCHIVES" sheetId="42" r:id="rId9"/>
    <sheet name="CFG (32b)_old" sheetId="38" r:id="rId10"/>
    <sheet name="CREG_ACQ" sheetId="35" r:id="rId11"/>
    <sheet name="CMD_ACQ" sheetId="39" r:id="rId12"/>
    <sheet name="PDC_CMD" sheetId="40" r:id="rId13"/>
  </sheets>
  <externalReferences>
    <externalReference r:id="rId14"/>
  </externalReferences>
  <definedNames>
    <definedName name="HOLD_COARSE_VALUES" localSheetId="1">[1]TIME_TABLE!$I$3:$K$7</definedName>
    <definedName name="HOLD_COARSE_VALUES" localSheetId="9">[1]TIME_TABLE!$I$3:$K$7</definedName>
    <definedName name="HOLD_COARSE_VALUES">#REF!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46" i="27" l="1"/>
  <c r="Z250" i="27"/>
  <c r="AA250" i="27" s="1"/>
  <c r="AA249" i="27"/>
  <c r="Z249" i="27"/>
  <c r="Z247" i="27"/>
  <c r="AA247" i="27" s="1"/>
  <c r="AA246" i="27"/>
  <c r="Z246" i="27"/>
  <c r="Z134" i="27"/>
  <c r="AA134" i="27" s="1"/>
  <c r="Z127" i="27"/>
  <c r="AA127" i="27" s="1"/>
  <c r="Z126" i="27"/>
  <c r="AA126" i="27" s="1"/>
  <c r="Z105" i="27"/>
  <c r="AA105" i="27" s="1"/>
  <c r="Z109" i="27"/>
  <c r="AA109" i="27" s="1"/>
  <c r="Z179" i="27"/>
  <c r="AA179" i="27" s="1"/>
  <c r="Z178" i="27"/>
  <c r="AA178" i="27" s="1"/>
  <c r="Z174" i="27"/>
  <c r="AA174" i="27" s="1"/>
  <c r="Z232" i="27"/>
  <c r="AA232" i="27" s="1"/>
  <c r="Z231" i="27"/>
  <c r="AA231" i="27" s="1"/>
  <c r="AA230" i="27"/>
  <c r="Z230" i="27"/>
  <c r="Z219" i="27"/>
  <c r="AA219" i="27" s="1"/>
  <c r="Z218" i="27"/>
  <c r="AA218" i="27" s="1"/>
  <c r="AA217" i="27"/>
  <c r="Z217" i="27"/>
  <c r="Z141" i="27"/>
  <c r="AA141" i="27" s="1"/>
  <c r="Z145" i="27"/>
  <c r="AA145" i="27" s="1"/>
  <c r="Z144" i="27"/>
  <c r="AA144" i="27" s="1"/>
  <c r="Z199" i="27"/>
  <c r="AA199" i="27" s="1"/>
  <c r="Z198" i="27"/>
  <c r="AA198" i="27" s="1"/>
  <c r="Z197" i="27"/>
  <c r="Z196" i="27"/>
  <c r="Z204" i="27"/>
  <c r="G12" i="45"/>
  <c r="G11" i="45"/>
  <c r="G10" i="45"/>
  <c r="G9" i="45"/>
  <c r="G8" i="45"/>
  <c r="G7" i="45"/>
  <c r="G6" i="45"/>
  <c r="G5" i="45"/>
  <c r="C20" i="45"/>
  <c r="C19" i="45"/>
  <c r="C18" i="45"/>
  <c r="C17" i="45"/>
  <c r="C16" i="45"/>
  <c r="C15" i="45"/>
  <c r="C14" i="45"/>
  <c r="C13" i="45"/>
  <c r="C12" i="45"/>
  <c r="C11" i="45"/>
  <c r="C10" i="45"/>
  <c r="C9" i="45"/>
  <c r="C8" i="45"/>
  <c r="C7" i="45"/>
  <c r="C6" i="45"/>
  <c r="C5" i="45"/>
  <c r="Z117" i="27"/>
  <c r="AA117" i="27" s="1"/>
  <c r="Z113" i="27"/>
  <c r="AA113" i="27" s="1"/>
  <c r="Z209" i="27"/>
  <c r="AA209" i="27" s="1"/>
  <c r="Z214" i="27"/>
  <c r="AA214" i="27" s="1"/>
  <c r="Z244" i="27"/>
  <c r="AA244" i="27" s="1"/>
  <c r="AA243" i="27"/>
  <c r="Z243" i="27"/>
  <c r="Z241" i="27"/>
  <c r="AA241" i="27" s="1"/>
  <c r="AA240" i="27"/>
  <c r="Z240" i="27"/>
  <c r="Z238" i="27"/>
  <c r="AA238" i="27" s="1"/>
  <c r="AA237" i="27"/>
  <c r="Z237" i="27"/>
  <c r="Z235" i="27"/>
  <c r="AA235" i="27" s="1"/>
  <c r="AA234" i="27"/>
  <c r="Z234" i="27"/>
  <c r="Z227" i="27"/>
  <c r="AA227" i="27" s="1"/>
  <c r="AA226" i="27"/>
  <c r="Z226" i="27"/>
  <c r="Z223" i="27"/>
  <c r="AA223" i="27" s="1"/>
  <c r="AA222" i="27"/>
  <c r="Z222" i="27"/>
  <c r="Z213" i="27"/>
  <c r="AA213" i="27" s="1"/>
  <c r="AA212" i="27"/>
  <c r="Z212" i="27"/>
  <c r="Z208" i="27"/>
  <c r="AA208" i="27" s="1"/>
  <c r="AA207" i="27"/>
  <c r="Z207" i="27"/>
  <c r="Z79" i="27"/>
  <c r="AA79" i="27" s="1"/>
  <c r="AA78" i="27"/>
  <c r="Z78" i="27"/>
  <c r="AA77" i="27"/>
  <c r="Z77" i="27"/>
  <c r="AA76" i="27"/>
  <c r="Z76" i="27"/>
  <c r="K41" i="44"/>
  <c r="K43" i="44" s="1"/>
  <c r="J41" i="44"/>
  <c r="J43" i="44" s="1"/>
  <c r="I41" i="44"/>
  <c r="I43" i="44" s="1"/>
  <c r="H41" i="44"/>
  <c r="T36" i="44"/>
  <c r="T35" i="44"/>
  <c r="T34" i="44"/>
  <c r="T33" i="44"/>
  <c r="T32" i="44"/>
  <c r="T31" i="44"/>
  <c r="T30" i="44"/>
  <c r="T29" i="44"/>
  <c r="T28" i="44"/>
  <c r="T27" i="44"/>
  <c r="T26" i="44"/>
  <c r="T25" i="44"/>
  <c r="T24" i="44"/>
  <c r="T23" i="44"/>
  <c r="T22" i="44"/>
  <c r="T21" i="44"/>
  <c r="T20" i="44"/>
  <c r="T19" i="44"/>
  <c r="T18" i="44"/>
  <c r="T17" i="44"/>
  <c r="T16" i="44"/>
  <c r="T15" i="44"/>
  <c r="T14" i="44"/>
  <c r="T13" i="44"/>
  <c r="T12" i="44"/>
  <c r="T11" i="44"/>
  <c r="T10" i="44"/>
  <c r="T9" i="44"/>
  <c r="T8" i="44"/>
  <c r="T7" i="44"/>
  <c r="T6" i="44"/>
  <c r="T5" i="44"/>
  <c r="O36" i="44"/>
  <c r="O35" i="44"/>
  <c r="O34" i="44"/>
  <c r="O33" i="44"/>
  <c r="O32" i="44"/>
  <c r="O31" i="44"/>
  <c r="O30" i="44"/>
  <c r="O29" i="44"/>
  <c r="O28" i="44"/>
  <c r="O27" i="44"/>
  <c r="O26" i="44"/>
  <c r="O25" i="44"/>
  <c r="O24" i="44"/>
  <c r="O23" i="44"/>
  <c r="O22" i="44"/>
  <c r="O21" i="44"/>
  <c r="O20" i="44"/>
  <c r="O19" i="44"/>
  <c r="O18" i="44"/>
  <c r="O17" i="44"/>
  <c r="O16" i="44"/>
  <c r="O15" i="44"/>
  <c r="O14" i="44"/>
  <c r="O13" i="44"/>
  <c r="O12" i="44"/>
  <c r="O11" i="44"/>
  <c r="O10" i="44"/>
  <c r="O9" i="44"/>
  <c r="O8" i="44"/>
  <c r="O7" i="44"/>
  <c r="O6" i="44"/>
  <c r="O5" i="44"/>
  <c r="AA204" i="27"/>
  <c r="Z203" i="27"/>
  <c r="I33" i="44"/>
  <c r="I34" i="44"/>
  <c r="I35" i="44"/>
  <c r="I36" i="44"/>
  <c r="D33" i="44"/>
  <c r="D34" i="44"/>
  <c r="D35" i="44"/>
  <c r="D36" i="44"/>
  <c r="D32" i="44"/>
  <c r="D31" i="44"/>
  <c r="D30" i="44"/>
  <c r="D29" i="44"/>
  <c r="D28" i="44"/>
  <c r="D27" i="44"/>
  <c r="D26" i="44"/>
  <c r="D25" i="44"/>
  <c r="D24" i="44"/>
  <c r="D23" i="44"/>
  <c r="D22" i="44"/>
  <c r="D21" i="44"/>
  <c r="D20" i="44"/>
  <c r="D19" i="44"/>
  <c r="D18" i="44"/>
  <c r="D17" i="44"/>
  <c r="D16" i="44"/>
  <c r="D15" i="44"/>
  <c r="D14" i="44"/>
  <c r="D13" i="44"/>
  <c r="D12" i="44"/>
  <c r="D11" i="44"/>
  <c r="D10" i="44"/>
  <c r="D9" i="44"/>
  <c r="D8" i="44"/>
  <c r="D7" i="44"/>
  <c r="D6" i="44"/>
  <c r="D5" i="44"/>
  <c r="I6" i="44"/>
  <c r="I7" i="44"/>
  <c r="I8" i="44"/>
  <c r="I9" i="44"/>
  <c r="I10" i="44"/>
  <c r="I11" i="44"/>
  <c r="I12" i="44"/>
  <c r="I13" i="44"/>
  <c r="I14" i="44"/>
  <c r="I15" i="44"/>
  <c r="I16" i="44"/>
  <c r="I17" i="44"/>
  <c r="I18" i="44"/>
  <c r="I19" i="44"/>
  <c r="I20" i="44"/>
  <c r="I21" i="44"/>
  <c r="I22" i="44"/>
  <c r="I23" i="44"/>
  <c r="I24" i="44"/>
  <c r="I25" i="44"/>
  <c r="I26" i="44"/>
  <c r="I27" i="44"/>
  <c r="I28" i="44"/>
  <c r="I29" i="44"/>
  <c r="I30" i="44"/>
  <c r="I31" i="44"/>
  <c r="I32" i="44"/>
  <c r="I5" i="44"/>
  <c r="Z195" i="27"/>
  <c r="AA203" i="27"/>
  <c r="Z202" i="27"/>
  <c r="Z201" i="27"/>
  <c r="Z194" i="27"/>
  <c r="AA194" i="27" s="1"/>
  <c r="AA193" i="27"/>
  <c r="Z193" i="27"/>
  <c r="Z191" i="27"/>
  <c r="AA191" i="27" s="1"/>
  <c r="AA190" i="27"/>
  <c r="Z190" i="27"/>
  <c r="Z188" i="27"/>
  <c r="AA188" i="27" s="1"/>
  <c r="AA187" i="27"/>
  <c r="Z187" i="27"/>
  <c r="Z185" i="27"/>
  <c r="AA185" i="27" s="1"/>
  <c r="AA184" i="27"/>
  <c r="Z184" i="27"/>
  <c r="Z182" i="27"/>
  <c r="AA182" i="27" s="1"/>
  <c r="AA181" i="27"/>
  <c r="Z181" i="27"/>
  <c r="Z51" i="27"/>
  <c r="AA51" i="27" s="1"/>
  <c r="AA50" i="27"/>
  <c r="Z50" i="27"/>
  <c r="Z48" i="27"/>
  <c r="AA48" i="27" s="1"/>
  <c r="AA47" i="27"/>
  <c r="Z47" i="27"/>
  <c r="Z45" i="27"/>
  <c r="AA45" i="27" s="1"/>
  <c r="AA44" i="27"/>
  <c r="Z44" i="27"/>
  <c r="Z42" i="27"/>
  <c r="AA42" i="27" s="1"/>
  <c r="AA41" i="27"/>
  <c r="Z41" i="27"/>
  <c r="F4" i="27"/>
  <c r="E6" i="27"/>
  <c r="Z173" i="27"/>
  <c r="AA173" i="27" s="1"/>
  <c r="AA172" i="27"/>
  <c r="Z172" i="27"/>
  <c r="Z170" i="27"/>
  <c r="AA170" i="27" s="1"/>
  <c r="AA169" i="27"/>
  <c r="Z169" i="27"/>
  <c r="AA168" i="27"/>
  <c r="Z168" i="27"/>
  <c r="Z167" i="27"/>
  <c r="AA167" i="27" s="1"/>
  <c r="AA166" i="27"/>
  <c r="Z166" i="27"/>
  <c r="Z161" i="27"/>
  <c r="AA161" i="27" s="1"/>
  <c r="AA160" i="27"/>
  <c r="Z160" i="27"/>
  <c r="AA159" i="27"/>
  <c r="Z159" i="27"/>
  <c r="AA158" i="27"/>
  <c r="Z158" i="27"/>
  <c r="Z157" i="27"/>
  <c r="AA157" i="27" s="1"/>
  <c r="AA156" i="27"/>
  <c r="Z156" i="27"/>
  <c r="AA155" i="27"/>
  <c r="Z155" i="27"/>
  <c r="AA154" i="27"/>
  <c r="Z154" i="27"/>
  <c r="Z153" i="27"/>
  <c r="AA153" i="27" s="1"/>
  <c r="AA152" i="27"/>
  <c r="Z152" i="27"/>
  <c r="AA151" i="27"/>
  <c r="Z151" i="27"/>
  <c r="AA150" i="27"/>
  <c r="Z150" i="27"/>
  <c r="Z149" i="27"/>
  <c r="AA149" i="27" s="1"/>
  <c r="AA148" i="27"/>
  <c r="Z148" i="27"/>
  <c r="AA147" i="27"/>
  <c r="Z147" i="27"/>
  <c r="Z164" i="27"/>
  <c r="AA164" i="27" s="1"/>
  <c r="AA163" i="27"/>
  <c r="Z163" i="27"/>
  <c r="AA177" i="27"/>
  <c r="AA176" i="27"/>
  <c r="Z176" i="27"/>
  <c r="D39" i="33"/>
  <c r="C39" i="33"/>
  <c r="AA106" i="27"/>
  <c r="Z106" i="27"/>
  <c r="Z104" i="27"/>
  <c r="AA104" i="27" s="1"/>
  <c r="AA103" i="27"/>
  <c r="Z103" i="27"/>
  <c r="AA9" i="27"/>
  <c r="AA10" i="27"/>
  <c r="AA11" i="27"/>
  <c r="AA13" i="27"/>
  <c r="AA14" i="27"/>
  <c r="AA15" i="27"/>
  <c r="AA17" i="27"/>
  <c r="AA18" i="27"/>
  <c r="AA19" i="27"/>
  <c r="AA21" i="27"/>
  <c r="AA22" i="27"/>
  <c r="AA23" i="27"/>
  <c r="AA25" i="27"/>
  <c r="AA26" i="27"/>
  <c r="AA27" i="27"/>
  <c r="AA29" i="27"/>
  <c r="AA30" i="27"/>
  <c r="AA31" i="27"/>
  <c r="AA33" i="27"/>
  <c r="AA34" i="27"/>
  <c r="AA35" i="27"/>
  <c r="AA37" i="27"/>
  <c r="AA38" i="27"/>
  <c r="AA40" i="27"/>
  <c r="AA53" i="27"/>
  <c r="AA54" i="27"/>
  <c r="AA56" i="27"/>
  <c r="AA57" i="27"/>
  <c r="AA58" i="27"/>
  <c r="AA60" i="27"/>
  <c r="AA61" i="27"/>
  <c r="AA62" i="27"/>
  <c r="AA64" i="27"/>
  <c r="AA65" i="27"/>
  <c r="AA66" i="27"/>
  <c r="AA68" i="27"/>
  <c r="AA69" i="27"/>
  <c r="AA70" i="27"/>
  <c r="AA72" i="27"/>
  <c r="AA73" i="27"/>
  <c r="AA74" i="27"/>
  <c r="AA80" i="27"/>
  <c r="AA81" i="27"/>
  <c r="AA82" i="27"/>
  <c r="AA84" i="27"/>
  <c r="AA85" i="27"/>
  <c r="AA86" i="27"/>
  <c r="AA88" i="27"/>
  <c r="AA89" i="27"/>
  <c r="AA90" i="27"/>
  <c r="AA92" i="27"/>
  <c r="AA93" i="27"/>
  <c r="AA94" i="27"/>
  <c r="AA96" i="27"/>
  <c r="AA97" i="27"/>
  <c r="AA99" i="27"/>
  <c r="AA100" i="27"/>
  <c r="AA102" i="27"/>
  <c r="AA107" i="27"/>
  <c r="AA110" i="27"/>
  <c r="AA111" i="27"/>
  <c r="AA114" i="27"/>
  <c r="AA115" i="27"/>
  <c r="AA118" i="27"/>
  <c r="AA119" i="27"/>
  <c r="AA121" i="27"/>
  <c r="AA122" i="27"/>
  <c r="AA124" i="27"/>
  <c r="AA125" i="27"/>
  <c r="AA128" i="27"/>
  <c r="AA129" i="27"/>
  <c r="AA131" i="27"/>
  <c r="AA132" i="27"/>
  <c r="AA135" i="27"/>
  <c r="AA136" i="27"/>
  <c r="AA138" i="27"/>
  <c r="AA139" i="27"/>
  <c r="Z8" i="27"/>
  <c r="AA8" i="27" s="1"/>
  <c r="Z162" i="27"/>
  <c r="Z165" i="27"/>
  <c r="Z254" i="27"/>
  <c r="Z255" i="27"/>
  <c r="Z256" i="27"/>
  <c r="Z257" i="27"/>
  <c r="Z258" i="27"/>
  <c r="Z259" i="27"/>
  <c r="Z260" i="27"/>
  <c r="Z261" i="27"/>
  <c r="Z262" i="27"/>
  <c r="Z263" i="27"/>
  <c r="Z264" i="27"/>
  <c r="Z265" i="27"/>
  <c r="Z266" i="27"/>
  <c r="Z267" i="27"/>
  <c r="Z268" i="27"/>
  <c r="Z269" i="27"/>
  <c r="Z270" i="27"/>
  <c r="Z271" i="27"/>
  <c r="Z142" i="27"/>
  <c r="Z143" i="27"/>
  <c r="Z9" i="27"/>
  <c r="Z10" i="27"/>
  <c r="Z11" i="27"/>
  <c r="Z12" i="27"/>
  <c r="AA12" i="27" s="1"/>
  <c r="Z13" i="27"/>
  <c r="Z14" i="27"/>
  <c r="Z15" i="27"/>
  <c r="Z16" i="27"/>
  <c r="AA16" i="27" s="1"/>
  <c r="Z17" i="27"/>
  <c r="Z18" i="27"/>
  <c r="Z19" i="27"/>
  <c r="Z20" i="27"/>
  <c r="AA20" i="27" s="1"/>
  <c r="Z21" i="27"/>
  <c r="Z22" i="27"/>
  <c r="Z23" i="27"/>
  <c r="Z24" i="27"/>
  <c r="AA24" i="27" s="1"/>
  <c r="Z25" i="27"/>
  <c r="Z26" i="27"/>
  <c r="Z27" i="27"/>
  <c r="Z28" i="27"/>
  <c r="AA28" i="27" s="1"/>
  <c r="Z29" i="27"/>
  <c r="Z30" i="27"/>
  <c r="Z31" i="27"/>
  <c r="Z32" i="27"/>
  <c r="AA32" i="27" s="1"/>
  <c r="Z33" i="27"/>
  <c r="Z34" i="27"/>
  <c r="Z35" i="27"/>
  <c r="Z36" i="27"/>
  <c r="AA36" i="27" s="1"/>
  <c r="Z37" i="27"/>
  <c r="Z38" i="27"/>
  <c r="Z39" i="27"/>
  <c r="AA39" i="27" s="1"/>
  <c r="Z40" i="27"/>
  <c r="Z53" i="27"/>
  <c r="Z54" i="27"/>
  <c r="Z55" i="27"/>
  <c r="AA55" i="27" s="1"/>
  <c r="Z56" i="27"/>
  <c r="Z57" i="27"/>
  <c r="Z58" i="27"/>
  <c r="Z59" i="27"/>
  <c r="AA59" i="27" s="1"/>
  <c r="Z60" i="27"/>
  <c r="Z61" i="27"/>
  <c r="Z62" i="27"/>
  <c r="Z63" i="27"/>
  <c r="AA63" i="27" s="1"/>
  <c r="Z64" i="27"/>
  <c r="Z65" i="27"/>
  <c r="Z66" i="27"/>
  <c r="Z67" i="27"/>
  <c r="AA67" i="27" s="1"/>
  <c r="Z68" i="27"/>
  <c r="Z69" i="27"/>
  <c r="Z70" i="27"/>
  <c r="Z71" i="27"/>
  <c r="AA71" i="27" s="1"/>
  <c r="Z72" i="27"/>
  <c r="Z73" i="27"/>
  <c r="Z74" i="27"/>
  <c r="Z75" i="27"/>
  <c r="AA75" i="27" s="1"/>
  <c r="Z80" i="27"/>
  <c r="Z81" i="27"/>
  <c r="Z82" i="27"/>
  <c r="Z83" i="27"/>
  <c r="AA83" i="27" s="1"/>
  <c r="Z84" i="27"/>
  <c r="Z85" i="27"/>
  <c r="Z86" i="27"/>
  <c r="Z87" i="27"/>
  <c r="AA87" i="27" s="1"/>
  <c r="Z88" i="27"/>
  <c r="Z89" i="27"/>
  <c r="Z90" i="27"/>
  <c r="Z91" i="27"/>
  <c r="AA91" i="27" s="1"/>
  <c r="Z92" i="27"/>
  <c r="Z93" i="27"/>
  <c r="Z94" i="27"/>
  <c r="Z95" i="27"/>
  <c r="AA95" i="27" s="1"/>
  <c r="Z96" i="27"/>
  <c r="Z97" i="27"/>
  <c r="Z98" i="27"/>
  <c r="AA98" i="27" s="1"/>
  <c r="Z99" i="27"/>
  <c r="Z100" i="27"/>
  <c r="Z101" i="27"/>
  <c r="AA101" i="27" s="1"/>
  <c r="Z102" i="27"/>
  <c r="Z107" i="27"/>
  <c r="Z108" i="27"/>
  <c r="AA108" i="27" s="1"/>
  <c r="Z110" i="27"/>
  <c r="Z111" i="27"/>
  <c r="Z112" i="27"/>
  <c r="AA112" i="27" s="1"/>
  <c r="Z114" i="27"/>
  <c r="Z115" i="27"/>
  <c r="Z116" i="27"/>
  <c r="AA116" i="27" s="1"/>
  <c r="Z118" i="27"/>
  <c r="Z119" i="27"/>
  <c r="Z120" i="27"/>
  <c r="AA120" i="27" s="1"/>
  <c r="Z121" i="27"/>
  <c r="Z122" i="27"/>
  <c r="Z123" i="27"/>
  <c r="AA123" i="27" s="1"/>
  <c r="Z124" i="27"/>
  <c r="Z125" i="27"/>
  <c r="Z128" i="27"/>
  <c r="Z129" i="27"/>
  <c r="Z130" i="27"/>
  <c r="AA130" i="27" s="1"/>
  <c r="Z131" i="27"/>
  <c r="Z132" i="27"/>
  <c r="Z133" i="27"/>
  <c r="AA133" i="27" s="1"/>
  <c r="Z135" i="27"/>
  <c r="Z136" i="27"/>
  <c r="Z137" i="27"/>
  <c r="AA137" i="27" s="1"/>
  <c r="Z138" i="27"/>
  <c r="Z139" i="27"/>
  <c r="Z140" i="27"/>
  <c r="AA140" i="27" s="1"/>
  <c r="E249" i="27" l="1"/>
  <c r="F249" i="27" s="1"/>
  <c r="F246" i="27"/>
  <c r="H44" i="44"/>
  <c r="C42" i="44" s="1"/>
  <c r="H43" i="44"/>
  <c r="C43" i="44"/>
  <c r="F6" i="27"/>
  <c r="E10" i="27"/>
  <c r="C38" i="33"/>
  <c r="D38" i="33"/>
  <c r="C37" i="33"/>
  <c r="D37" i="33"/>
  <c r="C36" i="33"/>
  <c r="D36" i="33"/>
  <c r="C35" i="33"/>
  <c r="D35" i="33"/>
  <c r="C34" i="33"/>
  <c r="D34" i="33"/>
  <c r="C33" i="33"/>
  <c r="D33" i="33"/>
  <c r="C32" i="33"/>
  <c r="D32" i="33"/>
  <c r="H14" i="43"/>
  <c r="C2" i="27"/>
  <c r="D2" i="27"/>
  <c r="C4" i="43"/>
  <c r="K9" i="43"/>
  <c r="J8" i="43"/>
  <c r="G7" i="43"/>
  <c r="D3" i="35"/>
  <c r="F3" i="35" s="1"/>
  <c r="G3" i="35" s="1"/>
  <c r="C31" i="33"/>
  <c r="D31" i="33"/>
  <c r="C30" i="33"/>
  <c r="D30" i="33"/>
  <c r="C29" i="33"/>
  <c r="D29" i="33"/>
  <c r="C28" i="33"/>
  <c r="D28" i="33"/>
  <c r="C27" i="33"/>
  <c r="D27" i="33"/>
  <c r="C26" i="33"/>
  <c r="D26" i="33"/>
  <c r="C25" i="33"/>
  <c r="D25" i="33"/>
  <c r="C24" i="33"/>
  <c r="D24" i="33"/>
  <c r="C23" i="33"/>
  <c r="D23" i="33"/>
  <c r="C22" i="33"/>
  <c r="D22" i="33"/>
  <c r="C21" i="33"/>
  <c r="D21" i="33"/>
  <c r="D47" i="46" l="1"/>
  <c r="D51" i="46"/>
  <c r="D45" i="46"/>
  <c r="D40" i="46"/>
  <c r="D23" i="46"/>
  <c r="D15" i="46"/>
  <c r="D32" i="46"/>
  <c r="D9" i="46"/>
  <c r="D4" i="46"/>
  <c r="F10" i="27"/>
  <c r="E14" i="27"/>
  <c r="C2" i="43"/>
  <c r="C3" i="43" s="1"/>
  <c r="D14" i="33"/>
  <c r="C14" i="33"/>
  <c r="D73" i="33"/>
  <c r="C73" i="33"/>
  <c r="D20" i="33"/>
  <c r="C20" i="33"/>
  <c r="D19" i="33"/>
  <c r="C19" i="33"/>
  <c r="D18" i="33"/>
  <c r="C18" i="33"/>
  <c r="D17" i="33"/>
  <c r="C17" i="33"/>
  <c r="D16" i="33"/>
  <c r="C16" i="33"/>
  <c r="D15" i="33"/>
  <c r="C15" i="33"/>
  <c r="D13" i="33"/>
  <c r="C13" i="33"/>
  <c r="D12" i="33"/>
  <c r="C12" i="33"/>
  <c r="D11" i="33"/>
  <c r="C11" i="33"/>
  <c r="D10" i="33"/>
  <c r="C10" i="33"/>
  <c r="D9" i="33"/>
  <c r="C9" i="33"/>
  <c r="D8" i="33"/>
  <c r="C8" i="33"/>
  <c r="D7" i="33"/>
  <c r="C7" i="33"/>
  <c r="D6" i="33"/>
  <c r="C6" i="33"/>
  <c r="F14" i="27" l="1"/>
  <c r="E18" i="27"/>
  <c r="E22" i="27" l="1"/>
  <c r="F18" i="27"/>
  <c r="E26" i="27" l="1"/>
  <c r="F22" i="27"/>
  <c r="E30" i="27" l="1"/>
  <c r="F26" i="27"/>
  <c r="E34" i="27" l="1"/>
  <c r="F30" i="27"/>
  <c r="E38" i="27" l="1"/>
  <c r="E41" i="27" s="1"/>
  <c r="E44" i="27" s="1"/>
  <c r="F34" i="27"/>
  <c r="F44" i="27" l="1"/>
  <c r="E47" i="27"/>
  <c r="F41" i="27"/>
  <c r="F38" i="27"/>
  <c r="F47" i="27" l="1"/>
  <c r="E50" i="27"/>
  <c r="F50" i="27" l="1"/>
  <c r="E53" i="27"/>
  <c r="E57" i="27" l="1"/>
  <c r="F53" i="27"/>
  <c r="E61" i="27" l="1"/>
  <c r="F57" i="27"/>
  <c r="E65" i="27" l="1"/>
  <c r="F61" i="27"/>
  <c r="F65" i="27" l="1"/>
  <c r="E69" i="27"/>
  <c r="F69" i="27" l="1"/>
  <c r="E73" i="27"/>
  <c r="E77" i="27" s="1"/>
  <c r="E81" i="27" l="1"/>
  <c r="F77" i="27"/>
  <c r="F73" i="27"/>
  <c r="F81" i="27" l="1"/>
  <c r="E85" i="27"/>
  <c r="F85" i="27" l="1"/>
  <c r="E89" i="27"/>
  <c r="F89" i="27" l="1"/>
  <c r="E93" i="27"/>
  <c r="E97" i="27" l="1"/>
  <c r="F93" i="27"/>
  <c r="E100" i="27" l="1"/>
  <c r="F97" i="27"/>
  <c r="F100" i="27" l="1"/>
  <c r="E103" i="27"/>
  <c r="F103" i="27" l="1"/>
  <c r="E107" i="27"/>
  <c r="F107" i="27" l="1"/>
  <c r="E111" i="27"/>
  <c r="F111" i="27" l="1"/>
  <c r="E115" i="27"/>
  <c r="F115" i="27" l="1"/>
  <c r="E119" i="27"/>
  <c r="F119" i="27" l="1"/>
  <c r="E122" i="27"/>
  <c r="E125" i="27" l="1"/>
  <c r="F122" i="27"/>
  <c r="E129" i="27" l="1"/>
  <c r="F125" i="27"/>
  <c r="E132" i="27" l="1"/>
  <c r="F129" i="27"/>
  <c r="F132" i="27" l="1"/>
  <c r="E136" i="27"/>
  <c r="F136" i="27" l="1"/>
  <c r="E139" i="27"/>
  <c r="F139" i="27" l="1"/>
  <c r="E143" i="27"/>
  <c r="E147" i="27" l="1"/>
  <c r="F143" i="27"/>
  <c r="E151" i="27" l="1"/>
  <c r="F147" i="27"/>
  <c r="E155" i="27" l="1"/>
  <c r="F151" i="27"/>
  <c r="F155" i="27" l="1"/>
  <c r="E159" i="27"/>
  <c r="F159" i="27" l="1"/>
  <c r="E163" i="27"/>
  <c r="E166" i="27" l="1"/>
  <c r="F163" i="27"/>
  <c r="E169" i="27" l="1"/>
  <c r="F166" i="27"/>
  <c r="E172" i="27" l="1"/>
  <c r="F169" i="27"/>
  <c r="E176" i="27" l="1"/>
  <c r="F172" i="27"/>
  <c r="E181" i="27" l="1"/>
  <c r="F181" i="27"/>
  <c r="E184" i="27"/>
  <c r="F176" i="27"/>
  <c r="F184" i="27" l="1"/>
  <c r="E187" i="27"/>
  <c r="E190" i="27" l="1"/>
  <c r="E193" i="27" s="1"/>
  <c r="F187" i="27"/>
  <c r="E196" i="27" l="1"/>
  <c r="F193" i="27"/>
  <c r="F190" i="27"/>
  <c r="F196" i="27" l="1"/>
  <c r="E201" i="27"/>
  <c r="E206" i="27" s="1"/>
  <c r="F206" i="27"/>
  <c r="E211" i="27"/>
  <c r="E216" i="27" s="1"/>
  <c r="E221" i="27" s="1"/>
  <c r="F201" i="27"/>
  <c r="F216" i="27" l="1"/>
  <c r="E225" i="27"/>
  <c r="F221" i="27"/>
  <c r="F211" i="27"/>
  <c r="E229" i="27" l="1"/>
  <c r="F225" i="27"/>
  <c r="F229" i="27" l="1"/>
  <c r="E234" i="27"/>
  <c r="E237" i="27" l="1"/>
  <c r="F234" i="27"/>
  <c r="E240" i="27" l="1"/>
  <c r="F237" i="27"/>
  <c r="E243" i="27" l="1"/>
  <c r="F243" i="27" s="1"/>
  <c r="F240" i="27"/>
</calcChain>
</file>

<file path=xl/sharedStrings.xml><?xml version="1.0" encoding="utf-8"?>
<sst xmlns="http://schemas.openxmlformats.org/spreadsheetml/2006/main" count="1661" uniqueCount="743">
  <si>
    <t>total bits</t>
  </si>
  <si>
    <t>total registers</t>
  </si>
  <si>
    <t>FSM_MISC</t>
  </si>
  <si>
    <t>FSM_ACQ</t>
  </si>
  <si>
    <t>FSM_FAST0</t>
  </si>
  <si>
    <t>FSM_FAST1</t>
  </si>
  <si>
    <t>FSM_SLOW0</t>
  </si>
  <si>
    <t>FSM_SLOW1</t>
  </si>
  <si>
    <t>FSM_ATX0</t>
  </si>
  <si>
    <t>FSM_ATX1</t>
  </si>
  <si>
    <t>FSM_TX0</t>
  </si>
  <si>
    <t>FSM_TX1</t>
  </si>
  <si>
    <t>FSM_END</t>
  </si>
  <si>
    <t>FSM_TIMEOUT</t>
  </si>
  <si>
    <t>registers</t>
  </si>
  <si>
    <t>PDC_FORCE_CLK (1 bit for all)</t>
  </si>
  <si>
    <t>PDC_DATA_RECEIVER_CLK_SEL</t>
  </si>
  <si>
    <t>PDC_EN (1 bit per PDC)</t>
  </si>
  <si>
    <t>PDC_CFG_EN</t>
  </si>
  <si>
    <t>PDC_CFG_SINGLE</t>
  </si>
  <si>
    <t>MODE_EN</t>
  </si>
  <si>
    <t>COINC_CH_EN</t>
  </si>
  <si>
    <t>NUM_BANK</t>
  </si>
  <si>
    <t>CH_THRESHOLD</t>
  </si>
  <si>
    <t>COINC_WLEN</t>
  </si>
  <si>
    <t>FSM_ACQ_START_MODE</t>
  </si>
  <si>
    <t>FSM_ACQ_ALL_PDC</t>
  </si>
  <si>
    <t>FSM_TX_ALL_PDC</t>
  </si>
  <si>
    <t>FSM_ACQ_CMD_MODE</t>
  </si>
  <si>
    <t>FSM_ACQ_OVERLAP</t>
  </si>
  <si>
    <t>FSM_ACQ_CANCEL_MODE</t>
  </si>
  <si>
    <t>FSM_ACQ_CNL_SEND_RSTN</t>
  </si>
  <si>
    <t>FSM_ACQ_FAST_EN</t>
  </si>
  <si>
    <t>FSM_ACQ_FAST_MODE</t>
  </si>
  <si>
    <t>FSM_ACQ_FAST_DELAY</t>
  </si>
  <si>
    <t>FSM_ACQ_FAST_N</t>
  </si>
  <si>
    <t>FSM_ACQ_SLOW_EN</t>
  </si>
  <si>
    <t>FSM_ACQ_SLOW_MODE</t>
  </si>
  <si>
    <t>FSM_ACQ_SLOW_DELAY</t>
  </si>
  <si>
    <t>FSM_ACQ_SLOW_N</t>
  </si>
  <si>
    <t>FSM_ACQ_SLOW_PRD</t>
  </si>
  <si>
    <t>FSM_ATX_EN</t>
  </si>
  <si>
    <t>FSM_ATX_CMD_MODE</t>
  </si>
  <si>
    <t>FSM_ATX_CMD_DELAY</t>
  </si>
  <si>
    <t>FSM_ATX_MODE</t>
  </si>
  <si>
    <t>FSM_ATX_N</t>
  </si>
  <si>
    <t>FSM_ATX_CANCEL_MODE</t>
  </si>
  <si>
    <t>FSM_ATX_CNL_SEND_RSTN</t>
  </si>
  <si>
    <t>FSM_TX_EN</t>
  </si>
  <si>
    <t>FSM_TX_CMD_MODE</t>
  </si>
  <si>
    <t>FSM_TX_CMD_DELAY</t>
  </si>
  <si>
    <t>FSM_TX_MODE</t>
  </si>
  <si>
    <t>FSM_TX_N</t>
  </si>
  <si>
    <t>FSM_TX_CANCEL_MODE</t>
  </si>
  <si>
    <t>FSM_TX_CNL_SEND_RSTN</t>
  </si>
  <si>
    <t>FSM_END_EN</t>
  </si>
  <si>
    <t>FSM_END_MODE</t>
  </si>
  <si>
    <t>FSM_END_DELAY</t>
  </si>
  <si>
    <t>FSM_TIMEOUT_AUTO</t>
  </si>
  <si>
    <t>FSM_TIMEOUT_A1O0</t>
  </si>
  <si>
    <t>FSM_TIMEOUT_RETRY</t>
  </si>
  <si>
    <t>FSM_TIMEOUT_PRD</t>
  </si>
  <si>
    <t>NPDC</t>
  </si>
  <si>
    <t>ctrl_output_interface.vhd</t>
  </si>
  <si>
    <t>ctrl_input_interface.vhd</t>
  </si>
  <si>
    <t>ctrl_coinc.vhd</t>
  </si>
  <si>
    <t>ctrl_fsm.v</t>
  </si>
  <si>
    <t>data_receiver.v</t>
  </si>
  <si>
    <t>some trigger generator.v</t>
  </si>
  <si>
    <t>some data processing.v</t>
  </si>
  <si>
    <t>some configuration module.v</t>
  </si>
  <si>
    <t>asic_core.v</t>
  </si>
  <si>
    <t>CONFIGURATION REGISTER TRANSMISSION PROTOCOL</t>
  </si>
  <si>
    <t>START_BIT</t>
  </si>
  <si>
    <t>CMD_SEL</t>
  </si>
  <si>
    <t>ADDRESS</t>
  </si>
  <si>
    <t>REGISTER</t>
  </si>
  <si>
    <t>CRC</t>
  </si>
  <si>
    <t>STOP_BIT</t>
  </si>
  <si>
    <t>MSB</t>
  </si>
  <si>
    <t>LSB</t>
  </si>
  <si>
    <t>BIT NAME</t>
  </si>
  <si>
    <t>DESCRIPTION</t>
  </si>
  <si>
    <t>VALUE (MSB to LSB)</t>
  </si>
  <si>
    <t>START_BIT (1)</t>
  </si>
  <si>
    <t>Transmission always begins with START BIT</t>
  </si>
  <si>
    <t>CMD_SEL (3)</t>
  </si>
  <si>
    <t>Select between PDC or CTL configuration/command, write or read</t>
  </si>
  <si>
    <t>Fast command (8 bits)</t>
  </si>
  <si>
    <t>UNSD</t>
  </si>
  <si>
    <t>Value</t>
  </si>
  <si>
    <t>Name</t>
  </si>
  <si>
    <t>ACC</t>
  </si>
  <si>
    <t>Size</t>
  </si>
  <si>
    <t>Short Description</t>
  </si>
  <si>
    <t>CTRL_W</t>
  </si>
  <si>
    <t>CMD</t>
  </si>
  <si>
    <t>write only</t>
  </si>
  <si>
    <t>CCMD</t>
  </si>
  <si>
    <t>NO</t>
  </si>
  <si>
    <t>Unused</t>
  </si>
  <si>
    <t>CREG</t>
  </si>
  <si>
    <t>write</t>
  </si>
  <si>
    <t>CCWR</t>
  </si>
  <si>
    <t>WR</t>
  </si>
  <si>
    <t>Controller command</t>
  </si>
  <si>
    <t>CTRL_R</t>
  </si>
  <si>
    <t>read</t>
  </si>
  <si>
    <t>CCRD</t>
  </si>
  <si>
    <t>Controller configuration register write</t>
  </si>
  <si>
    <t>PDC_W</t>
  </si>
  <si>
    <t>PIXR</t>
  </si>
  <si>
    <t>Same as PDC</t>
  </si>
  <si>
    <t>RD</t>
  </si>
  <si>
    <t>Controller configuration register read</t>
  </si>
  <si>
    <t>PIXC</t>
  </si>
  <si>
    <t>PDC pixel register write</t>
  </si>
  <si>
    <t>PCWR</t>
  </si>
  <si>
    <t>PDC pixel command write</t>
  </si>
  <si>
    <t>PDC_R</t>
  </si>
  <si>
    <t>PCRD</t>
  </si>
  <si>
    <t>PDC configuration register write</t>
  </si>
  <si>
    <t>PDC configuration register read</t>
  </si>
  <si>
    <t>Address 0 is unused</t>
  </si>
  <si>
    <t>Address 1 is CTRL commands</t>
  </si>
  <si>
    <t>ADDRESS (8)</t>
  </si>
  <si>
    <t>Select the address of the register to write/read</t>
  </si>
  <si>
    <t>Address 2 to 255 are CTRL configurations</t>
  </si>
  <si>
    <t>See register space description</t>
  </si>
  <si>
    <t>REGISTER (16)</t>
  </si>
  <si>
    <t>Content of the register. For read operations, content is not important.</t>
  </si>
  <si>
    <t>CRC (3)</t>
  </si>
  <si>
    <t>Checksum to validate the reception of CONFIG</t>
  </si>
  <si>
    <t>START and STOP bits are not considered in the calculation of the CRC</t>
  </si>
  <si>
    <t>STOP_BIT (1)</t>
  </si>
  <si>
    <t>Transmission always ends with STOP BIT</t>
  </si>
  <si>
    <t>ADDRESSES OF THE CONFIGURATION REGISTERS (CMD_SEL = 0b110)</t>
  </si>
  <si>
    <t>REGISTER NAME</t>
  </si>
  <si>
    <t>dec</t>
  </si>
  <si>
    <t>hex</t>
  </si>
  <si>
    <t>bin</t>
  </si>
  <si>
    <t>CREG - CONFIGURAITON REGISTERS</t>
  </si>
  <si>
    <t>RSVD</t>
  </si>
  <si>
    <t>Reserved address, no register associated with address 0.</t>
  </si>
  <si>
    <t>PDC_EN0</t>
  </si>
  <si>
    <t>Enable IOs to PDCs 0 to 15</t>
  </si>
  <si>
    <t>PDC_EN1</t>
  </si>
  <si>
    <t>Enable IOs to PDCs 16 to 31</t>
  </si>
  <si>
    <t>PDC_EN2</t>
  </si>
  <si>
    <t>Enable IOs to PDCs 32 to 47</t>
  </si>
  <si>
    <t>PDC_EN3</t>
  </si>
  <si>
    <t>Enable IOs to PDCs 48 to 63</t>
  </si>
  <si>
    <t>PDC_CFG_EN0</t>
  </si>
  <si>
    <t>Selects to which PDCs (0 to 15) to send the configuration using the chip select.</t>
  </si>
  <si>
    <t>PDC_CFG_EN1</t>
  </si>
  <si>
    <t>Selects to which PDCs (16 to 31) to send the configuration using the chip select.</t>
  </si>
  <si>
    <t>PDC_CFG_EN2</t>
  </si>
  <si>
    <t>Selects to which PDCs (32 to 47) to send the configuration using the chip select.</t>
  </si>
  <si>
    <t>PDC_CFG_EN3</t>
  </si>
  <si>
    <t>Selects to which PDCs (48 to 63) to send the configuration using the chip select.</t>
  </si>
  <si>
    <t>Selects a single PDC to send a configuration (e.g. to enable pixels)</t>
  </si>
  <si>
    <t>INPUT_INTF0</t>
  </si>
  <si>
    <t>Selects which signals to use from the PDC outputs.</t>
  </si>
  <si>
    <t>INPUT_INTF1</t>
  </si>
  <si>
    <t>INPUT_INTF2</t>
  </si>
  <si>
    <t>INPUT_INTF3</t>
  </si>
  <si>
    <t>INPUT_INTF4</t>
  </si>
  <si>
    <t>INPUT_INTF5</t>
  </si>
  <si>
    <t>PDC_COINC_EN0</t>
  </si>
  <si>
    <t>Selects which PDCs (0 to 15) must be enabled for the coincidence.</t>
  </si>
  <si>
    <t>PDC_COINC_EN1</t>
  </si>
  <si>
    <t>Selects which PDCs (16 to 31) must be enabled for the coincidence.</t>
  </si>
  <si>
    <t>PDC_COINC_EN2</t>
  </si>
  <si>
    <t>Selects which PDCs (32 to 47) must be enabled for the coincidence.</t>
  </si>
  <si>
    <t>PDC_COINC_EN3</t>
  </si>
  <si>
    <t>Selects which PDCs (48 to 63) must be enabled for the coincidence.</t>
  </si>
  <si>
    <t>COINC_TH</t>
  </si>
  <si>
    <t>Sets the thresholds of the coincidence.</t>
  </si>
  <si>
    <t>COINC_WIN</t>
  </si>
  <si>
    <t>Sets the coincidence window duration.</t>
  </si>
  <si>
    <t>FSM_AXT1</t>
  </si>
  <si>
    <t>PACK_A0</t>
  </si>
  <si>
    <t>A-type packet content register 0</t>
  </si>
  <si>
    <t>PACK_A1</t>
  </si>
  <si>
    <t>A-type packet content register 1</t>
  </si>
  <si>
    <t>PACK_B0</t>
  </si>
  <si>
    <t>B-type packet content register 0</t>
  </si>
  <si>
    <t>PACK_B1</t>
  </si>
  <si>
    <t>B-type packet content register 1</t>
  </si>
  <si>
    <t>ACQA</t>
  </si>
  <si>
    <t>PDC acquisition control register - Bank A</t>
  </si>
  <si>
    <t>ACQB</t>
  </si>
  <si>
    <t>PDC acquisition control register - Bank B</t>
  </si>
  <si>
    <t>PDCD</t>
  </si>
  <si>
    <t>PDC Data pin function</t>
  </si>
  <si>
    <t>PDCF</t>
  </si>
  <si>
    <t>PDC Flag pin function</t>
  </si>
  <si>
    <t>PDCC</t>
  </si>
  <si>
    <t>PDC Configuration pins functions</t>
  </si>
  <si>
    <t>TRGC</t>
  </si>
  <si>
    <t>External trigger control register</t>
  </si>
  <si>
    <t>EXPECTED_PSD</t>
  </si>
  <si>
    <t>Expected PSD caracteristics to trigger a real event</t>
  </si>
  <si>
    <t>…</t>
  </si>
  <si>
    <t>UNUSED</t>
  </si>
  <si>
    <t>Unused register.</t>
  </si>
  <si>
    <t>Register Long Name</t>
  </si>
  <si>
    <t>Register Short Name</t>
  </si>
  <si>
    <t>Register Address</t>
  </si>
  <si>
    <t>Description</t>
  </si>
  <si>
    <t>Bit indexes</t>
  </si>
  <si>
    <t>Default</t>
  </si>
  <si>
    <t>Total</t>
  </si>
  <si>
    <t>DEC</t>
  </si>
  <si>
    <t>HEX</t>
  </si>
  <si>
    <t>RESERVED</t>
  </si>
  <si>
    <t>Reserved, no register associated</t>
  </si>
  <si>
    <t>PDC0</t>
  </si>
  <si>
    <t>PDC enable bank 0</t>
  </si>
  <si>
    <t>PDC INDEX</t>
  </si>
  <si>
    <t>default</t>
  </si>
  <si>
    <t>To be validated</t>
  </si>
  <si>
    <t>PDC1</t>
  </si>
  <si>
    <t>PDC enable bank 1</t>
  </si>
  <si>
    <t>PDC2</t>
  </si>
  <si>
    <t>PDC enable bank 2</t>
  </si>
  <si>
    <t>PDC3</t>
  </si>
  <si>
    <t>PDC enable bank 3</t>
  </si>
  <si>
    <t>CFG0</t>
  </si>
  <si>
    <t>PDC configuration enable bank 0</t>
  </si>
  <si>
    <t>CFG1</t>
  </si>
  <si>
    <t>PDC configuration enable bank 1</t>
  </si>
  <si>
    <t>CFG2</t>
  </si>
  <si>
    <t>PDC configuration enable bank 2</t>
  </si>
  <si>
    <t>CFG3</t>
  </si>
  <si>
    <t>PDC configuration enable bank 3</t>
  </si>
  <si>
    <t>CFGS</t>
  </si>
  <si>
    <t>Single PDC configuration select</t>
  </si>
  <si>
    <t>SINGLE_SEL</t>
  </si>
  <si>
    <t>PDC Select</t>
  </si>
  <si>
    <t>TBD merge registers</t>
  </si>
  <si>
    <t>PDC_RTN_SEL0</t>
  </si>
  <si>
    <t>RTN0</t>
  </si>
  <si>
    <t>Selects which return signal to use to validate configuration daisy chain integrity</t>
  </si>
  <si>
    <t>BANK1 Select</t>
  </si>
  <si>
    <t>BANK0 Select</t>
  </si>
  <si>
    <t>PDC_RTN_SEL1</t>
  </si>
  <si>
    <t>RTN1</t>
  </si>
  <si>
    <t>BANK3 Select</t>
  </si>
  <si>
    <t>BANK2 Select</t>
  </si>
  <si>
    <t>PDC_RTN_SEL2</t>
  </si>
  <si>
    <t>RTN2</t>
  </si>
  <si>
    <t>BANK5 Select</t>
  </si>
  <si>
    <t>BANK4 Select</t>
  </si>
  <si>
    <t>PDC_RTN_SEL3</t>
  </si>
  <si>
    <t>RTN3</t>
  </si>
  <si>
    <t>BANK7 Select</t>
  </si>
  <si>
    <t>BANK6 Select</t>
  </si>
  <si>
    <t>ITF0</t>
  </si>
  <si>
    <t>Input interface mode selection for TDC</t>
  </si>
  <si>
    <t>TDC1</t>
  </si>
  <si>
    <t>TDC0</t>
  </si>
  <si>
    <t>DFN</t>
  </si>
  <si>
    <t>INV</t>
  </si>
  <si>
    <t>CFG</t>
  </si>
  <si>
    <t>ELSE</t>
  </si>
  <si>
    <t>ATX</t>
  </si>
  <si>
    <t>TX</t>
  </si>
  <si>
    <t>ACQ</t>
  </si>
  <si>
    <t>ITF1</t>
  </si>
  <si>
    <t>Input interface mode selection for DATA and FLAG</t>
  </si>
  <si>
    <t>DATA</t>
  </si>
  <si>
    <t>FLAG</t>
  </si>
  <si>
    <t>ITF2</t>
  </si>
  <si>
    <t>Input interface mode selection for CLK_TX and SUM_TH</t>
  </si>
  <si>
    <t>CLK_TX</t>
  </si>
  <si>
    <t>SUM_TH</t>
  </si>
  <si>
    <t>ITF3</t>
  </si>
  <si>
    <t>Input interface mode selection for CFG_CLK and CFG_DATA</t>
  </si>
  <si>
    <t>CFG_CLK</t>
  </si>
  <si>
    <t>CFG_DATA</t>
  </si>
  <si>
    <t>ITF4</t>
  </si>
  <si>
    <t>Input interface mode selection for CLK_CS and CFG_VALID</t>
  </si>
  <si>
    <t>CLK_CS</t>
  </si>
  <si>
    <t>CFG_VALID</t>
  </si>
  <si>
    <t>ITF5</t>
  </si>
  <si>
    <t>Input interface mode selection for CMD_VALID and CLK_SYNC</t>
  </si>
  <si>
    <t>CMD_VALID</t>
  </si>
  <si>
    <t>CLK_SYNC</t>
  </si>
  <si>
    <t>INPUT_INTF6</t>
  </si>
  <si>
    <t>ITF6</t>
  </si>
  <si>
    <t>Input interface mode selection for PDC_FUNC (any other setting, used for coincidence)</t>
  </si>
  <si>
    <t>PDC_FUNC</t>
  </si>
  <si>
    <t>COI0</t>
  </si>
  <si>
    <t>PDC coincidence enable bank 0</t>
  </si>
  <si>
    <t>COI1</t>
  </si>
  <si>
    <t>PDC coincidence enable bank 1</t>
  </si>
  <si>
    <t>COI2</t>
  </si>
  <si>
    <t>PDC coincidence enable bank 2</t>
  </si>
  <si>
    <t>COI3</t>
  </si>
  <si>
    <t>PDC coincidence enable bank 3</t>
  </si>
  <si>
    <t>COTH</t>
  </si>
  <si>
    <t>Threshold settings for the coincidence algorithm</t>
  </si>
  <si>
    <t>NCH_TH</t>
  </si>
  <si>
    <t>COIW</t>
  </si>
  <si>
    <t>Duration of the coincidence windows</t>
  </si>
  <si>
    <t>FSMM</t>
  </si>
  <si>
    <t>FSM miscellaneous settings</t>
  </si>
  <si>
    <t>FSM_SEQ START MODE</t>
  </si>
  <si>
    <t>to program</t>
  </si>
  <si>
    <t>FACQ</t>
  </si>
  <si>
    <t>FSM settings of the acquisition.
Valid for fast and slow acquisition
(see FST0, FST1, SLW0, SLW1).</t>
  </si>
  <si>
    <t>FSM_ACQ
CMD_MODE</t>
  </si>
  <si>
    <t>FST0</t>
  </si>
  <si>
    <t>FSM settings for a fast acquisition. Each clock cycle from the CTL to the PDCs generates a sample of the digital sum. The clock is sent continuously at the frequency of the CTL clock.</t>
  </si>
  <si>
    <t>FSM_ACQ
FAST_MODE</t>
  </si>
  <si>
    <t>FST1</t>
  </si>
  <si>
    <t>FSM settings for the number of fast DSUM samples.</t>
  </si>
  <si>
    <t>SLW0</t>
  </si>
  <si>
    <t>FSM settings for a slow acquisition. Each clock cycle from the CTL to the PDCs generates a sample of the digital sum. The clock is intermittently sent at a frequency lower than the CTL clock.</t>
  </si>
  <si>
    <t>FSM_ACQ
SLOW_MODE</t>
  </si>
  <si>
    <t>SLW1</t>
  </si>
  <si>
    <t>FSM settings for the number of slow DSUM samples and its period.</t>
  </si>
  <si>
    <t>ATX0</t>
  </si>
  <si>
    <t>FSM settings for the acquisition-transmission</t>
  </si>
  <si>
    <t>FSM_ATX
MODE</t>
  </si>
  <si>
    <t>FSM_ATX
CMD_MODE</t>
  </si>
  <si>
    <t>ATX1</t>
  </si>
  <si>
    <t>FTX0</t>
  </si>
  <si>
    <t>FSM settings for the data transmission</t>
  </si>
  <si>
    <t>FSM_TX
MODE</t>
  </si>
  <si>
    <t>FTX1</t>
  </si>
  <si>
    <t>FEND</t>
  </si>
  <si>
    <t>FSM settings for the end of the acquisition.  Used so the Controller can send a packet.</t>
  </si>
  <si>
    <t>TOUT</t>
  </si>
  <si>
    <t>FSM timeout during the data transmission.</t>
  </si>
  <si>
    <t>PDC_TRG_EN0</t>
  </si>
  <si>
    <t>TRG0</t>
  </si>
  <si>
    <t>PDC TRG enable bank 0</t>
  </si>
  <si>
    <t>PDC_TRG_EN1</t>
  </si>
  <si>
    <t>TRG1</t>
  </si>
  <si>
    <t>PDC TRG enable bank 1</t>
  </si>
  <si>
    <t>PDC_TRG_EN2</t>
  </si>
  <si>
    <t>TRG2</t>
  </si>
  <si>
    <t>PDC TRG enable bank 2</t>
  </si>
  <si>
    <t>PDC_TRG_EN3</t>
  </si>
  <si>
    <t>TRG3</t>
  </si>
  <si>
    <t>PDC TRG enable bank 3</t>
  </si>
  <si>
    <t>PDC_TRG_SINGLE</t>
  </si>
  <si>
    <t>TRGS</t>
  </si>
  <si>
    <t>Single PDC TRG select</t>
  </si>
  <si>
    <t>PDC_TRG_HIGH_PRD</t>
  </si>
  <si>
    <t>TRGH</t>
  </si>
  <si>
    <t>High period of the trigger to send to the PDCs</t>
  </si>
  <si>
    <t>TRG_HIGH_PRD</t>
  </si>
  <si>
    <t>PDC_TRG_LOW_PRD</t>
  </si>
  <si>
    <t>TRGL</t>
  </si>
  <si>
    <t>Low period of the trigger to send to the PDCs</t>
  </si>
  <si>
    <t>TRG_LOW_PRD</t>
  </si>
  <si>
    <t>PDC_TRG_NCYC</t>
  </si>
  <si>
    <t>TRGN</t>
  </si>
  <si>
    <t>Number of trigger cycles to send and enable of the trigger</t>
  </si>
  <si>
    <t>EN_TRG</t>
  </si>
  <si>
    <t>N_TRG_CYC</t>
  </si>
  <si>
    <t>MISC</t>
  </si>
  <si>
    <t>Various settings</t>
  </si>
  <si>
    <t>FORCE_SIGNALS</t>
  </si>
  <si>
    <t>PWR_MGMT</t>
  </si>
  <si>
    <t>FPOL_CFG_DATA</t>
  </si>
  <si>
    <t>FEN_CFG_DATA</t>
  </si>
  <si>
    <t>FPOL_CFG_CLK</t>
  </si>
  <si>
    <t>FEN_CFG_CLK</t>
  </si>
  <si>
    <t>PDC_FORCE_CFG_CLK</t>
  </si>
  <si>
    <t>PDC_FORCE_CLK</t>
  </si>
  <si>
    <t>PWR_DIS</t>
  </si>
  <si>
    <t>PWR_GOOD_BYP</t>
  </si>
  <si>
    <t>TBD</t>
  </si>
  <si>
    <t>PDC_PHASE_SEL</t>
  </si>
  <si>
    <t>PPHS</t>
  </si>
  <si>
    <t>PDC_SELECT</t>
  </si>
  <si>
    <t>PDC_PHASE_TAP</t>
  </si>
  <si>
    <t>PPHT</t>
  </si>
  <si>
    <t>TAP_SELECT</t>
  </si>
  <si>
    <t>CFG_BANK_PHASE_SEL</t>
  </si>
  <si>
    <t>BPHS</t>
  </si>
  <si>
    <t>CFG_BANK_SELECT</t>
  </si>
  <si>
    <t>CFG_BANK_PHASE_TAP</t>
  </si>
  <si>
    <t>BPHT</t>
  </si>
  <si>
    <t>PDC_RSTN</t>
  </si>
  <si>
    <t>PRST</t>
  </si>
  <si>
    <t>Reset of the PDCs</t>
  </si>
  <si>
    <t>AUX_INPUT</t>
  </si>
  <si>
    <t>AUXI</t>
  </si>
  <si>
    <t>Auxiliary input settings</t>
  </si>
  <si>
    <t>INPUT</t>
  </si>
  <si>
    <t>AUX_FUNC_SEL</t>
  </si>
  <si>
    <t>REV_POL</t>
  </si>
  <si>
    <t>AUX_CH_SEL</t>
  </si>
  <si>
    <t>AUX_OUTPUT</t>
  </si>
  <si>
    <t>AUXO</t>
  </si>
  <si>
    <t>Auxiliary output settings</t>
  </si>
  <si>
    <t>OUTPUT</t>
  </si>
  <si>
    <t>CTL0_PDC1</t>
  </si>
  <si>
    <t>IDX_SEL</t>
  </si>
  <si>
    <t>SEND_CTL_DATA_A</t>
  </si>
  <si>
    <t>SCDA</t>
  </si>
  <si>
    <t>CTL_DATA</t>
  </si>
  <si>
    <t>CTL_GENERIC</t>
  </si>
  <si>
    <t>Note: FLAG_ZPP and COINC_ZPP send all ZPP information (as opposed to PDC_ZPP which can select only some information)</t>
  </si>
  <si>
    <t>FLAG_ZPP</t>
  </si>
  <si>
    <t>COINC_ZPP</t>
  </si>
  <si>
    <t>FLAG_CNT</t>
  </si>
  <si>
    <t>DGTL_SUM</t>
  </si>
  <si>
    <t>DGTL_SUM_PEAK</t>
  </si>
  <si>
    <t>PSD_NTOTAL</t>
  </si>
  <si>
    <t>PSD_NFAST</t>
  </si>
  <si>
    <t>GBL_CTL_TDC</t>
  </si>
  <si>
    <t>SEND_PDC_DATA_A</t>
  </si>
  <si>
    <t>SPDA</t>
  </si>
  <si>
    <t>PDC_DATA</t>
  </si>
  <si>
    <t>PDC_ZPP</t>
  </si>
  <si>
    <t>MISSED_FLAG</t>
  </si>
  <si>
    <t>TIME_DIFF</t>
  </si>
  <si>
    <t>PRD</t>
  </si>
  <si>
    <t>TOT</t>
  </si>
  <si>
    <t>NUL</t>
  </si>
  <si>
    <t>BIN</t>
  </si>
  <si>
    <t>MAX</t>
  </si>
  <si>
    <t>MIN</t>
  </si>
  <si>
    <t>LAST</t>
  </si>
  <si>
    <t>SEND_CFG_STATUS_A</t>
  </si>
  <si>
    <t>SCSA</t>
  </si>
  <si>
    <t>PDC_CFG</t>
  </si>
  <si>
    <t>PDC_ STATUS</t>
  </si>
  <si>
    <t>CTL_CFG</t>
  </si>
  <si>
    <t>CTL_STATUS</t>
  </si>
  <si>
    <t>CFG_SEND_SELECT</t>
  </si>
  <si>
    <t>PDC_STATUS</t>
  </si>
  <si>
    <t>PDC_STATUS_ALL</t>
  </si>
  <si>
    <t>AUX_IO</t>
  </si>
  <si>
    <t>MISC_STATUS</t>
  </si>
  <si>
    <t>BNK_RTN_ERR</t>
  </si>
  <si>
    <t>BNK_RTN_DATA_ERR</t>
  </si>
  <si>
    <t>BNK_RTN_CLK_ERR</t>
  </si>
  <si>
    <t>SEND_SELECT:
DIS=0
WRL=1
RDL=2
ALL=3</t>
  </si>
  <si>
    <t>Note: CTL_STATUS index are the same as in the sent buffer</t>
  </si>
  <si>
    <t>SEND_CTL_DATA_B</t>
  </si>
  <si>
    <t>SCDB</t>
  </si>
  <si>
    <t>SEND_PDC_DATA_B</t>
  </si>
  <si>
    <t>SPDB</t>
  </si>
  <si>
    <t>SEND_CFG_STATUS_B</t>
  </si>
  <si>
    <t>SCSB</t>
  </si>
  <si>
    <t>ZPP_PRD_HIGH0</t>
  </si>
  <si>
    <t>ZPH0</t>
  </si>
  <si>
    <t>ZPP_PRD_HIGH1</t>
  </si>
  <si>
    <t>ZPH1</t>
  </si>
  <si>
    <t>ZPP_PRD_LOW0</t>
  </si>
  <si>
    <t>ZPL0</t>
  </si>
  <si>
    <t>ZPP_PRD_LOW1</t>
  </si>
  <si>
    <t>ZPL1</t>
  </si>
  <si>
    <t>EN</t>
  </si>
  <si>
    <t>STRB_TIMER0</t>
  </si>
  <si>
    <t>TMR0</t>
  </si>
  <si>
    <t>INT_TIMER0</t>
  </si>
  <si>
    <t>STRB_TIMER1</t>
  </si>
  <si>
    <t>TMR1</t>
  </si>
  <si>
    <t>INT_TIMER1</t>
  </si>
  <si>
    <t>FSM_STATE</t>
  </si>
  <si>
    <t>State description</t>
  </si>
  <si>
    <t>IDLE</t>
  </si>
  <si>
    <t>CTL FSM does nothing, waiting for a trigger to start. If the PDCs are not in acquisition mode, CTL FSM remains in IDLE.</t>
  </si>
  <si>
    <t>ACQ_CMD</t>
  </si>
  <si>
    <t>Sending the command to start the data acquisition of the PDCs (CMD_SEL=DACQ, CMD_ID=ACQ). The The PDCs must be in acquisition mode. This state is required before going to ACQ_FAST or ACQ_SLOW. If going to ACQ_FAST, then ACQ_SLOW, since PDCs are already doing an acquisition, the ACQ_CMD state is not required before ACQ_SLOW.</t>
  </si>
  <si>
    <t>ACQ_FAST</t>
  </si>
  <si>
    <t>In ACQ_FAST state, each clock cycle sent to the PDCs generates a digital sum sample. The clock is sent continuously at the frequency of the CTL clock. No clock cycle is skipped. No data transmission is possible during ACQ_FAST state.</t>
  </si>
  <si>
    <t>ACQ_SLOW</t>
  </si>
  <si>
    <t>In ACQ_SLOW state, each clock cycle sent to the PDCs generates a digital sum sample. The clock is intermittently sent at a frequency lower than the CTL clock. For example, one CTL clock cycle is sent each 10 clock cycles. The PDCs do not see the difference between ACQ_FAST and ACQ_SLOW, but samples the digital sum on each clock cycle. No data transmission is possible during ACQ_SLOW state.</t>
  </si>
  <si>
    <t>ATX_CMD</t>
  </si>
  <si>
    <t>Sending the command to start the data acquisition-transmission of the PDCs (CMD_SEL=DACQ, CMD_ID=AATXF/ABTXF). The The PDCs must be in acquisition mode.</t>
  </si>
  <si>
    <t>In acquisition-transmission (ATX) state, the CTL clock is sent continuously, but the PDCs are configured to acquire N samples of the digital sum. The acquisition is done on the first clock cycles, then waiting for PRD clock cycles and repeat for N samples. N and PRD are programmed in the PDCs (PDC register ACQA or ACQB). The number of samples N must also be set in the Controller (CTL register ATX1). During acquisition-transmission, the samples of the digital sum are transmitted as they are available. During ATX_CMD state, the PDCs can also transmit the samples acquired during ACQ_FAST and ACQ_SLOW states.</t>
  </si>
  <si>
    <t>TX_CMD</t>
  </si>
  <si>
    <t>Sending the command to start the data transmission of the PDCs (CMD_SEL=ODTX, CMD_ID=FIFO/DSUM/DBGC/DBGR/ASID). The The PDCs must be in acquisition mode.</t>
  </si>
  <si>
    <t>In transmission (TX) state, the CTL clock is sent continuously. No acquisition of the digital sum occurs. The data previously acquired is sent from the PDC to the CTL. The number of clock cycles required to send a sample is configured in the PDCs (PDC register DTXC).  Once all data are transmitted, the CTL FSM leaves TX state. IT can be either because all samples have been received, or if the CTL FSM time out (CTL register TOUT).</t>
  </si>
  <si>
    <t>END</t>
  </si>
  <si>
    <t>END state is the last step of the FSM sequence. It is used by the CTL to package the gathered information and send it to the DAQ. (CTL registers SDCA/B, SPDA/B, SCSA/B)</t>
  </si>
  <si>
    <t>CANCEL</t>
  </si>
  <si>
    <r>
      <rPr>
        <sz val="11"/>
        <color rgb="FF000000"/>
        <rFont val="Calibri"/>
        <scheme val="minor"/>
      </rPr>
      <t xml:space="preserve">CANCEL state is reached only if any of the CANCEL_MODE bits are set (CTL registers FACQ, ATX1, TX1). This state cancels the previous operation associated with the previous state (e.g. ACQ, ATX, TX). If configured, the CANCEL state can send a RSTN_SYS command to the PDCs (CMD_SEL=GCMD, CMD_ID=RSTN_SYS). </t>
    </r>
    <r>
      <rPr>
        <b/>
        <sz val="11"/>
        <color rgb="FFFF0000"/>
        <rFont val="Calibri"/>
        <scheme val="minor"/>
      </rPr>
      <t>THIS FEATURE HAS NOT BEEN TESTED.</t>
    </r>
  </si>
  <si>
    <t>Trigger to leave state</t>
  </si>
  <si>
    <t>Associated Register Long Name</t>
  </si>
  <si>
    <t>Associated Register Short Name</t>
  </si>
  <si>
    <t>Register Setting Name</t>
  </si>
  <si>
    <t>Register Setting Option Long Name</t>
  </si>
  <si>
    <t>Register Setting Option Short Name</t>
  </si>
  <si>
    <t>Code Value</t>
  </si>
  <si>
    <t>TRG_START</t>
  </si>
  <si>
    <t>DISABLED</t>
  </si>
  <si>
    <t>DIS</t>
  </si>
  <si>
    <t>0x0</t>
  </si>
  <si>
    <t>2'b00</t>
  </si>
  <si>
    <t>FSM cannot start an acquisition sequence.</t>
  </si>
  <si>
    <t>COMMAND</t>
  </si>
  <si>
    <t>0x1</t>
  </si>
  <si>
    <t>2'b01</t>
  </si>
  <si>
    <t>FSM starts an acquisition sequence only when a command is sent.</t>
  </si>
  <si>
    <t>TIMER</t>
  </si>
  <si>
    <t>TMR</t>
  </si>
  <si>
    <t>0x2</t>
  </si>
  <si>
    <t>2'b10</t>
  </si>
  <si>
    <t>FSM periodically starts an acquisition sequence based on a counter.</t>
  </si>
  <si>
    <t>BYPASS</t>
  </si>
  <si>
    <t>BYP</t>
  </si>
  <si>
    <t>0x3</t>
  </si>
  <si>
    <t>2'b11</t>
  </si>
  <si>
    <t>FSM starts as soon as ready.</t>
  </si>
  <si>
    <t>PDC_CMD_DONE</t>
  </si>
  <si>
    <t>N/A</t>
  </si>
  <si>
    <t>Command to PDCs must be completed</t>
  </si>
  <si>
    <t>TRG_ACQ_CMD_DONE</t>
  </si>
  <si>
    <t>FLG</t>
  </si>
  <si>
    <t>3'b000</t>
  </si>
  <si>
    <t>A flag from any PDC forces the FSM to go to the next enabled state.</t>
  </si>
  <si>
    <t>COINCIDENCE_OK</t>
  </si>
  <si>
    <t>CNC</t>
  </si>
  <si>
    <t>3'b001</t>
  </si>
  <si>
    <t>A valid flag coincidence in the CTL forces the FSM to go to the next enabled state.</t>
  </si>
  <si>
    <t>EXTERNAL 1</t>
  </si>
  <si>
    <t>EX1</t>
  </si>
  <si>
    <t>3'b010</t>
  </si>
  <si>
    <t>A signal on CTL external signal 1 forces the FSM to go to the next enabled state.</t>
  </si>
  <si>
    <t>EXTERNAL 2</t>
  </si>
  <si>
    <t>EX2</t>
  </si>
  <si>
    <t>3'b011</t>
  </si>
  <si>
    <t>A signal on CTL external signal 2 forces the FSM to go to the next enabled state.</t>
  </si>
  <si>
    <t>0x7</t>
  </si>
  <si>
    <t>3'b111</t>
  </si>
  <si>
    <t>As soon as the command to the PDCs is completed, the FSM goes to the next enabled state.</t>
  </si>
  <si>
    <t>TBD CANCEL AND OVERLAP AND EXPLANATION</t>
  </si>
  <si>
    <t>TRG_ACQ_FAST_DONE</t>
  </si>
  <si>
    <t>SUM THRESHOLD AND</t>
  </si>
  <si>
    <t>STA</t>
  </si>
  <si>
    <t>0x4</t>
  </si>
  <si>
    <t>3'b100</t>
  </si>
  <si>
    <t>When the sum threshold on all PDCs is reached, the FSM goes to the next enabled state. Sum threshold must be properly configured in the PDCs.</t>
  </si>
  <si>
    <t>SUM THRESHOLD OR</t>
  </si>
  <si>
    <t>STO</t>
  </si>
  <si>
    <t>0x5</t>
  </si>
  <si>
    <t>3'b101</t>
  </si>
  <si>
    <t>When the sum threshold on any PDC is reached, the FSM goes to the next enabled state. Sum threshold must be properly configured in the PDCs.</t>
  </si>
  <si>
    <t>COUNTER</t>
  </si>
  <si>
    <t>CNT</t>
  </si>
  <si>
    <t>0x6</t>
  </si>
  <si>
    <t>3'b110</t>
  </si>
  <si>
    <t>The number of DSUM samples is set by a counter.</t>
  </si>
  <si>
    <t>As soon as possible, the FSM goes to the next enabled state.</t>
  </si>
  <si>
    <t>TRG_ACQ_SLOW_DONE</t>
  </si>
  <si>
    <t>SUM THRESHOLD ANY (OR)</t>
  </si>
  <si>
    <t>TRG_ATX_CMD_DONE</t>
  </si>
  <si>
    <t>Waiting for a delay (FSM_ATX_CMD_DELAY) before going to the next enabled state.</t>
  </si>
  <si>
    <t>TRG_ATX_DONE</t>
  </si>
  <si>
    <t>DONE_PDC_FUNC_ALL</t>
  </si>
  <si>
    <t>PDCA</t>
  </si>
  <si>
    <t>When a signal (see PDC_FUNC from CTL register ITF6) from all PDCs is received, the FSM goes to the next enabled state.</t>
  </si>
  <si>
    <t>DONE_PDC_FUNC_ANY (OR)</t>
  </si>
  <si>
    <t>PDCO</t>
  </si>
  <si>
    <t>When a signal (see PDC_FUNC from CTL register ITF6) from any PDCs is received, the FSM goes to the next enabled state.</t>
  </si>
  <si>
    <t>DONE_CNT</t>
  </si>
  <si>
    <t>When CTL received N data, or got a time out, the FSM goes to the next enabled state (CTL register ATX1).</t>
  </si>
  <si>
    <t>DONE_AUTO</t>
  </si>
  <si>
    <t>AUTO</t>
  </si>
  <si>
    <t>When CTL received all the required data (calculated automatically with the given settings, the FSM goes to the next enabled state.</t>
  </si>
  <si>
    <t>TRG_TX_CMD_DONE</t>
  </si>
  <si>
    <t>1'b0</t>
  </si>
  <si>
    <t>Waiting for a delay of FSM_TX_CMD_DELAY before going to the next enabled state (CTL register FTX0).</t>
  </si>
  <si>
    <t>DONE_BYP</t>
  </si>
  <si>
    <t>1'b1</t>
  </si>
  <si>
    <t>TRG_TX_DONE</t>
  </si>
  <si>
    <t>TRG_TX_MODE</t>
  </si>
  <si>
    <t>When CTL received N data, or got a time out, the FSM goes to the next enabled state (CTL register FTX1).</t>
  </si>
  <si>
    <t>TRG_END_DONE</t>
  </si>
  <si>
    <t>END_DONE_CNT</t>
  </si>
  <si>
    <t>FSM remains in END state for the value of the counter set by FSM_END_DELAY (CTL register FEND).</t>
  </si>
  <si>
    <t>END_DONE_DAQ</t>
  </si>
  <si>
    <t>DAQ</t>
  </si>
  <si>
    <t>FSM remains in END state as long as the DAQ is not ready. DAQ must send command DAQ_RDY to continue.</t>
  </si>
  <si>
    <t>END_DONE_PCK</t>
  </si>
  <si>
    <t>PCK</t>
  </si>
  <si>
    <t>FSM remains in END state as long as the Controller is sending a packet of data to the DAQ.</t>
  </si>
  <si>
    <t>TRG_CANCEL_ACQ
TRG_CANCEL_ATX
TRG_CANCEL_TX</t>
  </si>
  <si>
    <t>FSM_ACQ
FSM_ATX1
FSM_FTX1</t>
  </si>
  <si>
    <t>FACQ
ATX1
FTX1</t>
  </si>
  <si>
    <t>FSM_ACQ_CANCEL_MODE
FSM_ATX_CANCEL_MODE
FSM_TX_CANCEL_MODE</t>
  </si>
  <si>
    <t>NO_COINCIDENCE</t>
  </si>
  <si>
    <t>NOCN</t>
  </si>
  <si>
    <t>bit 0</t>
  </si>
  <si>
    <t>bit wise settings, multiple bits can be set at the same time.</t>
  </si>
  <si>
    <t>When NO_COINC signal of the coincidence module sets, the FSM leaves the the current state to return to IDLE.</t>
  </si>
  <si>
    <t>STHA</t>
  </si>
  <si>
    <t>bit 1</t>
  </si>
  <si>
    <t>When all PDC sum threshold pin are set, the FSM leaves the current state to return to IDLE.</t>
  </si>
  <si>
    <t>STHO</t>
  </si>
  <si>
    <t>bit2</t>
  </si>
  <si>
    <t>When any PDC sum threshold pin are set, the FSM leaves the current state to return to IDLE.</t>
  </si>
  <si>
    <t>EXT1</t>
  </si>
  <si>
    <t>bit 3</t>
  </si>
  <si>
    <t>When External signal 1 is set, the FSM leaves the current state to return to IDLE.</t>
  </si>
  <si>
    <t>EXT2</t>
  </si>
  <si>
    <t>bit 4</t>
  </si>
  <si>
    <t>When External signal 2 is set, the FSM leaves the current state to return to IDLE.</t>
  </si>
  <si>
    <t>PDC_FUNC_ALL</t>
  </si>
  <si>
    <t>bit 5</t>
  </si>
  <si>
    <t>When a signal (see PDC_FUNC from CTL register ITF6) from all PDCs is received, the FSM leaves the current state to return to IDLE.</t>
  </si>
  <si>
    <t>PDC_FUNC_ANY (OR)</t>
  </si>
  <si>
    <t>bit 6</t>
  </si>
  <si>
    <t>When a signal (see PDC_FUNC from CTL register ITF6) from any PDCs is received, the FSM leaves the current state to return to IDLE.</t>
  </si>
  <si>
    <t>CTL SIGNAL</t>
  </si>
  <si>
    <t>PDC SIGNAL (ONE PER PDC)</t>
  </si>
  <si>
    <t>NAME</t>
  </si>
  <si>
    <t>ASIC FUNCTION NAME</t>
  </si>
  <si>
    <t>FPGA FUNCTION NAME</t>
  </si>
  <si>
    <t>DISABLED/VSS</t>
  </si>
  <si>
    <t>IO_PDC_CLK</t>
  </si>
  <si>
    <t>VDD</t>
  </si>
  <si>
    <t>ENABLED/VDD</t>
  </si>
  <si>
    <t>IO_PDC_DATA</t>
  </si>
  <si>
    <t>PWR_GOOD</t>
  </si>
  <si>
    <t>IO_PDC_FLAG</t>
  </si>
  <si>
    <t>AUX_IN</t>
  </si>
  <si>
    <t>FLAG_CORE</t>
  </si>
  <si>
    <t>ANY_PDC_FLAG</t>
  </si>
  <si>
    <t>DATA_CORE</t>
  </si>
  <si>
    <t>COINC_OK</t>
  </si>
  <si>
    <t>CLK_TX_CORE</t>
  </si>
  <si>
    <t>NO_COINC</t>
  </si>
  <si>
    <t>SUM_TH_CORE</t>
  </si>
  <si>
    <t>SUM_TH_AND</t>
  </si>
  <si>
    <t>CFG_CLK(_RTN)_CORE</t>
  </si>
  <si>
    <t>SUM_TH_OR</t>
  </si>
  <si>
    <t>CFG_DATA(_RTN)_CORE</t>
  </si>
  <si>
    <t>RSTN_SYS</t>
  </si>
  <si>
    <t>CLK_CS_CORE</t>
  </si>
  <si>
    <t>CLK_TAP</t>
  </si>
  <si>
    <t>RSTN_CFG</t>
  </si>
  <si>
    <t>CFG_VALID_CORE</t>
  </si>
  <si>
    <t>BNK_CFG_CLK</t>
  </si>
  <si>
    <t>CMD_VALID_CORE</t>
  </si>
  <si>
    <t>BNK_CFG_DATA</t>
  </si>
  <si>
    <t>CLK_SYNC_CORE</t>
  </si>
  <si>
    <t>BNK_ERROR</t>
  </si>
  <si>
    <t>BNK_CFG_CLK_RTN</t>
  </si>
  <si>
    <t>PDC_EN</t>
  </si>
  <si>
    <t>BNK_CFG_DATA_RTN</t>
  </si>
  <si>
    <t>PDC_ACQ_CLK</t>
  </si>
  <si>
    <t>PDC_ACQ_CLK_EN</t>
  </si>
  <si>
    <t>PDC_DATA_VALID</t>
  </si>
  <si>
    <t>VSS</t>
  </si>
  <si>
    <t>PDC_TRG</t>
  </si>
  <si>
    <t>PDC_CFG_CS_ERR</t>
  </si>
  <si>
    <t>PDC_CFG_VALID_ERR</t>
  </si>
  <si>
    <t>CTL_FLAG_IO</t>
  </si>
  <si>
    <t>PDC_CMD_VALID_ERR</t>
  </si>
  <si>
    <t>CTL_FLAG_CORE</t>
  </si>
  <si>
    <t>FSM_EXT1</t>
  </si>
  <si>
    <t>FSM_EXT2</t>
  </si>
  <si>
    <t>STRB_TMR</t>
  </si>
  <si>
    <t>TO BE REMOVED ?</t>
  </si>
  <si>
    <t>AUX_
CH_SEL</t>
  </si>
  <si>
    <t>CTL0_
PDC1</t>
  </si>
  <si>
    <t>value</t>
  </si>
  <si>
    <t>nbits</t>
  </si>
  <si>
    <t>EXT_TRG</t>
  </si>
  <si>
    <t>NO_FUNCTION/TBD</t>
  </si>
  <si>
    <t>AUXI_0</t>
  </si>
  <si>
    <t>AUXI_1</t>
  </si>
  <si>
    <t>AUXI_2</t>
  </si>
  <si>
    <t>AUXI_3</t>
  </si>
  <si>
    <t>Select between configuration (32 bits) frame or</t>
  </si>
  <si>
    <t>MODE</t>
  </si>
  <si>
    <t>Modes of operation of the PDC</t>
  </si>
  <si>
    <t>GCMD</t>
  </si>
  <si>
    <t>General commands of the PDC</t>
  </si>
  <si>
    <t>DACQ</t>
  </si>
  <si>
    <t>Acquisition of the PDC</t>
  </si>
  <si>
    <t>ODTX</t>
  </si>
  <si>
    <t>Data transmission of the PDC</t>
  </si>
  <si>
    <t>Pixel enable registers of the PDC</t>
  </si>
  <si>
    <t>Pixel command registers of the PDC</t>
  </si>
  <si>
    <t>Configuration registers of the PDC</t>
  </si>
  <si>
    <t>CTRL</t>
  </si>
  <si>
    <t>Controller commands and configurations</t>
  </si>
  <si>
    <t>Select where to save the data bits</t>
  </si>
  <si>
    <t>Content of the register to be sent</t>
  </si>
  <si>
    <t>Number of bits</t>
  </si>
  <si>
    <t>TOTAL</t>
  </si>
  <si>
    <t>total of all bits</t>
  </si>
  <si>
    <t>GLOBAL ENABLE</t>
  </si>
  <si>
    <t>One bit to enable/disable all modes of acquisition at once</t>
  </si>
  <si>
    <t>ACQ ENABLE</t>
  </si>
  <si>
    <t>ACQ RDY SELECT</t>
  </si>
  <si>
    <t>ACQ START SELECT</t>
  </si>
  <si>
    <t>ACQ FAST PRD</t>
  </si>
  <si>
    <t>always 1 for each clock cycle</t>
  </si>
  <si>
    <t>NB ACQ FAST</t>
  </si>
  <si>
    <t>ACQ SLOW PRD</t>
  </si>
  <si>
    <t>consider larger bins (seconds range for DCR analysis)</t>
  </si>
  <si>
    <t>ACQ SLOW RANGE</t>
  </si>
  <si>
    <t>0 = count 10 ns clock cycles, 1 = count 1 us clock cycles, 2 = 1 ms clock cycles, 3 = 1 sec clock cycle</t>
  </si>
  <si>
    <t>NB ACQ SLOW</t>
  </si>
  <si>
    <t>ACQ CONTINUE</t>
  </si>
  <si>
    <t>consider to send command before the end of the acquisition for perfect overlap of the samples</t>
  </si>
  <si>
    <t>ACQ CANCEL SELECT</t>
  </si>
  <si>
    <t>ACQ DONE SELECT</t>
  </si>
  <si>
    <t>ATX ENABLE</t>
  </si>
  <si>
    <t>ATX RDY SELECT</t>
  </si>
  <si>
    <t>ATX CMD SELECT</t>
  </si>
  <si>
    <t>0 = AATX, 1 = ABTX</t>
  </si>
  <si>
    <t>ATX START SELECT</t>
  </si>
  <si>
    <t>ATX PRD</t>
  </si>
  <si>
    <t>NB ATX</t>
  </si>
  <si>
    <t>ATX CANCEL</t>
  </si>
  <si>
    <t>ATX DONE</t>
  </si>
  <si>
    <t>TX ENABLE</t>
  </si>
  <si>
    <t>TX RDY SELECT</t>
  </si>
  <si>
    <t>TX START SELECT</t>
  </si>
  <si>
    <t>TX CANCEL SELECT</t>
  </si>
  <si>
    <t>TX DONE SELECT</t>
  </si>
  <si>
    <t>DONE</t>
  </si>
  <si>
    <t>CTRL RDY SELECT</t>
  </si>
  <si>
    <t>START PROGRAMMED SEQUENCE ?</t>
  </si>
  <si>
    <t>0b001</t>
  </si>
  <si>
    <t>TRG</t>
  </si>
  <si>
    <t>0b010</t>
  </si>
  <si>
    <t>0b011</t>
  </si>
  <si>
    <t>RSTN_FULL</t>
  </si>
  <si>
    <t>0b100</t>
  </si>
  <si>
    <t>AATXF</t>
  </si>
  <si>
    <t>ABTXF</t>
  </si>
  <si>
    <t>FIFO</t>
  </si>
  <si>
    <t>0b000</t>
  </si>
  <si>
    <t>DSUM</t>
  </si>
  <si>
    <t>DBGC</t>
  </si>
  <si>
    <t>DBGR</t>
  </si>
  <si>
    <t>ASID</t>
  </si>
  <si>
    <t>0b111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</si>
</sst>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1"/>
      <color theme="1"/>
      <name val="Calibri"/>
      <family val="2"/>
      <scheme val="minor"/>
    </font>
    <font>
      <sz val="11"/>
      <color theme="1"/>
      <name val="Calibri"/>
      <scheme val="minor"/>
    </font>
    <font>
      <b/>
      <sz val="11"/>
      <color theme="1"/>
      <name val="Calibri"/>
      <family val="2"/>
      <scheme val="minor"/>
    </font>
    <font>
      <b/>
      <sz val="11"/>
      <color rgb="FFFF0000"/>
      <name val="Calibri"/>
      <family val="2"/>
      <scheme val="minor"/>
    </font>
    <font>
      <b/>
      <sz val="11"/>
      <name val="Calibri"/>
      <family val="2"/>
      <scheme val="minor"/>
    </font>
    <font>
      <sz val="11"/>
      <name val="Calibri"/>
      <family val="2"/>
      <scheme val="minor"/>
    </font>
    <font>
      <b/>
      <sz val="14"/>
      <color theme="1"/>
      <name val="Calibri"/>
      <family val="2"/>
      <scheme val="minor"/>
    </font>
    <font>
      <sz val="8"/>
      <name val="Calibri"/>
      <family val="2"/>
      <scheme val="minor"/>
    </font>
    <font>
      <i/>
      <sz val="11"/>
      <color theme="1"/>
      <name val="Calibri"/>
      <family val="2"/>
      <scheme val="minor"/>
    </font>
    <font>
      <strike/>
      <sz val="11"/>
      <color theme="1"/>
      <name val="Calibri"/>
      <family val="2"/>
      <scheme val="minor"/>
    </font>
    <font>
      <b/>
      <sz val="18"/>
      <color theme="1"/>
      <name val="Calibri"/>
      <family val="2"/>
      <scheme val="minor"/>
    </font>
    <font>
      <sz val="16"/>
      <color theme="1"/>
      <name val="Calibri"/>
      <family val="2"/>
      <scheme val="minor"/>
    </font>
    <font>
      <sz val="11"/>
      <color rgb="FF000000"/>
      <name val="Calibri"/>
      <family val="2"/>
      <scheme val="minor"/>
    </font>
    <font>
      <sz val="11"/>
      <color rgb="FF000000"/>
      <name val="Calibri"/>
      <charset val="1"/>
    </font>
    <font>
      <sz val="11"/>
      <color rgb="FFFF0000"/>
      <name val="Calibri"/>
      <family val="2"/>
      <scheme val="minor"/>
    </font>
    <font>
      <sz val="11"/>
      <color rgb="FF000000"/>
      <name val="Calibri"/>
      <scheme val="minor"/>
    </font>
    <font>
      <b/>
      <sz val="11"/>
      <color rgb="FFFF0000"/>
      <name val="Calibri"/>
      <scheme val="minor"/>
    </font>
    <font>
      <sz val="11"/>
      <color rgb="FFFF0000"/>
      <name val="Calibri"/>
      <scheme val="minor"/>
    </font>
  </fonts>
  <fills count="11">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rgb="FFBEBEBE"/>
        <bgColor indexed="64"/>
      </patternFill>
    </fill>
    <fill>
      <patternFill patternType="solid">
        <fgColor rgb="FFD9D9D9"/>
        <bgColor indexed="64"/>
      </patternFill>
    </fill>
    <fill>
      <patternFill patternType="solid">
        <fgColor rgb="FFFF0000"/>
        <bgColor indexed="64"/>
      </patternFill>
    </fill>
    <fill>
      <patternFill patternType="solid">
        <fgColor rgb="FFFFFF00"/>
        <bgColor indexed="64"/>
      </patternFill>
    </fill>
    <fill>
      <patternFill patternType="solid">
        <fgColor theme="7" tint="0.59999389629810485"/>
        <bgColor indexed="64"/>
      </patternFill>
    </fill>
    <fill>
      <patternFill patternType="solid">
        <fgColor theme="0" tint="-4.9989318521683403E-2"/>
        <bgColor indexed="64"/>
      </patternFill>
    </fill>
    <fill>
      <patternFill patternType="solid">
        <fgColor theme="0" tint="-0.249977111117893"/>
        <bgColor indexed="64"/>
      </patternFill>
    </fill>
  </fills>
  <borders count="112">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medium">
        <color indexed="64"/>
      </right>
      <top style="medium">
        <color indexed="64"/>
      </top>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right style="medium">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rgb="FF000000"/>
      </left>
      <right/>
      <top/>
      <bottom style="medium">
        <color rgb="FF000000"/>
      </bottom>
      <diagonal/>
    </border>
    <border>
      <left/>
      <right/>
      <top/>
      <bottom style="medium">
        <color rgb="FF000000"/>
      </bottom>
      <diagonal/>
    </border>
    <border>
      <left style="medium">
        <color rgb="FF000000"/>
      </left>
      <right/>
      <top/>
      <bottom/>
      <diagonal/>
    </border>
    <border>
      <left style="medium">
        <color rgb="FF000000"/>
      </left>
      <right/>
      <top style="medium">
        <color rgb="FF000000"/>
      </top>
      <bottom/>
      <diagonal/>
    </border>
    <border>
      <left/>
      <right/>
      <top style="medium">
        <color rgb="FF000000"/>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medium">
        <color indexed="64"/>
      </right>
      <top style="thin">
        <color indexed="64"/>
      </top>
      <bottom style="thin">
        <color indexed="64"/>
      </bottom>
      <diagonal/>
    </border>
    <border>
      <left/>
      <right style="thin">
        <color indexed="64"/>
      </right>
      <top style="medium">
        <color indexed="64"/>
      </top>
      <bottom style="medium">
        <color indexed="64"/>
      </bottom>
      <diagonal/>
    </border>
    <border>
      <left/>
      <right style="medium">
        <color indexed="64"/>
      </right>
      <top/>
      <bottom style="medium">
        <color indexed="64"/>
      </bottom>
      <diagonal/>
    </border>
    <border>
      <left style="medium">
        <color rgb="FF000000"/>
      </left>
      <right style="medium">
        <color rgb="FF000000"/>
      </right>
      <top style="medium">
        <color rgb="FF000000"/>
      </top>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
      <left/>
      <right style="medium">
        <color rgb="FF000000"/>
      </right>
      <top style="medium">
        <color rgb="FF000000"/>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style="thin">
        <color indexed="64"/>
      </top>
      <bottom style="thin">
        <color indexed="64"/>
      </bottom>
      <diagonal/>
    </border>
    <border>
      <left/>
      <right/>
      <top style="thin">
        <color rgb="FF000000"/>
      </top>
      <bottom/>
      <diagonal/>
    </border>
    <border>
      <left/>
      <right style="thin">
        <color rgb="FF000000"/>
      </right>
      <top style="thin">
        <color rgb="FF000000"/>
      </top>
      <bottom/>
      <diagonal/>
    </border>
    <border>
      <left style="thin">
        <color rgb="FF000000"/>
      </left>
      <right style="thin">
        <color indexed="64"/>
      </right>
      <top style="thin">
        <color rgb="FF000000"/>
      </top>
      <bottom style="thin">
        <color rgb="FF000000"/>
      </bottom>
      <diagonal/>
    </border>
    <border>
      <left style="thin">
        <color indexed="64"/>
      </left>
      <right style="thin">
        <color indexed="64"/>
      </right>
      <top style="thin">
        <color rgb="FF000000"/>
      </top>
      <bottom style="thin">
        <color rgb="FF000000"/>
      </bottom>
      <diagonal/>
    </border>
    <border>
      <left style="thin">
        <color indexed="64"/>
      </left>
      <right style="thin">
        <color rgb="FF000000"/>
      </right>
      <top style="thin">
        <color rgb="FF000000"/>
      </top>
      <bottom style="thin">
        <color rgb="FF000000"/>
      </bottom>
      <diagonal/>
    </border>
    <border>
      <left/>
      <right style="thin">
        <color indexed="64"/>
      </right>
      <top/>
      <bottom style="thin">
        <color indexed="64"/>
      </bottom>
      <diagonal/>
    </border>
    <border>
      <left style="thin">
        <color rgb="FF000000"/>
      </left>
      <right/>
      <top/>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style="thin">
        <color rgb="FF000000"/>
      </top>
      <bottom style="medium">
        <color rgb="FF000000"/>
      </bottom>
      <diagonal/>
    </border>
    <border>
      <left style="thin">
        <color rgb="FF000000"/>
      </left>
      <right/>
      <top style="thin">
        <color rgb="FF000000"/>
      </top>
      <bottom style="medium">
        <color rgb="FF000000"/>
      </bottom>
      <diagonal/>
    </border>
    <border>
      <left style="thin">
        <color rgb="FF000000"/>
      </left>
      <right style="medium">
        <color rgb="FF000000"/>
      </right>
      <top/>
      <bottom/>
      <diagonal/>
    </border>
    <border>
      <left style="medium">
        <color rgb="FF000000"/>
      </left>
      <right style="medium">
        <color rgb="FF000000"/>
      </right>
      <top style="medium">
        <color rgb="FF000000"/>
      </top>
      <bottom style="thin">
        <color rgb="FF000000"/>
      </bottom>
      <diagonal/>
    </border>
    <border>
      <left/>
      <right style="thin">
        <color rgb="FF000000"/>
      </right>
      <top style="thin">
        <color rgb="FF000000"/>
      </top>
      <bottom style="medium">
        <color rgb="FF000000"/>
      </bottom>
      <diagonal/>
    </border>
    <border>
      <left style="medium">
        <color rgb="FF000000"/>
      </left>
      <right style="thin">
        <color rgb="FF000000"/>
      </right>
      <top style="medium">
        <color rgb="FF000000"/>
      </top>
      <bottom/>
      <diagonal/>
    </border>
    <border>
      <left style="medium">
        <color rgb="FF000000"/>
      </left>
      <right/>
      <top style="medium">
        <color rgb="FF000000"/>
      </top>
      <bottom style="thin">
        <color rgb="FF000000"/>
      </bottom>
      <diagonal/>
    </border>
    <border>
      <left style="thin">
        <color rgb="FF000000"/>
      </left>
      <right style="thin">
        <color rgb="FF000000"/>
      </right>
      <top style="medium">
        <color rgb="FF000000"/>
      </top>
      <bottom/>
      <diagonal/>
    </border>
    <border>
      <left style="thin">
        <color rgb="FF000000"/>
      </left>
      <right style="medium">
        <color rgb="FF000000"/>
      </right>
      <top style="medium">
        <color rgb="FF000000"/>
      </top>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top style="thin">
        <color rgb="FF000000"/>
      </top>
      <bottom style="medium">
        <color rgb="FF000000"/>
      </bottom>
      <diagonal/>
    </border>
    <border>
      <left style="thin">
        <color rgb="FF000000"/>
      </left>
      <right/>
      <top style="medium">
        <color rgb="FF000000"/>
      </top>
      <bottom style="thin">
        <color rgb="FF000000"/>
      </bottom>
      <diagonal/>
    </border>
    <border>
      <left style="medium">
        <color rgb="FF000000"/>
      </left>
      <right/>
      <top style="thin">
        <color rgb="FF000000"/>
      </top>
      <bottom style="thin">
        <color rgb="FF000000"/>
      </bottom>
      <diagonal/>
    </border>
    <border>
      <left style="medium">
        <color rgb="FF000000"/>
      </left>
      <right style="thin">
        <color rgb="FF000000"/>
      </right>
      <top/>
      <bottom/>
      <diagonal/>
    </border>
    <border>
      <left style="medium">
        <color rgb="FF000000"/>
      </left>
      <right/>
      <top style="thin">
        <color rgb="FF000000"/>
      </top>
      <bottom/>
      <diagonal/>
    </border>
    <border>
      <left/>
      <right style="thin">
        <color rgb="FF000000"/>
      </right>
      <top style="medium">
        <color rgb="FF000000"/>
      </top>
      <bottom style="thin">
        <color rgb="FF000000"/>
      </bottom>
      <diagonal/>
    </border>
    <border>
      <left style="thin">
        <color rgb="FF000000"/>
      </left>
      <right/>
      <top style="medium">
        <color rgb="FF000000"/>
      </top>
      <bottom/>
      <diagonal/>
    </border>
    <border>
      <left style="thin">
        <color rgb="FF000000"/>
      </left>
      <right style="thin">
        <color rgb="FF000000"/>
      </right>
      <top/>
      <bottom/>
      <diagonal/>
    </border>
    <border>
      <left/>
      <right style="medium">
        <color rgb="FF000000"/>
      </right>
      <top/>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medium">
        <color rgb="FF000000"/>
      </bottom>
      <diagonal/>
    </border>
    <border>
      <left/>
      <right style="medium">
        <color rgb="FF000000"/>
      </right>
      <top style="medium">
        <color rgb="FF000000"/>
      </top>
      <bottom style="thin">
        <color rgb="FF000000"/>
      </bottom>
      <diagonal/>
    </border>
    <border>
      <left/>
      <right style="medium">
        <color rgb="FF000000"/>
      </right>
      <top style="thin">
        <color rgb="FF000000"/>
      </top>
      <bottom style="thin">
        <color rgb="FF000000"/>
      </bottom>
      <diagonal/>
    </border>
    <border>
      <left/>
      <right style="medium">
        <color rgb="FF000000"/>
      </right>
      <top style="thin">
        <color rgb="FF000000"/>
      </top>
      <bottom/>
      <diagonal/>
    </border>
    <border>
      <left/>
      <right style="medium">
        <color rgb="FF000000"/>
      </right>
      <top/>
      <bottom style="thin">
        <color rgb="FF000000"/>
      </bottom>
      <diagonal/>
    </border>
    <border>
      <left/>
      <right style="medium">
        <color rgb="FF000000"/>
      </right>
      <top style="thin">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thin">
        <color rgb="FF000000"/>
      </left>
      <right style="medium">
        <color rgb="FF000000"/>
      </right>
      <top style="thin">
        <color rgb="FF000000"/>
      </top>
      <bottom/>
      <diagonal/>
    </border>
    <border>
      <left style="thin">
        <color rgb="FF000000"/>
      </left>
      <right style="medium">
        <color rgb="FF000000"/>
      </right>
      <top/>
      <bottom style="thin">
        <color rgb="FF000000"/>
      </bottom>
      <diagonal/>
    </border>
    <border>
      <left/>
      <right/>
      <top/>
      <bottom style="thin">
        <color rgb="FF000000"/>
      </bottom>
      <diagonal/>
    </border>
    <border>
      <left style="thin">
        <color rgb="FF000000"/>
      </left>
      <right/>
      <top style="thin">
        <color rgb="FF000000"/>
      </top>
      <bottom/>
      <diagonal/>
    </border>
    <border>
      <left style="thin">
        <color rgb="FF000000"/>
      </left>
      <right/>
      <top/>
      <bottom style="thin">
        <color rgb="FF000000"/>
      </bottom>
      <diagonal/>
    </border>
  </borders>
  <cellStyleXfs count="1">
    <xf numFmtId="0" fontId="0" fillId="0" borderId="0"/>
  </cellStyleXfs>
  <cellXfs count="405">
    <xf numFmtId="0" fontId="0" fillId="0" borderId="0" xfId="0"/>
    <xf numFmtId="0" fontId="0" fillId="0" borderId="0" xfId="0" applyAlignment="1">
      <alignment horizontal="center" vertical="center"/>
    </xf>
    <xf numFmtId="0" fontId="0" fillId="0" borderId="0" xfId="0" applyAlignment="1">
      <alignment vertical="center"/>
    </xf>
    <xf numFmtId="0" fontId="0" fillId="0" borderId="9" xfId="0" applyBorder="1"/>
    <xf numFmtId="0" fontId="0" fillId="0" borderId="10" xfId="0" applyBorder="1" applyAlignment="1">
      <alignment horizontal="center"/>
    </xf>
    <xf numFmtId="0" fontId="0" fillId="0" borderId="10" xfId="0" applyBorder="1" applyAlignment="1">
      <alignment horizontal="center" vertical="center"/>
    </xf>
    <xf numFmtId="0" fontId="2" fillId="0" borderId="0" xfId="0" applyFont="1" applyAlignment="1">
      <alignment horizontal="center" vertical="center"/>
    </xf>
    <xf numFmtId="0" fontId="0" fillId="0" borderId="0" xfId="0" applyAlignment="1">
      <alignment horizontal="left" vertical="center"/>
    </xf>
    <xf numFmtId="0" fontId="0" fillId="0" borderId="0" xfId="0" applyAlignment="1">
      <alignment horizontal="left" vertical="center" textRotation="90"/>
    </xf>
    <xf numFmtId="0" fontId="0" fillId="0" borderId="13" xfId="0" applyBorder="1" applyAlignment="1">
      <alignment horizontal="center" vertical="center" textRotation="90"/>
    </xf>
    <xf numFmtId="0" fontId="0" fillId="2" borderId="13" xfId="0" applyFill="1" applyBorder="1" applyAlignment="1">
      <alignment horizontal="center" vertical="center" textRotation="90"/>
    </xf>
    <xf numFmtId="0" fontId="0" fillId="0" borderId="0" xfId="0" applyAlignment="1">
      <alignment horizontal="left" vertical="top"/>
    </xf>
    <xf numFmtId="0" fontId="2" fillId="2" borderId="13" xfId="0" applyFont="1" applyFill="1" applyBorder="1" applyAlignment="1">
      <alignment horizontal="center" vertical="center"/>
    </xf>
    <xf numFmtId="0" fontId="2" fillId="0" borderId="13" xfId="0" applyFont="1" applyBorder="1" applyAlignment="1">
      <alignment horizontal="center" vertical="center"/>
    </xf>
    <xf numFmtId="0" fontId="2" fillId="2" borderId="14" xfId="0" applyFont="1" applyFill="1" applyBorder="1" applyAlignment="1">
      <alignment horizontal="center" vertical="center"/>
    </xf>
    <xf numFmtId="0" fontId="2" fillId="0" borderId="0" xfId="0" applyFont="1" applyAlignment="1">
      <alignment horizontal="center" vertical="center" wrapText="1"/>
    </xf>
    <xf numFmtId="0" fontId="0" fillId="0" borderId="9" xfId="0" applyBorder="1" applyAlignment="1">
      <alignment horizontal="center"/>
    </xf>
    <xf numFmtId="0" fontId="0" fillId="0" borderId="0" xfId="0" applyAlignment="1">
      <alignment horizontal="center"/>
    </xf>
    <xf numFmtId="0" fontId="4" fillId="0" borderId="13" xfId="0" applyFont="1" applyBorder="1" applyAlignment="1">
      <alignment horizontal="center" vertical="center"/>
    </xf>
    <xf numFmtId="0" fontId="3" fillId="0" borderId="0" xfId="0" applyFont="1" applyAlignment="1">
      <alignment horizontal="left" vertical="center"/>
    </xf>
    <xf numFmtId="0" fontId="2" fillId="0" borderId="0" xfId="0" applyFont="1" applyAlignment="1">
      <alignment horizontal="right" vertical="top"/>
    </xf>
    <xf numFmtId="0" fontId="0" fillId="0" borderId="10" xfId="0" applyBorder="1" applyAlignment="1">
      <alignment horizontal="left" vertical="center"/>
    </xf>
    <xf numFmtId="0" fontId="0" fillId="2" borderId="5" xfId="0" applyFill="1" applyBorder="1" applyAlignment="1">
      <alignment horizontal="center" vertical="center"/>
    </xf>
    <xf numFmtId="0" fontId="0" fillId="2" borderId="11" xfId="0" applyFill="1" applyBorder="1" applyAlignment="1">
      <alignment horizontal="left" vertical="center"/>
    </xf>
    <xf numFmtId="0" fontId="0" fillId="2" borderId="4" xfId="0" applyFill="1" applyBorder="1" applyAlignment="1">
      <alignment horizontal="center"/>
    </xf>
    <xf numFmtId="0" fontId="0" fillId="2" borderId="11" xfId="0" applyFill="1" applyBorder="1" applyAlignment="1">
      <alignment horizontal="center"/>
    </xf>
    <xf numFmtId="0" fontId="0" fillId="0" borderId="5" xfId="0" applyBorder="1" applyAlignment="1">
      <alignment horizontal="center" vertical="center"/>
    </xf>
    <xf numFmtId="0" fontId="2" fillId="0" borderId="0" xfId="0" applyFont="1" applyAlignment="1">
      <alignment horizontal="left" vertical="center"/>
    </xf>
    <xf numFmtId="0" fontId="0" fillId="0" borderId="0" xfId="0" applyAlignment="1">
      <alignment horizontal="center" vertical="center" wrapText="1"/>
    </xf>
    <xf numFmtId="0" fontId="0" fillId="0" borderId="0" xfId="0" applyAlignment="1">
      <alignment horizontal="left" vertical="top" wrapText="1"/>
    </xf>
    <xf numFmtId="0" fontId="0" fillId="0" borderId="13" xfId="0" applyBorder="1" applyAlignment="1">
      <alignment horizontal="center" vertical="center"/>
    </xf>
    <xf numFmtId="0" fontId="0" fillId="0" borderId="12" xfId="0" applyBorder="1" applyAlignment="1">
      <alignment horizontal="left" vertical="top"/>
    </xf>
    <xf numFmtId="0" fontId="0" fillId="0" borderId="0" xfId="0" applyAlignment="1">
      <alignment horizontal="center" wrapText="1"/>
    </xf>
    <xf numFmtId="0" fontId="0" fillId="0" borderId="0" xfId="0" applyAlignment="1">
      <alignment horizontal="left"/>
    </xf>
    <xf numFmtId="0" fontId="0" fillId="0" borderId="5" xfId="0" applyBorder="1" applyAlignment="1">
      <alignment horizontal="center" vertical="center" wrapText="1"/>
    </xf>
    <xf numFmtId="0" fontId="0" fillId="0" borderId="5" xfId="0" applyBorder="1" applyAlignment="1">
      <alignment horizontal="left" vertical="center"/>
    </xf>
    <xf numFmtId="0" fontId="0" fillId="3" borderId="0" xfId="0" applyFill="1" applyAlignment="1">
      <alignment horizontal="center" vertical="center"/>
    </xf>
    <xf numFmtId="0" fontId="2" fillId="3" borderId="1" xfId="0" applyFont="1" applyFill="1" applyBorder="1" applyAlignment="1">
      <alignment horizontal="center" vertical="center"/>
    </xf>
    <xf numFmtId="0" fontId="2" fillId="3" borderId="21" xfId="0" applyFont="1" applyFill="1" applyBorder="1" applyAlignment="1">
      <alignment horizontal="center" vertical="center"/>
    </xf>
    <xf numFmtId="0" fontId="2" fillId="3" borderId="22" xfId="0" applyFont="1" applyFill="1" applyBorder="1" applyAlignment="1">
      <alignment horizontal="center" vertical="center"/>
    </xf>
    <xf numFmtId="0" fontId="2" fillId="3" borderId="23" xfId="0" applyFont="1" applyFill="1" applyBorder="1" applyAlignment="1">
      <alignment horizontal="center" vertical="center"/>
    </xf>
    <xf numFmtId="0" fontId="2" fillId="0" borderId="0" xfId="0" applyFont="1" applyAlignment="1">
      <alignment vertical="center"/>
    </xf>
    <xf numFmtId="0" fontId="0" fillId="0" borderId="2" xfId="0" applyBorder="1" applyAlignment="1">
      <alignment vertical="center"/>
    </xf>
    <xf numFmtId="0" fontId="0" fillId="0" borderId="8" xfId="0" applyBorder="1" applyAlignment="1">
      <alignment vertical="center"/>
    </xf>
    <xf numFmtId="0" fontId="0" fillId="0" borderId="9" xfId="0" applyBorder="1" applyAlignment="1">
      <alignment horizontal="center" vertical="center"/>
    </xf>
    <xf numFmtId="0" fontId="0" fillId="2" borderId="0" xfId="0" applyFill="1" applyAlignment="1">
      <alignment horizontal="center" vertical="center"/>
    </xf>
    <xf numFmtId="0" fontId="0" fillId="2" borderId="9" xfId="0" applyFill="1" applyBorder="1" applyAlignment="1">
      <alignment horizontal="center" vertical="center"/>
    </xf>
    <xf numFmtId="0" fontId="0" fillId="3" borderId="0" xfId="0" applyFill="1"/>
    <xf numFmtId="0" fontId="8" fillId="3" borderId="17" xfId="0" applyFont="1" applyFill="1" applyBorder="1" applyAlignment="1">
      <alignment horizontal="center" vertical="center"/>
    </xf>
    <xf numFmtId="0" fontId="8" fillId="3" borderId="18" xfId="0" applyFont="1" applyFill="1" applyBorder="1" applyAlignment="1">
      <alignment horizontal="center" vertical="center"/>
    </xf>
    <xf numFmtId="0" fontId="8" fillId="3" borderId="19" xfId="0" applyFont="1" applyFill="1" applyBorder="1" applyAlignment="1">
      <alignment horizontal="center" vertical="center"/>
    </xf>
    <xf numFmtId="0" fontId="8" fillId="3" borderId="33" xfId="0" applyFont="1" applyFill="1" applyBorder="1" applyAlignment="1">
      <alignment horizontal="center" vertical="center"/>
    </xf>
    <xf numFmtId="0" fontId="8" fillId="3" borderId="34" xfId="0" applyFont="1" applyFill="1" applyBorder="1" applyAlignment="1">
      <alignment horizontal="center" vertical="center"/>
    </xf>
    <xf numFmtId="0" fontId="8" fillId="3" borderId="33" xfId="0" applyFont="1" applyFill="1" applyBorder="1" applyAlignment="1">
      <alignment horizontal="center"/>
    </xf>
    <xf numFmtId="0" fontId="8" fillId="3" borderId="32" xfId="0" applyFont="1" applyFill="1" applyBorder="1" applyAlignment="1">
      <alignment horizontal="center" vertical="center"/>
    </xf>
    <xf numFmtId="0" fontId="2" fillId="3" borderId="50" xfId="0" applyFont="1" applyFill="1" applyBorder="1" applyAlignment="1">
      <alignment horizontal="center" vertical="center"/>
    </xf>
    <xf numFmtId="0" fontId="2" fillId="3" borderId="29" xfId="0" applyFont="1" applyFill="1" applyBorder="1" applyAlignment="1">
      <alignment horizontal="center" vertical="center"/>
    </xf>
    <xf numFmtId="0" fontId="2" fillId="3" borderId="0" xfId="0" applyFont="1" applyFill="1" applyAlignment="1">
      <alignment horizontal="center" vertical="center"/>
    </xf>
    <xf numFmtId="0" fontId="0" fillId="0" borderId="20" xfId="0" applyBorder="1" applyAlignment="1">
      <alignment vertical="center"/>
    </xf>
    <xf numFmtId="0" fontId="0" fillId="0" borderId="7" xfId="0" applyBorder="1" applyAlignment="1">
      <alignment horizontal="center" vertical="center"/>
    </xf>
    <xf numFmtId="0" fontId="0" fillId="0" borderId="16" xfId="0" applyBorder="1" applyAlignment="1">
      <alignment vertical="center"/>
    </xf>
    <xf numFmtId="0" fontId="0" fillId="0" borderId="9" xfId="0" applyBorder="1" applyAlignment="1">
      <alignment vertical="center"/>
    </xf>
    <xf numFmtId="0" fontId="0" fillId="0" borderId="9" xfId="0" applyBorder="1" applyAlignment="1">
      <alignment horizontal="left" vertical="center"/>
    </xf>
    <xf numFmtId="0" fontId="0" fillId="0" borderId="20" xfId="0" applyBorder="1" applyAlignment="1">
      <alignment horizontal="center" vertical="center"/>
    </xf>
    <xf numFmtId="0" fontId="0" fillId="0" borderId="4" xfId="0" applyBorder="1" applyAlignment="1">
      <alignment vertical="center"/>
    </xf>
    <xf numFmtId="0" fontId="0" fillId="0" borderId="5" xfId="0" applyBorder="1" applyAlignment="1">
      <alignment vertical="center"/>
    </xf>
    <xf numFmtId="0" fontId="0" fillId="0" borderId="51" xfId="0" applyBorder="1" applyAlignment="1">
      <alignment vertical="center"/>
    </xf>
    <xf numFmtId="0" fontId="0" fillId="0" borderId="9" xfId="0" applyBorder="1" applyAlignment="1">
      <alignment vertical="center" wrapText="1"/>
    </xf>
    <xf numFmtId="0" fontId="0" fillId="0" borderId="4" xfId="0" applyBorder="1" applyAlignment="1">
      <alignment vertical="center" wrapText="1"/>
    </xf>
    <xf numFmtId="0" fontId="0" fillId="0" borderId="5" xfId="0" applyBorder="1" applyAlignment="1">
      <alignment vertical="center" wrapText="1"/>
    </xf>
    <xf numFmtId="0" fontId="5" fillId="0" borderId="5" xfId="0" applyFont="1" applyBorder="1" applyAlignment="1">
      <alignment vertical="center"/>
    </xf>
    <xf numFmtId="0" fontId="0" fillId="0" borderId="7" xfId="0" applyBorder="1" applyAlignment="1">
      <alignment vertical="center"/>
    </xf>
    <xf numFmtId="0" fontId="0" fillId="0" borderId="1" xfId="0" applyBorder="1" applyAlignment="1">
      <alignment horizontal="center" vertical="center"/>
    </xf>
    <xf numFmtId="0" fontId="0" fillId="0" borderId="3" xfId="0" applyBorder="1" applyAlignment="1">
      <alignment vertical="center"/>
    </xf>
    <xf numFmtId="0" fontId="0" fillId="0" borderId="4" xfId="0" applyBorder="1" applyAlignment="1">
      <alignment horizontal="center" vertical="center"/>
    </xf>
    <xf numFmtId="0" fontId="0" fillId="0" borderId="51" xfId="0"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0" fontId="0" fillId="0" borderId="0" xfId="0" applyAlignment="1">
      <alignment horizontal="left" vertical="center" wrapText="1"/>
    </xf>
    <xf numFmtId="0" fontId="5" fillId="0" borderId="13" xfId="0" applyFont="1" applyBorder="1" applyAlignment="1">
      <alignment horizontal="center" vertical="center"/>
    </xf>
    <xf numFmtId="0" fontId="0" fillId="0" borderId="0" xfId="0" applyAlignment="1">
      <alignment textRotation="90"/>
    </xf>
    <xf numFmtId="0" fontId="0" fillId="0" borderId="0" xfId="0" applyAlignment="1">
      <alignment horizontal="center" vertical="center" textRotation="90"/>
    </xf>
    <xf numFmtId="0" fontId="0" fillId="0" borderId="0" xfId="0" applyAlignment="1">
      <alignment horizontal="right"/>
    </xf>
    <xf numFmtId="0" fontId="9" fillId="0" borderId="10" xfId="0" applyFont="1" applyBorder="1" applyAlignment="1">
      <alignment horizontal="center"/>
    </xf>
    <xf numFmtId="0" fontId="9" fillId="0" borderId="10" xfId="0" applyFont="1" applyBorder="1" applyAlignment="1">
      <alignment horizontal="left" vertical="center"/>
    </xf>
    <xf numFmtId="0" fontId="5" fillId="2" borderId="13" xfId="0" applyFont="1" applyFill="1" applyBorder="1" applyAlignment="1">
      <alignment horizontal="center" vertical="center" textRotation="90"/>
    </xf>
    <xf numFmtId="0" fontId="4" fillId="2" borderId="13" xfId="0" applyFont="1" applyFill="1" applyBorder="1" applyAlignment="1">
      <alignment horizontal="center" vertical="center"/>
    </xf>
    <xf numFmtId="0" fontId="0" fillId="0" borderId="12" xfId="0" applyBorder="1" applyAlignment="1">
      <alignment horizontal="left" vertical="top" wrapText="1"/>
    </xf>
    <xf numFmtId="0" fontId="2" fillId="0" borderId="15" xfId="0" applyFont="1" applyBorder="1" applyAlignment="1">
      <alignment horizontal="center" vertical="center"/>
    </xf>
    <xf numFmtId="0" fontId="2" fillId="0" borderId="14" xfId="0" applyFont="1" applyBorder="1" applyAlignment="1">
      <alignment horizontal="center" vertical="center"/>
    </xf>
    <xf numFmtId="0" fontId="2" fillId="2" borderId="15" xfId="0" applyFont="1" applyFill="1" applyBorder="1" applyAlignment="1">
      <alignment horizontal="center" vertical="center"/>
    </xf>
    <xf numFmtId="0" fontId="0" fillId="0" borderId="13" xfId="0" applyBorder="1" applyAlignment="1">
      <alignment horizontal="center" vertical="center" textRotation="90" wrapText="1"/>
    </xf>
    <xf numFmtId="0" fontId="0" fillId="0" borderId="0" xfId="0" applyAlignment="1">
      <alignment vertical="center" wrapText="1"/>
    </xf>
    <xf numFmtId="0" fontId="0" fillId="2" borderId="9" xfId="0" applyFill="1" applyBorder="1" applyAlignment="1">
      <alignment horizontal="center"/>
    </xf>
    <xf numFmtId="0" fontId="0" fillId="2" borderId="10" xfId="0" applyFill="1" applyBorder="1" applyAlignment="1">
      <alignment horizontal="center"/>
    </xf>
    <xf numFmtId="0" fontId="0" fillId="2" borderId="10" xfId="0" applyFill="1" applyBorder="1" applyAlignment="1">
      <alignment horizontal="left" vertical="center"/>
    </xf>
    <xf numFmtId="0" fontId="0" fillId="0" borderId="24" xfId="0" applyBorder="1" applyAlignment="1">
      <alignment horizontal="center"/>
    </xf>
    <xf numFmtId="0" fontId="0" fillId="0" borderId="25" xfId="0" applyBorder="1" applyAlignment="1">
      <alignment horizontal="center" vertical="center"/>
    </xf>
    <xf numFmtId="0" fontId="0" fillId="0" borderId="54" xfId="0" applyBorder="1" applyAlignment="1">
      <alignment horizontal="center" vertical="center"/>
    </xf>
    <xf numFmtId="0" fontId="0" fillId="6" borderId="0" xfId="0" applyFill="1" applyAlignment="1">
      <alignment horizontal="left" vertical="center" textRotation="90"/>
    </xf>
    <xf numFmtId="0" fontId="0" fillId="6" borderId="0" xfId="0" applyFill="1" applyAlignment="1">
      <alignment horizontal="center" vertical="center"/>
    </xf>
    <xf numFmtId="0" fontId="2" fillId="6" borderId="0" xfId="0" applyFont="1" applyFill="1" applyAlignment="1">
      <alignment horizontal="right" vertical="top"/>
    </xf>
    <xf numFmtId="0" fontId="2" fillId="6" borderId="0" xfId="0" applyFont="1" applyFill="1" applyAlignment="1">
      <alignment horizontal="center" vertical="center"/>
    </xf>
    <xf numFmtId="0" fontId="3" fillId="6" borderId="0" xfId="0" applyFont="1" applyFill="1" applyAlignment="1">
      <alignment horizontal="left" vertical="center"/>
    </xf>
    <xf numFmtId="0" fontId="4" fillId="0" borderId="57" xfId="0" applyFont="1" applyBorder="1" applyAlignment="1">
      <alignment horizontal="center" vertical="center"/>
    </xf>
    <xf numFmtId="0" fontId="2" fillId="0" borderId="57" xfId="0" applyFont="1" applyBorder="1" applyAlignment="1">
      <alignment horizontal="center" vertical="center"/>
    </xf>
    <xf numFmtId="0" fontId="2" fillId="0" borderId="58" xfId="0" applyFont="1" applyBorder="1" applyAlignment="1">
      <alignment horizontal="center" vertical="center"/>
    </xf>
    <xf numFmtId="0" fontId="4" fillId="0" borderId="0" xfId="0" applyFont="1" applyAlignment="1">
      <alignment horizontal="center" vertical="center"/>
    </xf>
    <xf numFmtId="0" fontId="2" fillId="5" borderId="13" xfId="0" applyFont="1" applyFill="1" applyBorder="1" applyAlignment="1">
      <alignment horizontal="center" vertical="center"/>
    </xf>
    <xf numFmtId="0" fontId="0" fillId="0" borderId="15" xfId="0" applyBorder="1" applyAlignment="1">
      <alignment horizontal="center" vertical="center" textRotation="90"/>
    </xf>
    <xf numFmtId="0" fontId="4" fillId="0" borderId="65" xfId="0" applyFont="1" applyBorder="1" applyAlignment="1">
      <alignment horizontal="center" vertical="center"/>
    </xf>
    <xf numFmtId="0" fontId="4" fillId="0" borderId="66" xfId="0" applyFont="1" applyBorder="1" applyAlignment="1">
      <alignment horizontal="center" vertical="center"/>
    </xf>
    <xf numFmtId="0" fontId="4" fillId="0" borderId="67" xfId="0" applyFont="1" applyBorder="1" applyAlignment="1">
      <alignment horizontal="center" vertical="center"/>
    </xf>
    <xf numFmtId="0" fontId="4" fillId="0" borderId="68" xfId="0" applyFont="1" applyBorder="1" applyAlignment="1">
      <alignment horizontal="center" vertical="center"/>
    </xf>
    <xf numFmtId="0" fontId="0" fillId="5" borderId="56" xfId="0" applyFill="1" applyBorder="1" applyAlignment="1">
      <alignment horizontal="left" vertical="center" textRotation="90"/>
    </xf>
    <xf numFmtId="0" fontId="4" fillId="5" borderId="58" xfId="0" applyFont="1" applyFill="1" applyBorder="1" applyAlignment="1">
      <alignment horizontal="center" vertical="center"/>
    </xf>
    <xf numFmtId="0" fontId="4" fillId="0" borderId="56" xfId="0" applyFont="1" applyBorder="1" applyAlignment="1">
      <alignment horizontal="center" vertical="center"/>
    </xf>
    <xf numFmtId="0" fontId="0" fillId="0" borderId="70" xfId="0" applyBorder="1" applyAlignment="1">
      <alignment horizontal="center"/>
    </xf>
    <xf numFmtId="0" fontId="0" fillId="0" borderId="71" xfId="0" applyBorder="1"/>
    <xf numFmtId="0" fontId="0" fillId="0" borderId="72" xfId="0" applyBorder="1" applyAlignment="1">
      <alignment horizontal="center"/>
    </xf>
    <xf numFmtId="0" fontId="0" fillId="0" borderId="73" xfId="0" applyBorder="1"/>
    <xf numFmtId="0" fontId="0" fillId="0" borderId="76" xfId="0" applyBorder="1" applyAlignment="1">
      <alignment horizontal="center"/>
    </xf>
    <xf numFmtId="0" fontId="0" fillId="0" borderId="59" xfId="0" applyBorder="1" applyAlignment="1">
      <alignment horizontal="center"/>
    </xf>
    <xf numFmtId="0" fontId="0" fillId="0" borderId="78" xfId="0" applyBorder="1" applyAlignment="1">
      <alignment horizontal="center"/>
    </xf>
    <xf numFmtId="0" fontId="0" fillId="0" borderId="75" xfId="0" applyBorder="1" applyAlignment="1">
      <alignment horizontal="center"/>
    </xf>
    <xf numFmtId="0" fontId="0" fillId="0" borderId="74" xfId="0" applyBorder="1" applyAlignment="1">
      <alignment horizontal="center"/>
    </xf>
    <xf numFmtId="0" fontId="0" fillId="0" borderId="79" xfId="0" applyBorder="1" applyAlignment="1">
      <alignment horizontal="center"/>
    </xf>
    <xf numFmtId="0" fontId="0" fillId="0" borderId="61" xfId="0" applyBorder="1" applyAlignment="1">
      <alignment horizontal="center"/>
    </xf>
    <xf numFmtId="0" fontId="0" fillId="0" borderId="81" xfId="0" applyBorder="1" applyAlignment="1">
      <alignment horizontal="center"/>
    </xf>
    <xf numFmtId="0" fontId="0" fillId="0" borderId="84" xfId="0" applyBorder="1" applyAlignment="1">
      <alignment horizontal="center"/>
    </xf>
    <xf numFmtId="0" fontId="0" fillId="0" borderId="87" xfId="0" applyBorder="1" applyAlignment="1">
      <alignment horizontal="center"/>
    </xf>
    <xf numFmtId="0" fontId="0" fillId="0" borderId="88" xfId="0" applyBorder="1" applyAlignment="1">
      <alignment horizontal="center"/>
    </xf>
    <xf numFmtId="0" fontId="0" fillId="0" borderId="86" xfId="0" applyBorder="1"/>
    <xf numFmtId="0" fontId="0" fillId="0" borderId="89" xfId="0" applyBorder="1" applyAlignment="1">
      <alignment horizontal="center"/>
    </xf>
    <xf numFmtId="0" fontId="0" fillId="0" borderId="90" xfId="0" applyBorder="1" applyAlignment="1">
      <alignment horizontal="center"/>
    </xf>
    <xf numFmtId="0" fontId="0" fillId="0" borderId="69" xfId="0" applyBorder="1" applyAlignment="1">
      <alignment horizontal="center"/>
    </xf>
    <xf numFmtId="0" fontId="0" fillId="0" borderId="91" xfId="0" applyBorder="1" applyAlignment="1">
      <alignment horizontal="center"/>
    </xf>
    <xf numFmtId="0" fontId="0" fillId="0" borderId="92" xfId="0" applyBorder="1" applyAlignment="1">
      <alignment horizontal="center"/>
    </xf>
    <xf numFmtId="0" fontId="0" fillId="0" borderId="77" xfId="0" applyBorder="1" applyAlignment="1">
      <alignment horizontal="left"/>
    </xf>
    <xf numFmtId="0" fontId="0" fillId="0" borderId="0" xfId="0" applyAlignment="1">
      <alignment horizontal="right" vertical="center"/>
    </xf>
    <xf numFmtId="0" fontId="0" fillId="0" borderId="56" xfId="0" applyBorder="1" applyAlignment="1">
      <alignment horizontal="center" vertical="center"/>
    </xf>
    <xf numFmtId="0" fontId="0" fillId="0" borderId="94" xfId="0" applyBorder="1"/>
    <xf numFmtId="0" fontId="0" fillId="0" borderId="95" xfId="0" applyBorder="1"/>
    <xf numFmtId="0" fontId="0" fillId="0" borderId="85" xfId="0" applyBorder="1"/>
    <xf numFmtId="0" fontId="0" fillId="0" borderId="56" xfId="0" applyBorder="1"/>
    <xf numFmtId="0" fontId="0" fillId="0" borderId="96" xfId="0" applyBorder="1"/>
    <xf numFmtId="0" fontId="0" fillId="0" borderId="97" xfId="0" applyBorder="1"/>
    <xf numFmtId="0" fontId="0" fillId="0" borderId="98" xfId="0" applyBorder="1"/>
    <xf numFmtId="0" fontId="0" fillId="0" borderId="99" xfId="0" applyBorder="1"/>
    <xf numFmtId="0" fontId="0" fillId="0" borderId="100" xfId="0" applyBorder="1"/>
    <xf numFmtId="0" fontId="0" fillId="0" borderId="101" xfId="0" applyBorder="1"/>
    <xf numFmtId="0" fontId="0" fillId="0" borderId="103" xfId="0" applyBorder="1"/>
    <xf numFmtId="0" fontId="0" fillId="7" borderId="71" xfId="0" applyFill="1" applyBorder="1"/>
    <xf numFmtId="0" fontId="0" fillId="7" borderId="56" xfId="0" applyFill="1" applyBorder="1"/>
    <xf numFmtId="0" fontId="0" fillId="0" borderId="56" xfId="0" applyBorder="1" applyAlignment="1">
      <alignment horizontal="center" vertical="center" wrapText="1"/>
    </xf>
    <xf numFmtId="0" fontId="0" fillId="0" borderId="56" xfId="0" applyBorder="1" applyAlignment="1">
      <alignment horizontal="center"/>
    </xf>
    <xf numFmtId="0" fontId="0" fillId="0" borderId="96" xfId="0" applyBorder="1" applyAlignment="1">
      <alignment horizontal="center" vertical="center"/>
    </xf>
    <xf numFmtId="0" fontId="0" fillId="7" borderId="100" xfId="0" applyFill="1" applyBorder="1"/>
    <xf numFmtId="0" fontId="0" fillId="7" borderId="102" xfId="0" applyFill="1" applyBorder="1"/>
    <xf numFmtId="0" fontId="12" fillId="0" borderId="13" xfId="0" applyFont="1" applyBorder="1" applyAlignment="1">
      <alignment horizontal="center" vertical="center" textRotation="90"/>
    </xf>
    <xf numFmtId="0" fontId="4" fillId="5" borderId="13" xfId="0" applyFont="1" applyFill="1" applyBorder="1" applyAlignment="1">
      <alignment horizontal="center" vertical="center"/>
    </xf>
    <xf numFmtId="0" fontId="0" fillId="0" borderId="56" xfId="0" applyBorder="1" applyAlignment="1">
      <alignment horizontal="center" vertical="center" textRotation="90"/>
    </xf>
    <xf numFmtId="0" fontId="0" fillId="5" borderId="56" xfId="0" applyFill="1" applyBorder="1" applyAlignment="1">
      <alignment horizontal="center" vertical="center" textRotation="90"/>
    </xf>
    <xf numFmtId="0" fontId="2" fillId="5" borderId="57" xfId="0" applyFont="1" applyFill="1" applyBorder="1" applyAlignment="1">
      <alignment horizontal="center" vertical="center"/>
    </xf>
    <xf numFmtId="0" fontId="0" fillId="5" borderId="56" xfId="0" applyFill="1" applyBorder="1" applyAlignment="1">
      <alignment vertical="center" textRotation="90"/>
    </xf>
    <xf numFmtId="0" fontId="0" fillId="5" borderId="59" xfId="0" applyFill="1" applyBorder="1" applyAlignment="1">
      <alignment vertical="center" textRotation="90"/>
    </xf>
    <xf numFmtId="0" fontId="0" fillId="5" borderId="59" xfId="0" applyFill="1" applyBorder="1" applyAlignment="1">
      <alignment horizontal="center" vertical="center" textRotation="90"/>
    </xf>
    <xf numFmtId="0" fontId="0" fillId="5" borderId="60" xfId="0" applyFill="1" applyBorder="1" applyAlignment="1">
      <alignment horizontal="center" vertical="center" textRotation="90"/>
    </xf>
    <xf numFmtId="0" fontId="0" fillId="0" borderId="61" xfId="0" applyBorder="1" applyAlignment="1">
      <alignment horizontal="center" vertical="center" textRotation="90"/>
    </xf>
    <xf numFmtId="0" fontId="0" fillId="0" borderId="97" xfId="0" applyBorder="1" applyAlignment="1">
      <alignment horizontal="center" vertical="center" textRotation="90"/>
    </xf>
    <xf numFmtId="0" fontId="2" fillId="5" borderId="58" xfId="0" applyFont="1" applyFill="1" applyBorder="1" applyAlignment="1">
      <alignment horizontal="center" vertical="center"/>
    </xf>
    <xf numFmtId="0" fontId="0" fillId="5" borderId="97" xfId="0" applyFill="1" applyBorder="1" applyAlignment="1">
      <alignment horizontal="center" vertical="center" textRotation="90"/>
    </xf>
    <xf numFmtId="0" fontId="0" fillId="5" borderId="57" xfId="0" applyFill="1" applyBorder="1" applyAlignment="1">
      <alignment horizontal="center" vertical="center"/>
    </xf>
    <xf numFmtId="0" fontId="0" fillId="0" borderId="57" xfId="0" applyBorder="1" applyAlignment="1">
      <alignment horizontal="center" vertical="center"/>
    </xf>
    <xf numFmtId="0" fontId="0" fillId="0" borderId="58" xfId="0" applyBorder="1" applyAlignment="1">
      <alignment horizontal="center" vertical="center"/>
    </xf>
    <xf numFmtId="0" fontId="2" fillId="0" borderId="56" xfId="0" applyFont="1" applyBorder="1" applyAlignment="1">
      <alignment horizontal="center" vertical="center"/>
    </xf>
    <xf numFmtId="0" fontId="2" fillId="2" borderId="6" xfId="0" applyFont="1" applyFill="1" applyBorder="1" applyAlignment="1">
      <alignment horizontal="center" vertical="center"/>
    </xf>
    <xf numFmtId="0" fontId="0" fillId="2" borderId="15" xfId="0" applyFill="1" applyBorder="1" applyAlignment="1">
      <alignment horizontal="center" vertical="center"/>
    </xf>
    <xf numFmtId="0" fontId="0" fillId="0" borderId="15" xfId="0" applyBorder="1" applyAlignment="1">
      <alignment horizontal="center" vertical="center"/>
    </xf>
    <xf numFmtId="0" fontId="0" fillId="0" borderId="14" xfId="0" applyBorder="1" applyAlignment="1">
      <alignment horizontal="center" vertical="center"/>
    </xf>
    <xf numFmtId="0" fontId="0" fillId="2" borderId="14" xfId="0" applyFill="1" applyBorder="1" applyAlignment="1">
      <alignment horizontal="center" vertical="center"/>
    </xf>
    <xf numFmtId="0" fontId="0" fillId="2" borderId="13" xfId="0" applyFill="1" applyBorder="1" applyAlignment="1">
      <alignment horizontal="center" vertical="center"/>
    </xf>
    <xf numFmtId="0" fontId="2" fillId="2" borderId="56" xfId="0" applyFont="1" applyFill="1" applyBorder="1" applyAlignment="1">
      <alignment horizontal="center" vertical="center"/>
    </xf>
    <xf numFmtId="0" fontId="0" fillId="0" borderId="107" xfId="0" applyBorder="1"/>
    <xf numFmtId="0" fontId="5" fillId="0" borderId="0" xfId="0" applyFont="1" applyAlignment="1">
      <alignment horizontal="center" vertical="center"/>
    </xf>
    <xf numFmtId="0" fontId="0" fillId="0" borderId="0" xfId="0" applyAlignment="1">
      <alignment horizontal="right" vertical="top"/>
    </xf>
    <xf numFmtId="0" fontId="4" fillId="2" borderId="56" xfId="0" applyFont="1" applyFill="1" applyBorder="1" applyAlignment="1">
      <alignment horizontal="center" vertical="center"/>
    </xf>
    <xf numFmtId="0" fontId="0" fillId="0" borderId="108" xfId="0" applyBorder="1"/>
    <xf numFmtId="0" fontId="14" fillId="0" borderId="0" xfId="0" applyFont="1" applyAlignment="1">
      <alignment horizontal="left" vertical="center"/>
    </xf>
    <xf numFmtId="0" fontId="5" fillId="5" borderId="58" xfId="0" applyFont="1" applyFill="1" applyBorder="1" applyAlignment="1">
      <alignment horizontal="center" vertical="center"/>
    </xf>
    <xf numFmtId="0" fontId="5" fillId="0" borderId="56" xfId="0" applyFont="1" applyBorder="1" applyAlignment="1">
      <alignment horizontal="center" vertical="center"/>
    </xf>
    <xf numFmtId="0" fontId="0" fillId="2" borderId="6" xfId="0" applyFill="1" applyBorder="1" applyAlignment="1">
      <alignment horizontal="center" vertical="center"/>
    </xf>
    <xf numFmtId="0" fontId="5" fillId="3" borderId="59" xfId="0" applyFont="1" applyFill="1" applyBorder="1" applyAlignment="1">
      <alignment horizontal="center" vertical="center" textRotation="90"/>
    </xf>
    <xf numFmtId="0" fontId="4" fillId="3" borderId="56" xfId="0" applyFont="1" applyFill="1" applyBorder="1" applyAlignment="1">
      <alignment horizontal="center" vertical="center"/>
    </xf>
    <xf numFmtId="0" fontId="5" fillId="2" borderId="56" xfId="0" applyFont="1" applyFill="1" applyBorder="1" applyAlignment="1">
      <alignment horizontal="center" vertical="center"/>
    </xf>
    <xf numFmtId="0" fontId="5" fillId="3" borderId="56" xfId="0" applyFont="1" applyFill="1" applyBorder="1" applyAlignment="1">
      <alignment horizontal="center" vertical="center"/>
    </xf>
    <xf numFmtId="0" fontId="5" fillId="0" borderId="65" xfId="0" applyFont="1" applyBorder="1" applyAlignment="1">
      <alignment horizontal="center" vertical="center"/>
    </xf>
    <xf numFmtId="0" fontId="5" fillId="0" borderId="66" xfId="0" applyFont="1" applyBorder="1" applyAlignment="1">
      <alignment horizontal="center" vertical="center"/>
    </xf>
    <xf numFmtId="0" fontId="5" fillId="0" borderId="67" xfId="0" applyFont="1" applyBorder="1" applyAlignment="1">
      <alignment horizontal="center" vertical="center"/>
    </xf>
    <xf numFmtId="0" fontId="5" fillId="0" borderId="68" xfId="0" applyFont="1" applyBorder="1" applyAlignment="1">
      <alignment horizontal="center" vertical="center"/>
    </xf>
    <xf numFmtId="0" fontId="5" fillId="0" borderId="57" xfId="0" applyFont="1" applyBorder="1" applyAlignment="1">
      <alignment horizontal="center" vertical="center"/>
    </xf>
    <xf numFmtId="0" fontId="0" fillId="8" borderId="71" xfId="0" applyFill="1" applyBorder="1"/>
    <xf numFmtId="0" fontId="0" fillId="3" borderId="61" xfId="0" applyFill="1" applyBorder="1" applyAlignment="1">
      <alignment horizontal="center" vertical="center" textRotation="90"/>
    </xf>
    <xf numFmtId="0" fontId="2" fillId="3" borderId="57" xfId="0" applyFont="1" applyFill="1" applyBorder="1" applyAlignment="1">
      <alignment horizontal="center" vertical="center"/>
    </xf>
    <xf numFmtId="0" fontId="0" fillId="3" borderId="57" xfId="0" applyFill="1" applyBorder="1" applyAlignment="1">
      <alignment horizontal="center" vertical="center"/>
    </xf>
    <xf numFmtId="0" fontId="0" fillId="3" borderId="56" xfId="0" applyFill="1" applyBorder="1" applyAlignment="1">
      <alignment horizontal="center" vertical="center" textRotation="90"/>
    </xf>
    <xf numFmtId="0" fontId="2" fillId="3" borderId="68" xfId="0" applyFont="1" applyFill="1" applyBorder="1" applyAlignment="1">
      <alignment horizontal="center" vertical="center"/>
    </xf>
    <xf numFmtId="0" fontId="2" fillId="3" borderId="56" xfId="0" applyFont="1" applyFill="1" applyBorder="1" applyAlignment="1">
      <alignment horizontal="center" vertical="center"/>
    </xf>
    <xf numFmtId="0" fontId="5" fillId="0" borderId="14" xfId="0" applyFont="1" applyBorder="1" applyAlignment="1">
      <alignment horizontal="center" vertical="center"/>
    </xf>
    <xf numFmtId="0" fontId="0" fillId="0" borderId="14" xfId="0" applyBorder="1" applyAlignment="1">
      <alignment horizontal="center" vertical="center" textRotation="90"/>
    </xf>
    <xf numFmtId="0" fontId="4" fillId="2" borderId="15" xfId="0" applyFont="1" applyFill="1" applyBorder="1" applyAlignment="1">
      <alignment horizontal="center" vertical="center"/>
    </xf>
    <xf numFmtId="0" fontId="4" fillId="0" borderId="14" xfId="0" applyFont="1" applyBorder="1" applyAlignment="1">
      <alignment horizontal="center" vertical="center"/>
    </xf>
    <xf numFmtId="0" fontId="5" fillId="2" borderId="13" xfId="0" applyFont="1" applyFill="1" applyBorder="1" applyAlignment="1">
      <alignment horizontal="center" vertical="center"/>
    </xf>
    <xf numFmtId="0" fontId="5" fillId="2" borderId="15" xfId="0" applyFont="1" applyFill="1" applyBorder="1" applyAlignment="1">
      <alignment horizontal="center" vertical="center"/>
    </xf>
    <xf numFmtId="0" fontId="0" fillId="0" borderId="63" xfId="0" applyBorder="1" applyAlignment="1">
      <alignment horizontal="center" vertical="center"/>
    </xf>
    <xf numFmtId="0" fontId="0" fillId="0" borderId="63" xfId="0" applyBorder="1"/>
    <xf numFmtId="0" fontId="0" fillId="0" borderId="109" xfId="0" applyBorder="1" applyAlignment="1">
      <alignment horizontal="center" vertical="center"/>
    </xf>
    <xf numFmtId="0" fontId="0" fillId="0" borderId="109" xfId="0" applyBorder="1"/>
    <xf numFmtId="0" fontId="0" fillId="0" borderId="63" xfId="0" applyBorder="1" applyAlignment="1">
      <alignment horizontal="center" vertical="center" wrapText="1"/>
    </xf>
    <xf numFmtId="0" fontId="0" fillId="0" borderId="60" xfId="0" applyBorder="1"/>
    <xf numFmtId="0" fontId="0" fillId="0" borderId="110" xfId="0" applyBorder="1"/>
    <xf numFmtId="0" fontId="0" fillId="0" borderId="69" xfId="0" applyBorder="1"/>
    <xf numFmtId="0" fontId="0" fillId="0" borderId="0" xfId="0" applyAlignment="1">
      <alignment wrapText="1"/>
    </xf>
    <xf numFmtId="0" fontId="0" fillId="0" borderId="111" xfId="0" applyBorder="1"/>
    <xf numFmtId="0" fontId="2" fillId="10" borderId="0" xfId="0" applyFont="1" applyFill="1" applyAlignment="1">
      <alignment horizontal="left" vertical="top" wrapText="1"/>
    </xf>
    <xf numFmtId="0" fontId="0" fillId="0" borderId="109" xfId="0" applyBorder="1" applyAlignment="1">
      <alignment wrapText="1"/>
    </xf>
    <xf numFmtId="0" fontId="13" fillId="0" borderId="0" xfId="0" applyFont="1" applyAlignment="1">
      <alignment wrapText="1"/>
    </xf>
    <xf numFmtId="0" fontId="0" fillId="0" borderId="63" xfId="0" applyBorder="1" applyAlignment="1">
      <alignment wrapText="1"/>
    </xf>
    <xf numFmtId="0" fontId="0" fillId="2" borderId="56" xfId="0" applyFill="1" applyBorder="1" applyAlignment="1">
      <alignment horizontal="center" vertical="center"/>
    </xf>
    <xf numFmtId="0" fontId="0" fillId="0" borderId="0" xfId="0" applyAlignment="1">
      <alignment horizontal="center"/>
    </xf>
    <xf numFmtId="0" fontId="0" fillId="0" borderId="0" xfId="0" applyAlignment="1">
      <alignment horizontal="center" vertical="center"/>
    </xf>
    <xf numFmtId="0" fontId="0" fillId="0" borderId="1" xfId="0"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0" fontId="0" fillId="0" borderId="0" xfId="0" applyAlignment="1">
      <alignment horizontal="left" vertical="center"/>
    </xf>
    <xf numFmtId="0" fontId="0" fillId="0" borderId="20" xfId="0" applyBorder="1" applyAlignment="1">
      <alignment horizontal="left" vertical="center"/>
    </xf>
    <xf numFmtId="0" fontId="2" fillId="0" borderId="0" xfId="0" applyFont="1" applyAlignment="1">
      <alignment horizontal="center" vertical="center"/>
    </xf>
    <xf numFmtId="0" fontId="2" fillId="0" borderId="26" xfId="0" applyFont="1" applyBorder="1" applyAlignment="1">
      <alignment horizontal="left" vertical="top"/>
    </xf>
    <xf numFmtId="0" fontId="2" fillId="0" borderId="0" xfId="0" applyFont="1" applyAlignment="1">
      <alignment horizontal="left" vertical="top"/>
    </xf>
    <xf numFmtId="0" fontId="2" fillId="0" borderId="24" xfId="0" applyFont="1" applyBorder="1" applyAlignment="1">
      <alignment horizontal="left" vertical="top"/>
    </xf>
    <xf numFmtId="0" fontId="2" fillId="0" borderId="25" xfId="0" applyFont="1" applyBorder="1" applyAlignment="1">
      <alignment horizontal="left" vertical="top"/>
    </xf>
    <xf numFmtId="0" fontId="0" fillId="0" borderId="7" xfId="0" applyBorder="1" applyAlignment="1">
      <alignment horizontal="left" vertical="center"/>
    </xf>
    <xf numFmtId="0" fontId="0" fillId="0" borderId="8" xfId="0" applyBorder="1" applyAlignment="1">
      <alignment horizontal="left" vertical="center"/>
    </xf>
    <xf numFmtId="0" fontId="0" fillId="0" borderId="16" xfId="0" applyBorder="1" applyAlignment="1">
      <alignment horizontal="left" vertical="center"/>
    </xf>
    <xf numFmtId="0" fontId="0" fillId="0" borderId="9" xfId="0" applyBorder="1" applyAlignment="1">
      <alignment horizontal="left" vertical="center"/>
    </xf>
    <xf numFmtId="0" fontId="2" fillId="0" borderId="4" xfId="0" applyFont="1" applyBorder="1" applyAlignment="1">
      <alignment horizontal="left" vertical="top"/>
    </xf>
    <xf numFmtId="0" fontId="2" fillId="0" borderId="5" xfId="0" applyFont="1" applyBorder="1" applyAlignment="1">
      <alignment horizontal="left" vertical="top"/>
    </xf>
    <xf numFmtId="0" fontId="2" fillId="0" borderId="51" xfId="0" applyFont="1" applyBorder="1" applyAlignment="1">
      <alignment horizontal="left" vertical="top"/>
    </xf>
    <xf numFmtId="0" fontId="0" fillId="0" borderId="1" xfId="0" applyBorder="1" applyAlignment="1">
      <alignment horizontal="left" vertical="center"/>
    </xf>
    <xf numFmtId="0" fontId="0" fillId="0" borderId="2" xfId="0" applyBorder="1" applyAlignment="1">
      <alignment horizontal="left" vertical="center"/>
    </xf>
    <xf numFmtId="0" fontId="0" fillId="0" borderId="3" xfId="0" applyBorder="1" applyAlignment="1">
      <alignment horizontal="left" vertical="center"/>
    </xf>
    <xf numFmtId="0" fontId="2" fillId="0" borderId="7" xfId="0" applyFont="1" applyBorder="1" applyAlignment="1">
      <alignment horizontal="left" vertical="top"/>
    </xf>
    <xf numFmtId="0" fontId="2" fillId="0" borderId="8" xfId="0" applyFont="1" applyBorder="1" applyAlignment="1">
      <alignment horizontal="left" vertical="top"/>
    </xf>
    <xf numFmtId="0" fontId="2" fillId="0" borderId="16" xfId="0" applyFont="1" applyBorder="1" applyAlignment="1">
      <alignment horizontal="left" vertical="top"/>
    </xf>
    <xf numFmtId="0" fontId="2" fillId="0" borderId="9" xfId="0" applyFont="1" applyBorder="1" applyAlignment="1">
      <alignment horizontal="left" vertical="top"/>
    </xf>
    <xf numFmtId="0" fontId="2" fillId="0" borderId="20" xfId="0" applyFont="1" applyBorder="1" applyAlignment="1">
      <alignment horizontal="left" vertical="top"/>
    </xf>
    <xf numFmtId="0" fontId="0" fillId="0" borderId="0" xfId="0" applyAlignment="1">
      <alignment horizontal="left" vertical="center" wrapText="1"/>
    </xf>
    <xf numFmtId="0" fontId="0" fillId="0" borderId="20" xfId="0" applyBorder="1" applyAlignment="1">
      <alignment horizontal="left" vertical="center" wrapText="1"/>
    </xf>
    <xf numFmtId="0" fontId="2" fillId="0" borderId="27" xfId="0" applyFont="1" applyBorder="1" applyAlignment="1">
      <alignment horizontal="left" vertical="top"/>
    </xf>
    <xf numFmtId="0" fontId="2" fillId="0" borderId="28" xfId="0" applyFont="1" applyBorder="1" applyAlignment="1">
      <alignment horizontal="left" vertical="top"/>
    </xf>
    <xf numFmtId="0" fontId="0" fillId="0" borderId="0" xfId="0" applyAlignment="1">
      <alignment vertical="center"/>
    </xf>
    <xf numFmtId="0" fontId="0" fillId="0" borderId="20" xfId="0" applyBorder="1" applyAlignment="1">
      <alignment vertical="center"/>
    </xf>
    <xf numFmtId="0" fontId="2" fillId="0" borderId="0" xfId="0" applyFont="1" applyAlignment="1">
      <alignment horizontal="left" vertical="center"/>
    </xf>
    <xf numFmtId="0" fontId="2" fillId="0" borderId="20" xfId="0" applyFont="1" applyBorder="1" applyAlignment="1">
      <alignment horizontal="left" vertical="center"/>
    </xf>
    <xf numFmtId="0" fontId="2" fillId="0" borderId="9" xfId="0" applyFont="1" applyBorder="1" applyAlignment="1">
      <alignment horizontal="right" vertical="center"/>
    </xf>
    <xf numFmtId="0" fontId="2" fillId="0" borderId="0" xfId="0" applyFont="1" applyAlignment="1">
      <alignment horizontal="right" vertical="center"/>
    </xf>
    <xf numFmtId="0" fontId="6" fillId="4" borderId="1" xfId="0" applyFont="1" applyFill="1" applyBorder="1" applyAlignment="1">
      <alignment horizontal="center" vertical="center"/>
    </xf>
    <xf numFmtId="0" fontId="6" fillId="4" borderId="8" xfId="0" applyFont="1" applyFill="1" applyBorder="1" applyAlignment="1">
      <alignment horizontal="center" vertical="center"/>
    </xf>
    <xf numFmtId="0" fontId="6" fillId="4" borderId="2" xfId="0" applyFont="1" applyFill="1" applyBorder="1" applyAlignment="1">
      <alignment horizontal="center" vertical="center"/>
    </xf>
    <xf numFmtId="0" fontId="6" fillId="4" borderId="3" xfId="0" applyFont="1" applyFill="1" applyBorder="1" applyAlignment="1">
      <alignment horizontal="center" vertical="center"/>
    </xf>
    <xf numFmtId="0" fontId="2" fillId="3" borderId="30" xfId="0" applyFont="1" applyFill="1" applyBorder="1" applyAlignment="1">
      <alignment horizontal="center" vertical="center" textRotation="90"/>
    </xf>
    <xf numFmtId="0" fontId="2" fillId="3" borderId="40" xfId="0" applyFont="1" applyFill="1" applyBorder="1" applyAlignment="1">
      <alignment horizontal="center" vertical="center" textRotation="90"/>
    </xf>
    <xf numFmtId="0" fontId="2" fillId="3" borderId="32" xfId="0" applyFont="1" applyFill="1" applyBorder="1" applyAlignment="1">
      <alignment horizontal="center" vertical="center" textRotation="90"/>
    </xf>
    <xf numFmtId="0" fontId="2" fillId="3" borderId="7" xfId="0" applyFont="1" applyFill="1" applyBorder="1" applyAlignment="1">
      <alignment horizontal="center" vertical="center" wrapText="1"/>
    </xf>
    <xf numFmtId="0" fontId="2" fillId="3" borderId="8" xfId="0" applyFont="1" applyFill="1" applyBorder="1" applyAlignment="1">
      <alignment horizontal="center" vertical="center" wrapText="1"/>
    </xf>
    <xf numFmtId="0" fontId="2" fillId="3" borderId="16" xfId="0" applyFont="1" applyFill="1" applyBorder="1" applyAlignment="1">
      <alignment horizontal="center" vertical="center" wrapText="1"/>
    </xf>
    <xf numFmtId="0" fontId="2" fillId="3" borderId="9" xfId="0" applyFont="1" applyFill="1" applyBorder="1" applyAlignment="1">
      <alignment horizontal="center" vertical="center" wrapText="1"/>
    </xf>
    <xf numFmtId="0" fontId="2" fillId="3" borderId="0" xfId="0" applyFont="1" applyFill="1" applyAlignment="1">
      <alignment horizontal="center" vertical="center" wrapText="1"/>
    </xf>
    <xf numFmtId="0" fontId="2" fillId="3" borderId="20" xfId="0" applyFont="1" applyFill="1" applyBorder="1" applyAlignment="1">
      <alignment horizontal="center" vertical="center" wrapText="1"/>
    </xf>
    <xf numFmtId="0" fontId="2" fillId="3" borderId="7" xfId="0" applyFont="1" applyFill="1" applyBorder="1" applyAlignment="1">
      <alignment horizontal="center" vertical="center"/>
    </xf>
    <xf numFmtId="0" fontId="2" fillId="3" borderId="8" xfId="0" applyFont="1" applyFill="1" applyBorder="1" applyAlignment="1">
      <alignment horizontal="center" vertical="center"/>
    </xf>
    <xf numFmtId="0" fontId="2" fillId="3" borderId="16" xfId="0" applyFont="1" applyFill="1" applyBorder="1" applyAlignment="1">
      <alignment horizontal="center" vertical="center"/>
    </xf>
    <xf numFmtId="0" fontId="2" fillId="3" borderId="41" xfId="0" applyFont="1" applyFill="1" applyBorder="1" applyAlignment="1">
      <alignment horizontal="center" vertical="center"/>
    </xf>
    <xf numFmtId="0" fontId="2" fillId="3" borderId="42" xfId="0" applyFont="1" applyFill="1" applyBorder="1" applyAlignment="1">
      <alignment horizontal="center" vertical="center"/>
    </xf>
    <xf numFmtId="0" fontId="2" fillId="3" borderId="43" xfId="0" applyFont="1" applyFill="1" applyBorder="1" applyAlignment="1">
      <alignment horizontal="center" vertical="center"/>
    </xf>
    <xf numFmtId="0" fontId="2" fillId="3" borderId="35" xfId="0" applyFont="1" applyFill="1" applyBorder="1" applyAlignment="1">
      <alignment horizontal="center" vertical="center"/>
    </xf>
    <xf numFmtId="0" fontId="2" fillId="3" borderId="36" xfId="0" applyFont="1" applyFill="1" applyBorder="1" applyAlignment="1">
      <alignment horizontal="center" vertical="center"/>
    </xf>
    <xf numFmtId="0" fontId="2" fillId="3" borderId="37" xfId="0" applyFont="1" applyFill="1" applyBorder="1" applyAlignment="1">
      <alignment horizontal="center" vertical="center"/>
    </xf>
    <xf numFmtId="0" fontId="2" fillId="3" borderId="44" xfId="0" applyFont="1" applyFill="1" applyBorder="1" applyAlignment="1">
      <alignment horizontal="center" vertical="center"/>
    </xf>
    <xf numFmtId="0" fontId="2" fillId="3" borderId="45" xfId="0" applyFont="1" applyFill="1" applyBorder="1" applyAlignment="1">
      <alignment horizontal="center" vertical="center"/>
    </xf>
    <xf numFmtId="0" fontId="2" fillId="3" borderId="46" xfId="0" applyFont="1" applyFill="1" applyBorder="1" applyAlignment="1">
      <alignment horizontal="center" vertical="center"/>
    </xf>
    <xf numFmtId="0" fontId="2" fillId="3" borderId="38" xfId="0" applyFont="1" applyFill="1" applyBorder="1" applyAlignment="1">
      <alignment horizontal="center" vertical="center"/>
    </xf>
    <xf numFmtId="0" fontId="2" fillId="3" borderId="39" xfId="0" applyFont="1" applyFill="1" applyBorder="1" applyAlignment="1">
      <alignment horizontal="center" vertical="center"/>
    </xf>
    <xf numFmtId="0" fontId="2" fillId="3" borderId="47" xfId="0" applyFont="1" applyFill="1" applyBorder="1" applyAlignment="1">
      <alignment horizontal="center" vertical="center"/>
    </xf>
    <xf numFmtId="0" fontId="2" fillId="3" borderId="48" xfId="0" applyFont="1" applyFill="1" applyBorder="1" applyAlignment="1">
      <alignment horizontal="center" vertical="center"/>
    </xf>
    <xf numFmtId="0" fontId="2" fillId="3" borderId="31" xfId="0" applyFont="1" applyFill="1" applyBorder="1" applyAlignment="1">
      <alignment horizontal="center" vertical="center" textRotation="90"/>
    </xf>
    <xf numFmtId="0" fontId="2" fillId="3" borderId="49" xfId="0" applyFont="1" applyFill="1" applyBorder="1" applyAlignment="1">
      <alignment horizontal="center" vertical="center" textRotation="90"/>
    </xf>
    <xf numFmtId="0" fontId="2" fillId="3" borderId="19" xfId="0" applyFont="1" applyFill="1" applyBorder="1" applyAlignment="1">
      <alignment horizontal="center" vertical="center" textRotation="90"/>
    </xf>
    <xf numFmtId="0" fontId="2" fillId="0" borderId="1" xfId="0" applyFont="1" applyBorder="1" applyAlignment="1">
      <alignment horizontal="left" vertical="center"/>
    </xf>
    <xf numFmtId="0" fontId="2" fillId="0" borderId="2" xfId="0" applyFont="1" applyBorder="1" applyAlignment="1">
      <alignment horizontal="left" vertical="center"/>
    </xf>
    <xf numFmtId="0" fontId="2" fillId="0" borderId="3" xfId="0" applyFont="1" applyBorder="1" applyAlignment="1">
      <alignment horizontal="left" vertical="center"/>
    </xf>
    <xf numFmtId="0" fontId="2" fillId="0" borderId="1" xfId="0" applyFont="1" applyBorder="1" applyAlignment="1">
      <alignment horizontal="center" vertical="center"/>
    </xf>
    <xf numFmtId="0" fontId="2" fillId="0" borderId="2" xfId="0" applyFont="1" applyBorder="1" applyAlignment="1">
      <alignment horizontal="center" vertical="center"/>
    </xf>
    <xf numFmtId="0" fontId="2" fillId="0" borderId="3" xfId="0" applyFont="1" applyBorder="1" applyAlignment="1">
      <alignment horizontal="center" vertical="center"/>
    </xf>
    <xf numFmtId="0" fontId="2" fillId="0" borderId="1" xfId="0" applyFont="1" applyBorder="1" applyAlignment="1">
      <alignment horizontal="left" vertical="top"/>
    </xf>
    <xf numFmtId="0" fontId="2" fillId="0" borderId="2" xfId="0" applyFont="1" applyBorder="1" applyAlignment="1">
      <alignment horizontal="left" vertical="top"/>
    </xf>
    <xf numFmtId="0" fontId="2" fillId="0" borderId="3" xfId="0" applyFont="1" applyBorder="1" applyAlignment="1">
      <alignment horizontal="left" vertical="top"/>
    </xf>
    <xf numFmtId="0" fontId="6" fillId="0" borderId="7" xfId="0" applyFont="1" applyBorder="1" applyAlignment="1">
      <alignment horizontal="center" vertical="center"/>
    </xf>
    <xf numFmtId="0" fontId="6" fillId="0" borderId="8" xfId="0" applyFont="1" applyBorder="1" applyAlignment="1">
      <alignment horizontal="center" vertical="center"/>
    </xf>
    <xf numFmtId="0" fontId="6" fillId="0" borderId="16" xfId="0" applyFont="1" applyBorder="1" applyAlignment="1">
      <alignment horizontal="center" vertical="center"/>
    </xf>
    <xf numFmtId="0" fontId="2" fillId="0" borderId="27" xfId="0" applyFont="1" applyBorder="1" applyAlignment="1">
      <alignment horizontal="center" vertical="center"/>
    </xf>
    <xf numFmtId="0" fontId="2" fillId="0" borderId="28" xfId="0" applyFont="1" applyBorder="1" applyAlignment="1">
      <alignment horizontal="center" vertical="center"/>
    </xf>
    <xf numFmtId="0" fontId="2" fillId="0" borderId="55" xfId="0" applyFont="1" applyBorder="1" applyAlignment="1">
      <alignment horizontal="center" vertical="center"/>
    </xf>
    <xf numFmtId="0" fontId="2" fillId="0" borderId="28" xfId="0" applyFont="1" applyBorder="1" applyAlignment="1">
      <alignment horizontal="center" vertical="center" wrapText="1"/>
    </xf>
    <xf numFmtId="0" fontId="2" fillId="0" borderId="25" xfId="0" applyFont="1" applyBorder="1" applyAlignment="1">
      <alignment horizontal="center" vertical="center" wrapText="1"/>
    </xf>
    <xf numFmtId="0" fontId="2" fillId="0" borderId="52" xfId="0" applyFont="1" applyBorder="1" applyAlignment="1">
      <alignment horizontal="center" vertical="center"/>
    </xf>
    <xf numFmtId="0" fontId="2" fillId="0" borderId="53" xfId="0" applyFont="1" applyBorder="1" applyAlignment="1">
      <alignment horizontal="center" vertical="center"/>
    </xf>
    <xf numFmtId="0" fontId="0" fillId="0" borderId="24" xfId="0" applyBorder="1" applyAlignment="1">
      <alignment horizontal="center"/>
    </xf>
    <xf numFmtId="0" fontId="0" fillId="0" borderId="25" xfId="0" applyBorder="1" applyAlignment="1">
      <alignment horizontal="center"/>
    </xf>
    <xf numFmtId="0" fontId="0" fillId="0" borderId="54" xfId="0" applyBorder="1" applyAlignment="1">
      <alignment horizontal="center"/>
    </xf>
    <xf numFmtId="0" fontId="0" fillId="0" borderId="56" xfId="0" applyBorder="1" applyAlignment="1">
      <alignment horizontal="center" vertical="center"/>
    </xf>
    <xf numFmtId="0" fontId="0" fillId="0" borderId="59" xfId="0" applyBorder="1" applyAlignment="1">
      <alignment horizontal="center" vertical="center"/>
    </xf>
    <xf numFmtId="0" fontId="0" fillId="0" borderId="60" xfId="0" applyBorder="1" applyAlignment="1">
      <alignment horizontal="center" vertical="center"/>
    </xf>
    <xf numFmtId="0" fontId="0" fillId="0" borderId="61" xfId="0" applyBorder="1" applyAlignment="1">
      <alignment horizontal="center" vertical="center"/>
    </xf>
    <xf numFmtId="0" fontId="0" fillId="0" borderId="0" xfId="0" applyAlignment="1">
      <alignment horizontal="center" vertical="center" textRotation="90"/>
    </xf>
    <xf numFmtId="0" fontId="0" fillId="0" borderId="0" xfId="0" applyAlignment="1">
      <alignment horizontal="center" vertical="center" wrapText="1"/>
    </xf>
    <xf numFmtId="0" fontId="5" fillId="0" borderId="59" xfId="0" applyFont="1" applyBorder="1" applyAlignment="1">
      <alignment horizontal="center" vertical="center" wrapText="1"/>
    </xf>
    <xf numFmtId="0" fontId="5" fillId="0" borderId="60" xfId="0" applyFont="1" applyBorder="1" applyAlignment="1">
      <alignment horizontal="center" vertical="center" wrapText="1"/>
    </xf>
    <xf numFmtId="0" fontId="0" fillId="0" borderId="59" xfId="0" applyBorder="1" applyAlignment="1">
      <alignment horizontal="center" vertical="center" textRotation="90"/>
    </xf>
    <xf numFmtId="0" fontId="0" fillId="0" borderId="61" xfId="0" applyBorder="1" applyAlignment="1">
      <alignment horizontal="center" vertical="center" textRotation="90"/>
    </xf>
    <xf numFmtId="0" fontId="5" fillId="0" borderId="56" xfId="0" applyFont="1" applyBorder="1" applyAlignment="1">
      <alignment horizontal="center" vertical="center"/>
    </xf>
    <xf numFmtId="0" fontId="5" fillId="0" borderId="96" xfId="0" applyFont="1" applyBorder="1" applyAlignment="1">
      <alignment horizontal="center" vertical="center"/>
    </xf>
    <xf numFmtId="0" fontId="5" fillId="0" borderId="59" xfId="0" applyFont="1" applyBorder="1" applyAlignment="1">
      <alignment horizontal="center" vertical="center"/>
    </xf>
    <xf numFmtId="0" fontId="5" fillId="0" borderId="61" xfId="0" applyFont="1" applyBorder="1" applyAlignment="1">
      <alignment horizontal="center" vertical="center"/>
    </xf>
    <xf numFmtId="0" fontId="0" fillId="5" borderId="56" xfId="0" applyFill="1" applyBorder="1" applyAlignment="1">
      <alignment horizontal="center" vertical="center" textRotation="90"/>
    </xf>
    <xf numFmtId="0" fontId="13" fillId="0" borderId="56" xfId="0" applyFont="1" applyBorder="1" applyAlignment="1">
      <alignment horizontal="center" vertical="center"/>
    </xf>
    <xf numFmtId="0" fontId="0" fillId="2" borderId="15" xfId="0" applyFill="1" applyBorder="1" applyAlignment="1">
      <alignment horizontal="center" vertical="center"/>
    </xf>
    <xf numFmtId="0" fontId="0" fillId="2" borderId="6" xfId="0" applyFill="1" applyBorder="1" applyAlignment="1">
      <alignment horizontal="center" vertical="center"/>
    </xf>
    <xf numFmtId="0" fontId="0" fillId="2" borderId="62" xfId="0" applyFill="1" applyBorder="1" applyAlignment="1">
      <alignment horizontal="center" vertical="center"/>
    </xf>
    <xf numFmtId="0" fontId="0" fillId="2" borderId="14" xfId="0" applyFill="1" applyBorder="1" applyAlignment="1">
      <alignment horizontal="center" vertical="center"/>
    </xf>
    <xf numFmtId="0" fontId="5" fillId="0" borderId="13" xfId="0" applyFont="1" applyBorder="1" applyAlignment="1">
      <alignment horizontal="center" vertical="center"/>
    </xf>
    <xf numFmtId="0" fontId="5" fillId="0" borderId="45" xfId="0" applyFont="1" applyBorder="1" applyAlignment="1">
      <alignment horizontal="center" vertical="center"/>
    </xf>
    <xf numFmtId="0" fontId="5" fillId="0" borderId="15" xfId="0" applyFont="1" applyBorder="1" applyAlignment="1">
      <alignment horizontal="center" vertical="center"/>
    </xf>
    <xf numFmtId="0" fontId="5" fillId="0" borderId="6" xfId="0" applyFont="1" applyBorder="1" applyAlignment="1">
      <alignment horizontal="center" vertical="center"/>
    </xf>
    <xf numFmtId="0" fontId="5" fillId="0" borderId="14" xfId="0" applyFont="1" applyBorder="1" applyAlignment="1">
      <alignment horizontal="center" vertical="center"/>
    </xf>
    <xf numFmtId="0" fontId="0" fillId="0" borderId="15" xfId="0" applyBorder="1" applyAlignment="1">
      <alignment horizontal="center" vertical="center" textRotation="90"/>
    </xf>
    <xf numFmtId="0" fontId="0" fillId="0" borderId="14" xfId="0" applyBorder="1" applyAlignment="1">
      <alignment horizontal="center" vertical="center" textRotation="90"/>
    </xf>
    <xf numFmtId="0" fontId="0" fillId="0" borderId="15" xfId="0" applyBorder="1" applyAlignment="1">
      <alignment horizontal="center" vertical="center"/>
    </xf>
    <xf numFmtId="0" fontId="0" fillId="0" borderId="6" xfId="0" applyBorder="1" applyAlignment="1">
      <alignment horizontal="center" vertical="center"/>
    </xf>
    <xf numFmtId="0" fontId="0" fillId="0" borderId="14" xfId="0" applyBorder="1" applyAlignment="1">
      <alignment horizontal="center" vertical="center"/>
    </xf>
    <xf numFmtId="0" fontId="5" fillId="2" borderId="59" xfId="0" applyFont="1" applyFill="1" applyBorder="1" applyAlignment="1">
      <alignment horizontal="center" vertical="center"/>
    </xf>
    <xf numFmtId="0" fontId="5" fillId="2" borderId="60" xfId="0" applyFont="1" applyFill="1" applyBorder="1" applyAlignment="1">
      <alignment horizontal="center" vertical="center"/>
    </xf>
    <xf numFmtId="0" fontId="5" fillId="2" borderId="61" xfId="0" applyFont="1" applyFill="1" applyBorder="1" applyAlignment="1">
      <alignment horizontal="center" vertical="center"/>
    </xf>
    <xf numFmtId="0" fontId="5" fillId="5" borderId="46" xfId="0" applyFont="1" applyFill="1" applyBorder="1" applyAlignment="1">
      <alignment horizontal="center" vertical="center"/>
    </xf>
    <xf numFmtId="0" fontId="5" fillId="5" borderId="18" xfId="0" applyFont="1" applyFill="1" applyBorder="1" applyAlignment="1">
      <alignment horizontal="center" vertical="center"/>
    </xf>
    <xf numFmtId="0" fontId="5" fillId="5" borderId="44" xfId="0" applyFont="1" applyFill="1" applyBorder="1" applyAlignment="1">
      <alignment horizontal="center" vertical="center"/>
    </xf>
    <xf numFmtId="0" fontId="5" fillId="5" borderId="58" xfId="0" applyFont="1" applyFill="1" applyBorder="1" applyAlignment="1">
      <alignment horizontal="center" vertical="center"/>
    </xf>
    <xf numFmtId="0" fontId="5" fillId="5" borderId="42" xfId="0" applyFont="1" applyFill="1" applyBorder="1" applyAlignment="1">
      <alignment horizontal="center" vertical="center"/>
    </xf>
    <xf numFmtId="0" fontId="5" fillId="5" borderId="68" xfId="0" applyFont="1" applyFill="1" applyBorder="1" applyAlignment="1">
      <alignment horizontal="center" vertical="center"/>
    </xf>
    <xf numFmtId="0" fontId="10" fillId="0" borderId="0" xfId="0" applyFont="1" applyAlignment="1">
      <alignment horizontal="center" vertical="center" textRotation="90"/>
    </xf>
    <xf numFmtId="0" fontId="2" fillId="0" borderId="0" xfId="0" applyFont="1" applyAlignment="1">
      <alignment horizontal="center" vertical="center" wrapText="1"/>
    </xf>
    <xf numFmtId="0" fontId="0" fillId="0" borderId="15" xfId="0" applyBorder="1" applyAlignment="1">
      <alignment horizontal="center" vertical="center" wrapText="1"/>
    </xf>
    <xf numFmtId="0" fontId="0" fillId="0" borderId="6" xfId="0" applyBorder="1" applyAlignment="1">
      <alignment horizontal="center" vertical="center" wrapText="1"/>
    </xf>
    <xf numFmtId="0" fontId="0" fillId="0" borderId="14" xfId="0" applyBorder="1" applyAlignment="1">
      <alignment horizontal="center" vertical="center" wrapText="1"/>
    </xf>
    <xf numFmtId="0" fontId="0" fillId="0" borderId="13" xfId="0" applyBorder="1" applyAlignment="1">
      <alignment horizontal="center" vertical="center" textRotation="90"/>
    </xf>
    <xf numFmtId="0" fontId="0" fillId="2" borderId="15" xfId="0" applyFill="1" applyBorder="1" applyAlignment="1">
      <alignment horizontal="center" vertical="center" wrapText="1"/>
    </xf>
    <xf numFmtId="0" fontId="0" fillId="2" borderId="6" xfId="0" applyFill="1" applyBorder="1" applyAlignment="1">
      <alignment horizontal="center" vertical="center" wrapText="1"/>
    </xf>
    <xf numFmtId="0" fontId="0" fillId="2" borderId="14" xfId="0" applyFill="1" applyBorder="1" applyAlignment="1">
      <alignment horizontal="center" vertical="center" wrapText="1"/>
    </xf>
    <xf numFmtId="0" fontId="0" fillId="0" borderId="13" xfId="0" applyBorder="1" applyAlignment="1">
      <alignment horizontal="center" vertical="center" wrapText="1"/>
    </xf>
    <xf numFmtId="0" fontId="0" fillId="2" borderId="13" xfId="0" applyFill="1" applyBorder="1" applyAlignment="1">
      <alignment horizontal="center" vertical="center"/>
    </xf>
    <xf numFmtId="0" fontId="0" fillId="0" borderId="56" xfId="0" applyBorder="1" applyAlignment="1">
      <alignment horizontal="center" vertical="center" textRotation="90"/>
    </xf>
    <xf numFmtId="0" fontId="5" fillId="0" borderId="46" xfId="0" applyFont="1" applyBorder="1" applyAlignment="1">
      <alignment horizontal="center" vertical="center"/>
    </xf>
    <xf numFmtId="0" fontId="5" fillId="0" borderId="18" xfId="0" applyFont="1" applyBorder="1" applyAlignment="1">
      <alignment horizontal="center" vertical="center"/>
    </xf>
    <xf numFmtId="0" fontId="5" fillId="0" borderId="44" xfId="0" applyFont="1" applyBorder="1" applyAlignment="1">
      <alignment horizontal="center" vertical="center"/>
    </xf>
    <xf numFmtId="0" fontId="5" fillId="0" borderId="63" xfId="0" applyFont="1" applyBorder="1" applyAlignment="1">
      <alignment horizontal="center" vertical="center"/>
    </xf>
    <xf numFmtId="0" fontId="5" fillId="0" borderId="64" xfId="0" applyFont="1" applyBorder="1" applyAlignment="1">
      <alignment horizontal="center" vertical="center"/>
    </xf>
    <xf numFmtId="0" fontId="5" fillId="0" borderId="60" xfId="0" applyFont="1" applyBorder="1" applyAlignment="1">
      <alignment horizontal="center" vertical="center"/>
    </xf>
    <xf numFmtId="0" fontId="0" fillId="0" borderId="63" xfId="0" applyBorder="1" applyAlignment="1">
      <alignment horizontal="center" vertical="center" wrapText="1"/>
    </xf>
    <xf numFmtId="0" fontId="0" fillId="0" borderId="109" xfId="0" applyBorder="1" applyAlignment="1">
      <alignment horizontal="center" vertical="center" wrapText="1"/>
    </xf>
    <xf numFmtId="0" fontId="0" fillId="0" borderId="63" xfId="0" applyBorder="1" applyAlignment="1">
      <alignment horizontal="center" vertical="top"/>
    </xf>
    <xf numFmtId="0" fontId="0" fillId="0" borderId="0" xfId="0" applyAlignment="1">
      <alignment horizontal="center" vertical="top"/>
    </xf>
    <xf numFmtId="0" fontId="0" fillId="0" borderId="109" xfId="0" applyBorder="1" applyAlignment="1">
      <alignment horizontal="center" vertical="top"/>
    </xf>
    <xf numFmtId="0" fontId="0" fillId="0" borderId="63" xfId="0" applyBorder="1" applyAlignment="1">
      <alignment horizontal="center" vertical="top" wrapText="1"/>
    </xf>
    <xf numFmtId="0" fontId="0" fillId="9" borderId="63" xfId="0" applyFill="1" applyBorder="1" applyAlignment="1">
      <alignment horizontal="center"/>
    </xf>
    <xf numFmtId="0" fontId="17" fillId="0" borderId="63" xfId="0" applyFont="1" applyBorder="1" applyAlignment="1">
      <alignment horizontal="center" vertical="center"/>
    </xf>
    <xf numFmtId="0" fontId="0" fillId="0" borderId="63" xfId="0" applyBorder="1" applyAlignment="1">
      <alignment horizontal="center" vertical="center"/>
    </xf>
    <xf numFmtId="0" fontId="0" fillId="9" borderId="0" xfId="0" applyFill="1" applyAlignment="1">
      <alignment horizontal="center"/>
    </xf>
    <xf numFmtId="0" fontId="0" fillId="0" borderId="109" xfId="0" applyBorder="1" applyAlignment="1">
      <alignment horizontal="center" vertical="center"/>
    </xf>
    <xf numFmtId="0" fontId="0" fillId="0" borderId="84" xfId="0" applyBorder="1" applyAlignment="1">
      <alignment horizontal="center"/>
    </xf>
    <xf numFmtId="0" fontId="0" fillId="0" borderId="85" xfId="0" applyBorder="1" applyAlignment="1">
      <alignment horizontal="center"/>
    </xf>
    <xf numFmtId="0" fontId="0" fillId="0" borderId="88" xfId="0" applyBorder="1" applyAlignment="1">
      <alignment horizontal="center"/>
    </xf>
    <xf numFmtId="0" fontId="0" fillId="0" borderId="86" xfId="0" applyBorder="1" applyAlignment="1">
      <alignment horizontal="center"/>
    </xf>
    <xf numFmtId="0" fontId="0" fillId="0" borderId="80" xfId="0" applyBorder="1" applyAlignment="1">
      <alignment horizontal="center"/>
    </xf>
    <xf numFmtId="0" fontId="0" fillId="0" borderId="82" xfId="0" applyBorder="1" applyAlignment="1">
      <alignment horizontal="center"/>
    </xf>
    <xf numFmtId="0" fontId="0" fillId="0" borderId="93" xfId="0" applyBorder="1" applyAlignment="1">
      <alignment horizontal="center"/>
    </xf>
    <xf numFmtId="0" fontId="0" fillId="0" borderId="83" xfId="0" applyBorder="1" applyAlignment="1">
      <alignment horizontal="center"/>
    </xf>
    <xf numFmtId="0" fontId="11" fillId="0" borderId="56" xfId="0" applyFont="1" applyBorder="1" applyAlignment="1">
      <alignment horizontal="center"/>
    </xf>
    <xf numFmtId="0" fontId="0" fillId="0" borderId="56" xfId="0" applyBorder="1" applyAlignment="1">
      <alignment horizontal="center"/>
    </xf>
    <xf numFmtId="0" fontId="0" fillId="0" borderId="104" xfId="0" applyBorder="1" applyAlignment="1">
      <alignment horizontal="center"/>
    </xf>
    <xf numFmtId="0" fontId="0" fillId="0" borderId="105" xfId="0" applyBorder="1" applyAlignment="1">
      <alignment horizontal="center"/>
    </xf>
    <xf numFmtId="0" fontId="0" fillId="0" borderId="106" xfId="0" applyBorder="1" applyAlignment="1">
      <alignment horizontal="center"/>
    </xf>
    <xf numFmtId="0" fontId="0" fillId="2" borderId="0" xfId="0" applyFill="1" applyAlignment="1">
      <alignment horizontal="center" vertical="center"/>
    </xf>
    <xf numFmtId="0" fontId="0" fillId="2" borderId="0" xfId="0" applyFill="1" applyAlignment="1">
      <alignment horizontal="left" vertical="center"/>
    </xf>
    <xf numFmtId="0" fontId="1" fillId="0" borderId="0" xfId="0" applyFont="1" applyAlignment="1">
      <alignment horizontal="left" vertical="top" wrapText="1"/>
    </xf>
    <xf numFmtId="0" fontId="1" fillId="0" borderId="0" xfId="0" applyFont="1" applyAlignment="1">
      <alignment wrapText="1"/>
    </xf>
  </cellXfs>
  <cellStyles count="1">
    <cellStyle name="Normal" xfId="0" builtinId="0"/>
  </cellStyles>
  <dxfs count="6">
    <dxf>
      <fill>
        <patternFill>
          <bgColor theme="0" tint="-0.14996795556505021"/>
        </patternFill>
      </fill>
    </dxf>
    <dxf>
      <fill>
        <patternFill>
          <bgColor theme="0" tint="-0.1499679555650502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35</xdr:col>
      <xdr:colOff>95899</xdr:colOff>
      <xdr:row>19</xdr:row>
      <xdr:rowOff>28575</xdr:rowOff>
    </xdr:from>
    <xdr:ext cx="4365611" cy="1782924"/>
    <xdr:sp macro="" textlink="">
      <xdr:nvSpPr>
        <xdr:cNvPr id="3" name="Rectangle 2">
          <a:extLst>
            <a:ext uri="{FF2B5EF4-FFF2-40B4-BE49-F238E27FC236}">
              <a16:creationId xmlns:a16="http://schemas.microsoft.com/office/drawing/2014/main" id="{01009FFE-3908-4C5C-9BAD-0B303364822B}"/>
            </a:ext>
          </a:extLst>
        </xdr:cNvPr>
        <xdr:cNvSpPr/>
      </xdr:nvSpPr>
      <xdr:spPr>
        <a:xfrm>
          <a:off x="11430649" y="4276725"/>
          <a:ext cx="4365611" cy="1782924"/>
        </a:xfrm>
        <a:prstGeom prst="rect">
          <a:avLst/>
        </a:prstGeom>
        <a:noFill/>
      </xdr:spPr>
      <xdr:txBody>
        <a:bodyPr wrap="square" lIns="91440" tIns="45720" rIns="91440" bIns="45720">
          <a:spAutoFit/>
        </a:bodyPr>
        <a:lstStyle/>
        <a:p>
          <a:pPr algn="ctr"/>
          <a:r>
            <a:rPr lang="en-US" sz="5400" b="1" cap="none" spc="0">
              <a:ln w="22225">
                <a:solidFill>
                  <a:srgbClr val="C00000"/>
                </a:solidFill>
                <a:prstDash val="solid"/>
              </a:ln>
              <a:solidFill>
                <a:srgbClr val="FF7C80"/>
              </a:solidFill>
              <a:effectLst/>
            </a:rPr>
            <a:t>Prefered</a:t>
          </a:r>
          <a:r>
            <a:rPr lang="en-US" sz="5400" b="1" cap="none" spc="0" baseline="0">
              <a:ln w="22225">
                <a:solidFill>
                  <a:srgbClr val="C00000"/>
                </a:solidFill>
                <a:prstDash val="solid"/>
              </a:ln>
              <a:solidFill>
                <a:srgbClr val="FF7C80"/>
              </a:solidFill>
              <a:effectLst/>
            </a:rPr>
            <a:t> option so far</a:t>
          </a:r>
          <a:endParaRPr lang="en-US" sz="5400" b="1" cap="none" spc="0">
            <a:ln w="22225">
              <a:solidFill>
                <a:srgbClr val="C00000"/>
              </a:solidFill>
              <a:prstDash val="solid"/>
            </a:ln>
            <a:solidFill>
              <a:srgbClr val="FF7C80"/>
            </a:solidFill>
            <a:effectLst/>
          </a:endParaRPr>
        </a:p>
      </xdr:txBody>
    </xdr:sp>
    <xdr:clientData/>
  </xdr:oneCellAnchor>
  <xdr:oneCellAnchor>
    <xdr:from>
      <xdr:col>35</xdr:col>
      <xdr:colOff>19699</xdr:colOff>
      <xdr:row>28</xdr:row>
      <xdr:rowOff>142875</xdr:rowOff>
    </xdr:from>
    <xdr:ext cx="4365611" cy="2722284"/>
    <xdr:sp macro="" textlink="">
      <xdr:nvSpPr>
        <xdr:cNvPr id="4" name="Rectangle 3">
          <a:extLst>
            <a:ext uri="{FF2B5EF4-FFF2-40B4-BE49-F238E27FC236}">
              <a16:creationId xmlns:a16="http://schemas.microsoft.com/office/drawing/2014/main" id="{AB3449C9-F2C6-4D80-B466-F834553B29A5}"/>
            </a:ext>
          </a:extLst>
        </xdr:cNvPr>
        <xdr:cNvSpPr/>
      </xdr:nvSpPr>
      <xdr:spPr>
        <a:xfrm>
          <a:off x="11354449" y="6115050"/>
          <a:ext cx="4365611" cy="2722284"/>
        </a:xfrm>
        <a:prstGeom prst="rect">
          <a:avLst/>
        </a:prstGeom>
        <a:noFill/>
      </xdr:spPr>
      <xdr:txBody>
        <a:bodyPr wrap="square" lIns="91440" tIns="45720" rIns="91440" bIns="45720">
          <a:spAutoFit/>
        </a:bodyPr>
        <a:lstStyle/>
        <a:p>
          <a:pPr algn="ctr"/>
          <a:r>
            <a:rPr lang="en-US" sz="2800" b="1" cap="none" spc="0">
              <a:ln w="22225">
                <a:solidFill>
                  <a:srgbClr val="C00000"/>
                </a:solidFill>
                <a:prstDash val="solid"/>
              </a:ln>
              <a:solidFill>
                <a:srgbClr val="FF7C80"/>
              </a:solidFill>
              <a:effectLst/>
            </a:rPr>
            <a:t>Add an option somewhere</a:t>
          </a:r>
          <a:r>
            <a:rPr lang="en-US" sz="2800" b="1" cap="none" spc="0" baseline="0">
              <a:ln w="22225">
                <a:solidFill>
                  <a:srgbClr val="C00000"/>
                </a:solidFill>
                <a:prstDash val="solid"/>
              </a:ln>
              <a:solidFill>
                <a:srgbClr val="FF7C80"/>
              </a:solidFill>
              <a:effectLst/>
            </a:rPr>
            <a:t> to send back configuration when writing to the register. Maybe use a configuration mode to fill return buffer with registers</a:t>
          </a:r>
          <a:endParaRPr lang="en-US" sz="2800" b="1" cap="none" spc="0">
            <a:ln w="22225">
              <a:solidFill>
                <a:srgbClr val="C00000"/>
              </a:solidFill>
              <a:prstDash val="solid"/>
            </a:ln>
            <a:solidFill>
              <a:srgbClr val="FF7C80"/>
            </a:solidFill>
            <a:effectLst/>
          </a:endParaRPr>
        </a:p>
      </xdr:txBody>
    </xdr:sp>
    <xdr:clientData/>
  </xdr:oneCellAnchor>
</xdr:wsDr>
</file>

<file path=xl/drawings/drawing2.xml><?xml version="1.0" encoding="utf-8"?>
<xdr:wsDr xmlns:xdr="http://schemas.openxmlformats.org/drawingml/2006/spreadsheetDrawing" xmlns:a="http://schemas.openxmlformats.org/drawingml/2006/main">
  <xdr:twoCellAnchor editAs="oneCell">
    <xdr:from>
      <xdr:col>1</xdr:col>
      <xdr:colOff>38100</xdr:colOff>
      <xdr:row>1</xdr:row>
      <xdr:rowOff>47625</xdr:rowOff>
    </xdr:from>
    <xdr:to>
      <xdr:col>2</xdr:col>
      <xdr:colOff>10563225</xdr:colOff>
      <xdr:row>18</xdr:row>
      <xdr:rowOff>57150</xdr:rowOff>
    </xdr:to>
    <xdr:pic>
      <xdr:nvPicPr>
        <xdr:cNvPr id="2" name="Image 1">
          <a:extLst>
            <a:ext uri="{FF2B5EF4-FFF2-40B4-BE49-F238E27FC236}">
              <a16:creationId xmlns:a16="http://schemas.microsoft.com/office/drawing/2014/main" id="{BEE0754C-2D5D-EFB6-7CE9-B480A7F9A34E}"/>
            </a:ext>
          </a:extLst>
        </xdr:cNvPr>
        <xdr:cNvPicPr>
          <a:picLocks noChangeAspect="1"/>
        </xdr:cNvPicPr>
      </xdr:nvPicPr>
      <xdr:blipFill>
        <a:blip xmlns:r="http://schemas.openxmlformats.org/officeDocument/2006/relationships" r:embed="rId1"/>
        <a:stretch>
          <a:fillRect/>
        </a:stretch>
      </xdr:blipFill>
      <xdr:spPr>
        <a:xfrm>
          <a:off x="647700" y="238125"/>
          <a:ext cx="11639550" cy="324802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oneCellAnchor>
    <xdr:from>
      <xdr:col>31</xdr:col>
      <xdr:colOff>268968</xdr:colOff>
      <xdr:row>5</xdr:row>
      <xdr:rowOff>115068</xdr:rowOff>
    </xdr:from>
    <xdr:ext cx="7249741" cy="4318811"/>
    <xdr:sp macro="" textlink="">
      <xdr:nvSpPr>
        <xdr:cNvPr id="2" name="Rectangle 1">
          <a:extLst>
            <a:ext uri="{FF2B5EF4-FFF2-40B4-BE49-F238E27FC236}">
              <a16:creationId xmlns:a16="http://schemas.microsoft.com/office/drawing/2014/main" id="{46191210-EAF0-D091-1836-C1EE9BF75297}"/>
            </a:ext>
          </a:extLst>
        </xdr:cNvPr>
        <xdr:cNvSpPr/>
      </xdr:nvSpPr>
      <xdr:spPr>
        <a:xfrm>
          <a:off x="10594068" y="1810518"/>
          <a:ext cx="7249741" cy="4318811"/>
        </a:xfrm>
        <a:prstGeom prst="rect">
          <a:avLst/>
        </a:prstGeom>
        <a:noFill/>
      </xdr:spPr>
      <xdr:txBody>
        <a:bodyPr wrap="none" lIns="91440" tIns="45720" rIns="91440" bIns="45720">
          <a:spAutoFit/>
        </a:bodyPr>
        <a:lstStyle/>
        <a:p>
          <a:pPr algn="ctr"/>
          <a:r>
            <a:rPr lang="en-US" sz="5400" b="1" cap="none" spc="0">
              <a:ln w="22225">
                <a:solidFill>
                  <a:schemeClr val="accent2"/>
                </a:solidFill>
                <a:prstDash val="solid"/>
              </a:ln>
              <a:solidFill>
                <a:schemeClr val="accent2">
                  <a:lumMod val="40000"/>
                  <a:lumOff val="60000"/>
                </a:schemeClr>
              </a:solidFill>
              <a:effectLst/>
            </a:rPr>
            <a:t>For now consider</a:t>
          </a:r>
          <a:r>
            <a:rPr lang="en-US" sz="5400" b="1" cap="none" spc="0" baseline="0">
              <a:ln w="22225">
                <a:solidFill>
                  <a:schemeClr val="accent2"/>
                </a:solidFill>
                <a:prstDash val="solid"/>
              </a:ln>
              <a:solidFill>
                <a:schemeClr val="accent2">
                  <a:lumMod val="40000"/>
                  <a:lumOff val="60000"/>
                </a:schemeClr>
              </a:solidFill>
              <a:effectLst/>
            </a:rPr>
            <a:t> </a:t>
          </a:r>
        </a:p>
        <a:p>
          <a:pPr algn="ctr"/>
          <a:r>
            <a:rPr lang="en-US" sz="5400" b="1" cap="none" spc="0" baseline="0">
              <a:ln w="22225">
                <a:solidFill>
                  <a:schemeClr val="accent2"/>
                </a:solidFill>
                <a:prstDash val="solid"/>
              </a:ln>
              <a:solidFill>
                <a:schemeClr val="accent2">
                  <a:lumMod val="40000"/>
                  <a:lumOff val="60000"/>
                </a:schemeClr>
              </a:solidFill>
              <a:effectLst/>
            </a:rPr>
            <a:t>controller commands as </a:t>
          </a:r>
        </a:p>
        <a:p>
          <a:pPr algn="ctr"/>
          <a:r>
            <a:rPr lang="en-US" sz="5400" b="1" cap="none" spc="0" baseline="0">
              <a:ln w="22225">
                <a:solidFill>
                  <a:schemeClr val="accent2"/>
                </a:solidFill>
                <a:prstDash val="solid"/>
              </a:ln>
              <a:solidFill>
                <a:schemeClr val="accent2">
                  <a:lumMod val="40000"/>
                  <a:lumOff val="60000"/>
                </a:schemeClr>
              </a:solidFill>
              <a:effectLst/>
            </a:rPr>
            <a:t>16 bits from address 1.</a:t>
          </a:r>
        </a:p>
        <a:p>
          <a:pPr algn="ctr"/>
          <a:r>
            <a:rPr lang="en-US" sz="5400" b="1" cap="none" spc="0" baseline="0">
              <a:ln w="22225">
                <a:solidFill>
                  <a:schemeClr val="accent2"/>
                </a:solidFill>
                <a:prstDash val="solid"/>
              </a:ln>
              <a:solidFill>
                <a:schemeClr val="accent2">
                  <a:lumMod val="40000"/>
                  <a:lumOff val="60000"/>
                </a:schemeClr>
              </a:solidFill>
              <a:effectLst/>
            </a:rPr>
            <a:t>Separation will be done </a:t>
          </a:r>
        </a:p>
        <a:p>
          <a:pPr algn="ctr"/>
          <a:r>
            <a:rPr lang="en-US" sz="5400" b="1" cap="none" spc="0" baseline="0">
              <a:ln w="22225">
                <a:solidFill>
                  <a:schemeClr val="accent2"/>
                </a:solidFill>
                <a:prstDash val="solid"/>
              </a:ln>
              <a:solidFill>
                <a:schemeClr val="accent2">
                  <a:lumMod val="40000"/>
                  <a:lumOff val="60000"/>
                </a:schemeClr>
              </a:solidFill>
              <a:effectLst/>
            </a:rPr>
            <a:t>later in the design.</a:t>
          </a:r>
          <a:endParaRPr lang="en-US" sz="5400" b="1" cap="none" spc="0">
            <a:ln w="22225">
              <a:solidFill>
                <a:schemeClr val="accent2"/>
              </a:solidFill>
              <a:prstDash val="solid"/>
            </a:ln>
            <a:solidFill>
              <a:schemeClr val="accent2">
                <a:lumMod val="40000"/>
                <a:lumOff val="60000"/>
              </a:schemeClr>
            </a:solidFill>
            <a:effectLst/>
          </a:endParaRPr>
        </a:p>
      </xdr:txBody>
    </xdr:sp>
    <xdr:clientData/>
  </xdr:one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https://usherbrooke.sharepoint.com/sites/GRAMS3D/Documents%20partages/Projets/ASIC_180_nm_BCD/1-PDC_LP/3-TechnicalDocuments/5-ConfigurationRegisters/PDC_configurationRegisters.xlsx" TargetMode="External"/><Relationship Id="rId1" Type="http://schemas.openxmlformats.org/officeDocument/2006/relationships/externalLinkPath" Target="/sites/GRAMS3D/Documents%20partages/Projets/ASIC_180_nm_BCD/1-PDC_LP/3-TechnicalDocuments/5-ConfigurationRegisters/PDC_configurationRegister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DATA (18b)"/>
      <sheetName val="CMD (8b)"/>
      <sheetName val="CMD_SPACE"/>
      <sheetName val="CFG (32b)"/>
      <sheetName val="CFG_SPACE (PIXR)"/>
      <sheetName val="PIXR"/>
      <sheetName val="CFG_SPACE (PIXC)"/>
      <sheetName val="CFG_SPACE (CREG)"/>
      <sheetName val="CREG"/>
      <sheetName val="OUT_MUX"/>
      <sheetName val="REG_CFG_TIME"/>
      <sheetName val="TIME_TABLEv2"/>
      <sheetName val="TIME_TABLE"/>
      <sheetName val="OUT_MUX_ARCHIVE_TES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2A4BB2-183D-4A11-BD1D-E29E387FE763}">
  <dimension ref="B2:CG15"/>
  <sheetViews>
    <sheetView workbookViewId="0">
      <pane xSplit="3" ySplit="6" topLeftCell="D7" activePane="bottomRight" state="frozen"/>
      <selection pane="bottomRight" activeCell="G10" sqref="G10"/>
      <selection pane="bottomLeft" activeCell="A6" sqref="A6"/>
      <selection pane="topRight" activeCell="D1" sqref="D1"/>
    </sheetView>
  </sheetViews>
  <sheetFormatPr defaultColWidth="9.140625" defaultRowHeight="15"/>
  <cols>
    <col min="2" max="2" width="27.5703125" bestFit="1" customWidth="1"/>
    <col min="4" max="4" width="4.28515625" customWidth="1"/>
    <col min="5" max="5" width="3.7109375" style="1" bestFit="1" customWidth="1"/>
    <col min="6" max="6" width="3.7109375" style="1" customWidth="1"/>
    <col min="7" max="7" width="6" style="1" bestFit="1" customWidth="1"/>
    <col min="8" max="9" width="6" style="1" customWidth="1"/>
    <col min="10" max="16" width="9.140625" style="1"/>
    <col min="18" max="20" width="9.140625" style="1"/>
    <col min="22" max="24" width="9.140625" style="1"/>
    <col min="25" max="25" width="11" style="1" bestFit="1" customWidth="1"/>
    <col min="26" max="30" width="9.140625" style="1"/>
  </cols>
  <sheetData>
    <row r="2" spans="2:85">
      <c r="B2" s="82" t="s">
        <v>0</v>
      </c>
      <c r="C2">
        <f>SUM(E6:AAF51)</f>
        <v>456</v>
      </c>
      <c r="V2" s="2"/>
      <c r="W2" s="2"/>
      <c r="X2" s="2"/>
      <c r="Y2" s="2"/>
      <c r="Z2" s="2"/>
      <c r="AA2" s="2"/>
      <c r="AB2" s="2"/>
      <c r="AC2" s="2"/>
      <c r="AD2" s="2"/>
    </row>
    <row r="3" spans="2:85">
      <c r="B3" s="82" t="s">
        <v>1</v>
      </c>
      <c r="C3">
        <f>_xlfn.CEILING.MATH(C2/16,1)</f>
        <v>29</v>
      </c>
      <c r="O3" s="230" t="s">
        <v>2</v>
      </c>
      <c r="P3" s="230"/>
      <c r="Q3" s="230"/>
      <c r="R3" s="230" t="s">
        <v>3</v>
      </c>
      <c r="S3" s="230"/>
      <c r="T3" s="230"/>
      <c r="U3" s="230"/>
      <c r="V3" s="230" t="s">
        <v>4</v>
      </c>
      <c r="W3" s="230"/>
      <c r="X3" s="230"/>
      <c r="Y3" s="2" t="s">
        <v>5</v>
      </c>
      <c r="Z3" s="230" t="s">
        <v>6</v>
      </c>
      <c r="AA3" s="230"/>
      <c r="AB3" s="230"/>
      <c r="AC3" s="230" t="s">
        <v>7</v>
      </c>
      <c r="AD3" s="230"/>
      <c r="AE3" s="229" t="s">
        <v>8</v>
      </c>
      <c r="AF3" s="229"/>
      <c r="AG3" s="229"/>
      <c r="AH3" s="229"/>
      <c r="AI3" s="229" t="s">
        <v>9</v>
      </c>
      <c r="AJ3" s="229"/>
      <c r="AK3" s="229"/>
      <c r="AL3" s="229" t="s">
        <v>10</v>
      </c>
      <c r="AM3" s="229"/>
      <c r="AN3" s="229"/>
      <c r="AO3" s="229"/>
      <c r="AP3" s="229" t="s">
        <v>11</v>
      </c>
      <c r="AQ3" s="229"/>
      <c r="AR3" s="229"/>
      <c r="AS3" s="229" t="s">
        <v>12</v>
      </c>
      <c r="AT3" s="229"/>
      <c r="AU3" s="229"/>
      <c r="AV3" s="229" t="s">
        <v>13</v>
      </c>
      <c r="AW3" s="229"/>
      <c r="AX3" s="229"/>
      <c r="AY3" s="229"/>
    </row>
    <row r="4" spans="2:85">
      <c r="B4" s="82" t="s">
        <v>14</v>
      </c>
      <c r="C4">
        <f>SUM(E4:CJ4)</f>
        <v>33</v>
      </c>
      <c r="G4" s="1">
        <v>4</v>
      </c>
      <c r="H4" s="1">
        <v>4</v>
      </c>
      <c r="I4" s="1">
        <v>1</v>
      </c>
      <c r="J4" s="1">
        <v>6</v>
      </c>
      <c r="K4" s="1">
        <v>4</v>
      </c>
      <c r="L4" s="230">
        <v>1</v>
      </c>
      <c r="M4" s="230"/>
      <c r="N4" s="1">
        <v>1</v>
      </c>
      <c r="O4" s="230">
        <v>1</v>
      </c>
      <c r="P4" s="230"/>
      <c r="Q4" s="230"/>
      <c r="R4" s="230">
        <v>1</v>
      </c>
      <c r="S4" s="230"/>
      <c r="T4" s="230"/>
      <c r="U4" s="230"/>
      <c r="V4" s="230">
        <v>1</v>
      </c>
      <c r="W4" s="230"/>
      <c r="X4" s="230"/>
      <c r="Y4" s="1">
        <v>1</v>
      </c>
      <c r="Z4" s="230">
        <v>1</v>
      </c>
      <c r="AA4" s="230"/>
      <c r="AB4" s="230"/>
      <c r="AC4" s="230">
        <v>1</v>
      </c>
      <c r="AD4" s="230"/>
      <c r="AE4" s="229">
        <v>1</v>
      </c>
      <c r="AF4" s="229"/>
      <c r="AG4" s="229"/>
      <c r="AH4" s="229"/>
      <c r="AI4" s="229">
        <v>1</v>
      </c>
      <c r="AJ4" s="229"/>
      <c r="AK4" s="229"/>
      <c r="AL4" s="229">
        <v>1</v>
      </c>
      <c r="AM4" s="229"/>
      <c r="AN4" s="229"/>
      <c r="AO4" s="229"/>
      <c r="AP4" s="229">
        <v>1</v>
      </c>
      <c r="AQ4" s="229"/>
      <c r="AR4" s="229"/>
      <c r="AS4" s="229">
        <v>1</v>
      </c>
      <c r="AT4" s="229"/>
      <c r="AU4" s="229"/>
      <c r="AV4" s="229">
        <v>1</v>
      </c>
      <c r="AW4" s="229"/>
      <c r="AX4" s="229"/>
      <c r="AY4" s="229"/>
      <c r="AZ4" s="17"/>
      <c r="BA4" s="17"/>
    </row>
    <row r="5" spans="2:85" s="80" customFormat="1" ht="147.75">
      <c r="E5" s="81" t="s">
        <v>15</v>
      </c>
      <c r="F5" s="81" t="s">
        <v>16</v>
      </c>
      <c r="G5" s="81" t="s">
        <v>17</v>
      </c>
      <c r="H5" s="81" t="s">
        <v>18</v>
      </c>
      <c r="I5" s="81" t="s">
        <v>19</v>
      </c>
      <c r="J5" s="81" t="s">
        <v>20</v>
      </c>
      <c r="K5" s="81" t="s">
        <v>21</v>
      </c>
      <c r="L5" s="81" t="s">
        <v>22</v>
      </c>
      <c r="M5" s="81" t="s">
        <v>23</v>
      </c>
      <c r="N5" s="81" t="s">
        <v>24</v>
      </c>
      <c r="O5" s="81" t="s">
        <v>25</v>
      </c>
      <c r="P5" s="81" t="s">
        <v>26</v>
      </c>
      <c r="Q5" s="81" t="s">
        <v>27</v>
      </c>
      <c r="R5" s="81" t="s">
        <v>28</v>
      </c>
      <c r="S5" s="81" t="s">
        <v>29</v>
      </c>
      <c r="T5" s="81" t="s">
        <v>30</v>
      </c>
      <c r="U5" s="81" t="s">
        <v>31</v>
      </c>
      <c r="V5" s="81" t="s">
        <v>32</v>
      </c>
      <c r="W5" s="81" t="s">
        <v>33</v>
      </c>
      <c r="X5" s="81" t="s">
        <v>34</v>
      </c>
      <c r="Y5" s="81" t="s">
        <v>35</v>
      </c>
      <c r="Z5" s="81" t="s">
        <v>36</v>
      </c>
      <c r="AA5" s="81" t="s">
        <v>37</v>
      </c>
      <c r="AB5" s="81" t="s">
        <v>38</v>
      </c>
      <c r="AC5" s="81" t="s">
        <v>39</v>
      </c>
      <c r="AD5" s="81" t="s">
        <v>40</v>
      </c>
      <c r="AE5" s="81" t="s">
        <v>41</v>
      </c>
      <c r="AF5" s="81" t="s">
        <v>42</v>
      </c>
      <c r="AG5" s="81" t="s">
        <v>43</v>
      </c>
      <c r="AH5" s="81" t="s">
        <v>44</v>
      </c>
      <c r="AI5" s="81" t="s">
        <v>45</v>
      </c>
      <c r="AJ5" s="81" t="s">
        <v>46</v>
      </c>
      <c r="AK5" s="81" t="s">
        <v>47</v>
      </c>
      <c r="AL5" s="81" t="s">
        <v>48</v>
      </c>
      <c r="AM5" s="81" t="s">
        <v>49</v>
      </c>
      <c r="AN5" s="81" t="s">
        <v>50</v>
      </c>
      <c r="AO5" s="81" t="s">
        <v>51</v>
      </c>
      <c r="AP5" s="81" t="s">
        <v>52</v>
      </c>
      <c r="AQ5" s="81" t="s">
        <v>53</v>
      </c>
      <c r="AR5" s="81" t="s">
        <v>54</v>
      </c>
      <c r="AS5" s="81" t="s">
        <v>55</v>
      </c>
      <c r="AT5" s="81" t="s">
        <v>56</v>
      </c>
      <c r="AU5" s="81" t="s">
        <v>57</v>
      </c>
      <c r="AV5" s="81" t="s">
        <v>58</v>
      </c>
      <c r="AW5" s="81" t="s">
        <v>59</v>
      </c>
      <c r="AX5" s="81" t="s">
        <v>60</v>
      </c>
      <c r="AY5" s="81" t="s">
        <v>61</v>
      </c>
      <c r="BB5" s="81"/>
      <c r="BC5" s="81"/>
      <c r="BD5" s="81"/>
      <c r="BE5" s="81"/>
      <c r="BF5" s="81"/>
      <c r="BG5" s="81"/>
      <c r="BH5" s="81"/>
      <c r="BI5" s="81"/>
      <c r="BJ5" s="81"/>
      <c r="BK5" s="81"/>
      <c r="BL5" s="81"/>
      <c r="BM5" s="81"/>
      <c r="BN5" s="81"/>
      <c r="BO5" s="81"/>
      <c r="BP5" s="81"/>
      <c r="BQ5" s="81"/>
      <c r="BR5" s="81"/>
      <c r="BS5" s="81"/>
      <c r="BT5" s="81"/>
      <c r="BU5" s="81"/>
      <c r="BV5" s="81"/>
      <c r="BW5" s="81"/>
      <c r="BX5" s="81"/>
      <c r="BY5" s="81"/>
      <c r="BZ5" s="81"/>
      <c r="CA5" s="81"/>
      <c r="CB5" s="81"/>
      <c r="CC5" s="81"/>
      <c r="CD5" s="81"/>
      <c r="CE5" s="81"/>
      <c r="CF5" s="81"/>
      <c r="CG5" s="81"/>
    </row>
    <row r="6" spans="2:85">
      <c r="B6" s="82" t="s">
        <v>62</v>
      </c>
      <c r="C6" s="33">
        <v>64</v>
      </c>
      <c r="D6" s="33"/>
    </row>
    <row r="7" spans="2:85">
      <c r="B7" t="s">
        <v>63</v>
      </c>
      <c r="E7" s="1">
        <v>1</v>
      </c>
      <c r="G7" s="1">
        <f>C6</f>
        <v>64</v>
      </c>
    </row>
    <row r="8" spans="2:85">
      <c r="B8" t="s">
        <v>64</v>
      </c>
      <c r="J8" s="1">
        <f>12*7</f>
        <v>84</v>
      </c>
    </row>
    <row r="9" spans="2:85">
      <c r="B9" t="s">
        <v>65</v>
      </c>
      <c r="K9" s="1">
        <f>C6</f>
        <v>64</v>
      </c>
      <c r="L9" s="1">
        <v>4</v>
      </c>
      <c r="M9" s="1">
        <v>7</v>
      </c>
      <c r="N9" s="1">
        <v>10</v>
      </c>
    </row>
    <row r="10" spans="2:85">
      <c r="B10" t="s">
        <v>66</v>
      </c>
      <c r="O10" s="1">
        <v>2</v>
      </c>
      <c r="P10" s="1">
        <v>1</v>
      </c>
      <c r="Q10" s="1">
        <v>1</v>
      </c>
      <c r="R10" s="1">
        <v>3</v>
      </c>
      <c r="S10" s="1">
        <v>4</v>
      </c>
      <c r="T10" s="1">
        <v>7</v>
      </c>
      <c r="U10" s="1">
        <v>1</v>
      </c>
      <c r="V10" s="1">
        <v>1</v>
      </c>
      <c r="W10" s="1">
        <v>3</v>
      </c>
      <c r="X10" s="1">
        <v>8</v>
      </c>
      <c r="Y10" s="1">
        <v>8</v>
      </c>
      <c r="Z10" s="1">
        <v>1</v>
      </c>
      <c r="AA10" s="1">
        <v>3</v>
      </c>
      <c r="AB10" s="1">
        <v>8</v>
      </c>
      <c r="AC10" s="1">
        <v>8</v>
      </c>
      <c r="AD10" s="1">
        <v>8</v>
      </c>
      <c r="AE10" s="1">
        <v>1</v>
      </c>
      <c r="AF10" s="1">
        <v>3</v>
      </c>
      <c r="AG10" s="1">
        <v>8</v>
      </c>
      <c r="AH10" s="1">
        <v>3</v>
      </c>
      <c r="AI10" s="1">
        <v>8</v>
      </c>
      <c r="AJ10" s="1">
        <v>7</v>
      </c>
      <c r="AK10" s="1">
        <v>1</v>
      </c>
      <c r="AL10" s="1">
        <v>1</v>
      </c>
      <c r="AM10" s="1">
        <v>1</v>
      </c>
      <c r="AN10" s="1">
        <v>8</v>
      </c>
      <c r="AO10" s="1">
        <v>2</v>
      </c>
      <c r="AP10" s="1">
        <v>8</v>
      </c>
      <c r="AQ10" s="1">
        <v>7</v>
      </c>
      <c r="AR10" s="1">
        <v>1</v>
      </c>
      <c r="AS10" s="1">
        <v>1</v>
      </c>
      <c r="AT10" s="1">
        <v>1</v>
      </c>
      <c r="AU10" s="1">
        <v>8</v>
      </c>
      <c r="AV10" s="1">
        <v>1</v>
      </c>
      <c r="AW10" s="1">
        <v>1</v>
      </c>
      <c r="AX10" s="1">
        <v>2</v>
      </c>
      <c r="AY10" s="1">
        <v>10</v>
      </c>
    </row>
    <row r="11" spans="2:85">
      <c r="B11" t="s">
        <v>67</v>
      </c>
    </row>
    <row r="12" spans="2:85">
      <c r="B12" t="s">
        <v>68</v>
      </c>
    </row>
    <row r="13" spans="2:85">
      <c r="B13" t="s">
        <v>69</v>
      </c>
    </row>
    <row r="14" spans="2:85">
      <c r="B14" t="s">
        <v>70</v>
      </c>
      <c r="H14" s="1">
        <f>$C$6</f>
        <v>64</v>
      </c>
      <c r="I14" s="1">
        <v>7</v>
      </c>
    </row>
    <row r="15" spans="2:85">
      <c r="B15" t="s">
        <v>71</v>
      </c>
      <c r="F15" s="1">
        <v>1</v>
      </c>
      <c r="U15" s="17"/>
    </row>
  </sheetData>
  <mergeCells count="23">
    <mergeCell ref="O3:Q3"/>
    <mergeCell ref="O4:Q4"/>
    <mergeCell ref="AC3:AD3"/>
    <mergeCell ref="Z4:AB4"/>
    <mergeCell ref="AC4:AD4"/>
    <mergeCell ref="V4:X4"/>
    <mergeCell ref="Z3:AB3"/>
    <mergeCell ref="AE3:AH3"/>
    <mergeCell ref="AE4:AH4"/>
    <mergeCell ref="AV3:AY3"/>
    <mergeCell ref="L4:M4"/>
    <mergeCell ref="AV4:AY4"/>
    <mergeCell ref="AS3:AU3"/>
    <mergeCell ref="V3:X3"/>
    <mergeCell ref="AS4:AU4"/>
    <mergeCell ref="R4:U4"/>
    <mergeCell ref="R3:U3"/>
    <mergeCell ref="AI4:AK4"/>
    <mergeCell ref="AI3:AK3"/>
    <mergeCell ref="AP3:AR3"/>
    <mergeCell ref="AL3:AO3"/>
    <mergeCell ref="AL4:AO4"/>
    <mergeCell ref="AP4:AR4"/>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504E1F-ACA9-4B23-9F88-D8DD66D2911D}">
  <sheetPr>
    <pageSetUpPr fitToPage="1"/>
  </sheetPr>
  <dimension ref="A1:AH61"/>
  <sheetViews>
    <sheetView zoomScaleNormal="100" workbookViewId="0">
      <selection activeCell="C3" sqref="C3:E6"/>
    </sheetView>
  </sheetViews>
  <sheetFormatPr defaultColWidth="9.140625" defaultRowHeight="15"/>
  <cols>
    <col min="1" max="1" width="0.5703125" customWidth="1"/>
    <col min="2" max="33" width="5" customWidth="1"/>
    <col min="34" max="34" width="0.5703125" customWidth="1"/>
    <col min="35" max="35" width="8.85546875" customWidth="1"/>
  </cols>
  <sheetData>
    <row r="1" spans="1:34" ht="3" customHeight="1" thickBot="1">
      <c r="A1" s="47"/>
      <c r="B1" s="47"/>
      <c r="C1" s="47"/>
      <c r="D1" s="47"/>
      <c r="E1" s="47"/>
      <c r="F1" s="47"/>
      <c r="G1" s="47"/>
      <c r="H1" s="47"/>
      <c r="I1" s="47"/>
      <c r="J1" s="47"/>
      <c r="K1" s="47"/>
      <c r="L1" s="47"/>
      <c r="M1" s="47"/>
      <c r="N1" s="47"/>
      <c r="O1" s="47"/>
      <c r="P1" s="47"/>
      <c r="Q1" s="47"/>
      <c r="R1" s="47"/>
      <c r="S1" s="47"/>
      <c r="T1" s="47"/>
      <c r="U1" s="47"/>
      <c r="V1" s="47"/>
      <c r="W1" s="47"/>
      <c r="X1" s="47"/>
      <c r="Y1" s="47"/>
      <c r="Z1" s="47"/>
      <c r="AA1" s="47"/>
      <c r="AB1" s="47"/>
      <c r="AC1" s="47"/>
      <c r="AD1" s="47"/>
      <c r="AE1" s="47"/>
      <c r="AF1" s="47"/>
      <c r="AG1" s="47"/>
      <c r="AH1" s="47"/>
    </row>
    <row r="2" spans="1:34" ht="43.15" customHeight="1" thickBot="1">
      <c r="A2" s="47"/>
      <c r="B2" s="266" t="s">
        <v>72</v>
      </c>
      <c r="C2" s="267"/>
      <c r="D2" s="267"/>
      <c r="E2" s="267"/>
      <c r="F2" s="268"/>
      <c r="G2" s="268"/>
      <c r="H2" s="268"/>
      <c r="I2" s="268"/>
      <c r="J2" s="268"/>
      <c r="K2" s="268"/>
      <c r="L2" s="268"/>
      <c r="M2" s="268"/>
      <c r="N2" s="268"/>
      <c r="O2" s="268"/>
      <c r="P2" s="268"/>
      <c r="Q2" s="268"/>
      <c r="R2" s="268"/>
      <c r="S2" s="268"/>
      <c r="T2" s="268"/>
      <c r="U2" s="268"/>
      <c r="V2" s="268"/>
      <c r="W2" s="268"/>
      <c r="X2" s="268"/>
      <c r="Y2" s="268"/>
      <c r="Z2" s="268"/>
      <c r="AA2" s="268"/>
      <c r="AB2" s="268"/>
      <c r="AC2" s="268"/>
      <c r="AD2" s="268"/>
      <c r="AE2" s="268"/>
      <c r="AF2" s="268"/>
      <c r="AG2" s="269"/>
      <c r="AH2" s="47"/>
    </row>
    <row r="3" spans="1:34" ht="24" customHeight="1">
      <c r="A3" s="47"/>
      <c r="B3" s="270" t="s">
        <v>73</v>
      </c>
      <c r="C3" s="273" t="s">
        <v>74</v>
      </c>
      <c r="D3" s="274"/>
      <c r="E3" s="275"/>
      <c r="F3" s="279" t="s">
        <v>75</v>
      </c>
      <c r="G3" s="280"/>
      <c r="H3" s="280"/>
      <c r="I3" s="280"/>
      <c r="J3" s="280"/>
      <c r="K3" s="280"/>
      <c r="L3" s="280"/>
      <c r="M3" s="281"/>
      <c r="N3" s="285" t="s">
        <v>76</v>
      </c>
      <c r="O3" s="286"/>
      <c r="P3" s="286"/>
      <c r="Q3" s="286"/>
      <c r="R3" s="286"/>
      <c r="S3" s="286"/>
      <c r="T3" s="286"/>
      <c r="U3" s="286"/>
      <c r="V3" s="286"/>
      <c r="W3" s="286"/>
      <c r="X3" s="286"/>
      <c r="Y3" s="286"/>
      <c r="Z3" s="286"/>
      <c r="AA3" s="286"/>
      <c r="AB3" s="286"/>
      <c r="AC3" s="287"/>
      <c r="AD3" s="291" t="s">
        <v>77</v>
      </c>
      <c r="AE3" s="286"/>
      <c r="AF3" s="292"/>
      <c r="AG3" s="295" t="s">
        <v>78</v>
      </c>
      <c r="AH3" s="47"/>
    </row>
    <row r="4" spans="1:34" ht="48" customHeight="1">
      <c r="A4" s="47"/>
      <c r="B4" s="271"/>
      <c r="C4" s="276"/>
      <c r="D4" s="277"/>
      <c r="E4" s="278"/>
      <c r="F4" s="282"/>
      <c r="G4" s="283"/>
      <c r="H4" s="283"/>
      <c r="I4" s="283"/>
      <c r="J4" s="283"/>
      <c r="K4" s="283"/>
      <c r="L4" s="283"/>
      <c r="M4" s="284"/>
      <c r="N4" s="288"/>
      <c r="O4" s="289"/>
      <c r="P4" s="289"/>
      <c r="Q4" s="289"/>
      <c r="R4" s="289"/>
      <c r="S4" s="289"/>
      <c r="T4" s="289"/>
      <c r="U4" s="289"/>
      <c r="V4" s="289"/>
      <c r="W4" s="289"/>
      <c r="X4" s="289"/>
      <c r="Y4" s="289"/>
      <c r="Z4" s="289"/>
      <c r="AA4" s="289"/>
      <c r="AB4" s="289"/>
      <c r="AC4" s="290"/>
      <c r="AD4" s="293"/>
      <c r="AE4" s="289"/>
      <c r="AF4" s="294"/>
      <c r="AG4" s="296"/>
      <c r="AH4" s="47"/>
    </row>
    <row r="5" spans="1:34" s="1" customFormat="1" ht="15" customHeight="1" thickBot="1">
      <c r="A5" s="36"/>
      <c r="B5" s="272"/>
      <c r="C5" s="48">
        <v>2</v>
      </c>
      <c r="D5" s="49">
        <v>1</v>
      </c>
      <c r="E5" s="50">
        <v>0</v>
      </c>
      <c r="F5" s="49">
        <v>7</v>
      </c>
      <c r="G5" s="51">
        <v>6</v>
      </c>
      <c r="H5" s="51">
        <v>5</v>
      </c>
      <c r="I5" s="51">
        <v>4</v>
      </c>
      <c r="J5" s="51">
        <v>3</v>
      </c>
      <c r="K5" s="51">
        <v>2</v>
      </c>
      <c r="L5" s="51">
        <v>1</v>
      </c>
      <c r="M5" s="52">
        <v>0</v>
      </c>
      <c r="N5" s="53">
        <v>15</v>
      </c>
      <c r="O5" s="53">
        <v>14</v>
      </c>
      <c r="P5" s="53">
        <v>13</v>
      </c>
      <c r="Q5" s="53">
        <v>12</v>
      </c>
      <c r="R5" s="53">
        <v>11</v>
      </c>
      <c r="S5" s="53">
        <v>10</v>
      </c>
      <c r="T5" s="53">
        <v>9</v>
      </c>
      <c r="U5" s="53">
        <v>8</v>
      </c>
      <c r="V5" s="53">
        <v>7</v>
      </c>
      <c r="W5" s="53">
        <v>6</v>
      </c>
      <c r="X5" s="53">
        <v>5</v>
      </c>
      <c r="Y5" s="53">
        <v>4</v>
      </c>
      <c r="Z5" s="53">
        <v>3</v>
      </c>
      <c r="AA5" s="53">
        <v>2</v>
      </c>
      <c r="AB5" s="53">
        <v>1</v>
      </c>
      <c r="AC5" s="53">
        <v>0</v>
      </c>
      <c r="AD5" s="54">
        <v>2</v>
      </c>
      <c r="AE5" s="51">
        <v>1</v>
      </c>
      <c r="AF5" s="52">
        <v>0</v>
      </c>
      <c r="AG5" s="297"/>
      <c r="AH5" s="36"/>
    </row>
    <row r="6" spans="1:34" s="1" customFormat="1" ht="15.75" thickBot="1">
      <c r="A6" s="36"/>
      <c r="B6" s="37" t="s">
        <v>79</v>
      </c>
      <c r="C6" s="38">
        <v>30</v>
      </c>
      <c r="D6" s="39">
        <v>29</v>
      </c>
      <c r="E6" s="40">
        <v>28</v>
      </c>
      <c r="F6" s="55">
        <v>27</v>
      </c>
      <c r="G6" s="39">
        <v>26</v>
      </c>
      <c r="H6" s="39">
        <v>25</v>
      </c>
      <c r="I6" s="39">
        <v>24</v>
      </c>
      <c r="J6" s="39">
        <v>23</v>
      </c>
      <c r="K6" s="39">
        <v>22</v>
      </c>
      <c r="L6" s="39">
        <v>21</v>
      </c>
      <c r="M6" s="40">
        <v>20</v>
      </c>
      <c r="N6" s="38">
        <v>19</v>
      </c>
      <c r="O6" s="39">
        <v>18</v>
      </c>
      <c r="P6" s="39">
        <v>17</v>
      </c>
      <c r="Q6" s="39">
        <v>16</v>
      </c>
      <c r="R6" s="39">
        <v>15</v>
      </c>
      <c r="S6" s="39">
        <v>14</v>
      </c>
      <c r="T6" s="39">
        <v>13</v>
      </c>
      <c r="U6" s="39">
        <v>12</v>
      </c>
      <c r="V6" s="39">
        <v>11</v>
      </c>
      <c r="W6" s="39">
        <v>10</v>
      </c>
      <c r="X6" s="39">
        <v>9</v>
      </c>
      <c r="Y6" s="39">
        <v>8</v>
      </c>
      <c r="Z6" s="39">
        <v>7</v>
      </c>
      <c r="AA6" s="39">
        <v>6</v>
      </c>
      <c r="AB6" s="39">
        <v>5</v>
      </c>
      <c r="AC6" s="40">
        <v>4</v>
      </c>
      <c r="AD6" s="38">
        <v>3</v>
      </c>
      <c r="AE6" s="39">
        <v>2</v>
      </c>
      <c r="AF6" s="40">
        <v>1</v>
      </c>
      <c r="AG6" s="56" t="s">
        <v>80</v>
      </c>
      <c r="AH6" s="36"/>
    </row>
    <row r="7" spans="1:34" s="1" customFormat="1" ht="3" customHeight="1">
      <c r="A7" s="36"/>
      <c r="B7" s="57"/>
      <c r="C7" s="57"/>
      <c r="D7" s="57"/>
      <c r="E7" s="57"/>
      <c r="F7" s="57"/>
      <c r="G7" s="57"/>
      <c r="H7" s="57"/>
      <c r="I7" s="57"/>
      <c r="J7" s="57"/>
      <c r="K7" s="57"/>
      <c r="L7" s="57"/>
      <c r="M7" s="57"/>
      <c r="N7" s="57"/>
      <c r="O7" s="57"/>
      <c r="P7" s="57"/>
      <c r="Q7" s="57"/>
      <c r="R7" s="57"/>
      <c r="S7" s="57"/>
      <c r="T7" s="57"/>
      <c r="U7" s="57"/>
      <c r="V7" s="57"/>
      <c r="W7" s="57"/>
      <c r="X7" s="57"/>
      <c r="Y7" s="57"/>
      <c r="Z7" s="57"/>
      <c r="AA7" s="57"/>
      <c r="AB7" s="57"/>
      <c r="AC7" s="57"/>
      <c r="AD7" s="57"/>
      <c r="AE7" s="57"/>
      <c r="AF7" s="57"/>
      <c r="AG7" s="57"/>
      <c r="AH7" s="36"/>
    </row>
    <row r="8" spans="1:34" s="2" customFormat="1" ht="15.75" thickBot="1"/>
    <row r="9" spans="1:34" s="2" customFormat="1" ht="15.75" thickBot="1">
      <c r="B9" s="251" t="s">
        <v>81</v>
      </c>
      <c r="C9" s="252"/>
      <c r="D9" s="252"/>
      <c r="E9" s="253"/>
      <c r="F9" s="298" t="s">
        <v>82</v>
      </c>
      <c r="G9" s="299"/>
      <c r="H9" s="299"/>
      <c r="I9" s="299"/>
      <c r="J9" s="299"/>
      <c r="K9" s="299"/>
      <c r="L9" s="299"/>
      <c r="M9" s="299"/>
      <c r="N9" s="299"/>
      <c r="O9" s="299"/>
      <c r="P9" s="299"/>
      <c r="Q9" s="299"/>
      <c r="R9" s="299"/>
      <c r="S9" s="300"/>
      <c r="T9" s="301" t="s">
        <v>83</v>
      </c>
      <c r="U9" s="302"/>
      <c r="V9" s="302"/>
      <c r="W9" s="303"/>
      <c r="X9" s="41"/>
      <c r="Y9" s="41"/>
      <c r="Z9" s="41"/>
    </row>
    <row r="10" spans="1:34" s="2" customFormat="1" ht="15.75" thickBot="1">
      <c r="B10" s="304" t="s">
        <v>84</v>
      </c>
      <c r="C10" s="305"/>
      <c r="D10" s="305"/>
      <c r="E10" s="306"/>
      <c r="F10" s="248" t="s">
        <v>85</v>
      </c>
      <c r="G10" s="249"/>
      <c r="H10" s="249"/>
      <c r="I10" s="249"/>
      <c r="J10" s="249"/>
      <c r="K10" s="249"/>
      <c r="L10" s="249"/>
      <c r="M10" s="249"/>
      <c r="N10" s="249"/>
      <c r="O10" s="249"/>
      <c r="P10" s="249"/>
      <c r="Q10" s="249"/>
      <c r="R10" s="249"/>
      <c r="S10" s="250"/>
      <c r="T10" s="44">
        <v>1</v>
      </c>
      <c r="W10" s="58"/>
      <c r="Y10" s="1"/>
      <c r="Z10" s="1"/>
    </row>
    <row r="11" spans="1:34" s="2" customFormat="1">
      <c r="B11" s="254" t="s">
        <v>86</v>
      </c>
      <c r="C11" s="238"/>
      <c r="D11" s="238"/>
      <c r="E11" s="255"/>
      <c r="F11" s="241" t="s">
        <v>675</v>
      </c>
      <c r="G11" s="242"/>
      <c r="H11" s="242"/>
      <c r="I11" s="242"/>
      <c r="J11" s="242"/>
      <c r="K11" s="242"/>
      <c r="L11" s="242"/>
      <c r="M11" s="242"/>
      <c r="N11" s="242"/>
      <c r="O11" s="242"/>
      <c r="P11" s="242"/>
      <c r="Q11" s="242"/>
      <c r="R11" s="242"/>
      <c r="S11" s="243"/>
      <c r="T11" s="59"/>
      <c r="U11" s="43"/>
      <c r="V11" s="43"/>
      <c r="W11" s="60"/>
      <c r="Y11" s="1"/>
      <c r="Z11" s="1"/>
    </row>
    <row r="12" spans="1:34" s="2" customFormat="1">
      <c r="B12" s="254"/>
      <c r="C12" s="238"/>
      <c r="D12" s="238"/>
      <c r="E12" s="255"/>
      <c r="F12" s="244" t="s">
        <v>88</v>
      </c>
      <c r="G12" s="234"/>
      <c r="H12" s="234"/>
      <c r="I12" s="234"/>
      <c r="J12" s="234"/>
      <c r="K12" s="234"/>
      <c r="L12" s="234"/>
      <c r="M12" s="234"/>
      <c r="N12" s="234"/>
      <c r="O12" s="234"/>
      <c r="P12" s="234"/>
      <c r="Q12" s="234"/>
      <c r="R12" s="234"/>
      <c r="S12" s="235"/>
      <c r="T12" s="44"/>
      <c r="U12" s="1"/>
      <c r="W12" s="58"/>
      <c r="Y12" s="1"/>
      <c r="Z12" s="1"/>
    </row>
    <row r="13" spans="1:34" s="2" customFormat="1" ht="14.45" customHeight="1">
      <c r="B13" s="254"/>
      <c r="C13" s="238"/>
      <c r="D13" s="238"/>
      <c r="E13" s="255"/>
      <c r="F13" s="264" t="s">
        <v>90</v>
      </c>
      <c r="G13" s="265"/>
      <c r="H13" s="236" t="s">
        <v>91</v>
      </c>
      <c r="I13" s="236"/>
      <c r="J13" s="236"/>
      <c r="K13" s="6" t="s">
        <v>93</v>
      </c>
      <c r="L13" s="262" t="s">
        <v>94</v>
      </c>
      <c r="M13" s="262"/>
      <c r="N13" s="262"/>
      <c r="O13" s="262"/>
      <c r="P13" s="262"/>
      <c r="Q13" s="262"/>
      <c r="R13" s="262"/>
      <c r="S13" s="263"/>
      <c r="T13" s="61"/>
      <c r="W13" s="58"/>
      <c r="Y13" s="1"/>
      <c r="Z13" s="1"/>
    </row>
    <row r="14" spans="1:34" s="2" customFormat="1">
      <c r="B14" s="254"/>
      <c r="C14" s="238"/>
      <c r="D14" s="238"/>
      <c r="E14" s="255"/>
      <c r="F14" s="62"/>
      <c r="G14" s="1">
        <v>0</v>
      </c>
      <c r="H14" s="230" t="s">
        <v>676</v>
      </c>
      <c r="I14" s="230"/>
      <c r="J14" s="230"/>
      <c r="K14" s="1">
        <v>8</v>
      </c>
      <c r="L14" s="234" t="s">
        <v>677</v>
      </c>
      <c r="M14" s="234"/>
      <c r="N14" s="234"/>
      <c r="O14" s="234"/>
      <c r="P14" s="234"/>
      <c r="Q14" s="234"/>
      <c r="R14" s="234"/>
      <c r="S14" s="235"/>
      <c r="T14" s="44">
        <v>0</v>
      </c>
      <c r="U14" s="1">
        <v>0</v>
      </c>
      <c r="V14" s="1">
        <v>0</v>
      </c>
      <c r="W14" s="63"/>
      <c r="Z14" s="1"/>
    </row>
    <row r="15" spans="1:34" s="2" customFormat="1">
      <c r="B15" s="254"/>
      <c r="C15" s="238"/>
      <c r="D15" s="238"/>
      <c r="E15" s="255"/>
      <c r="F15" s="62"/>
      <c r="G15" s="1">
        <v>1</v>
      </c>
      <c r="H15" s="230" t="s">
        <v>678</v>
      </c>
      <c r="I15" s="230"/>
      <c r="J15" s="230"/>
      <c r="K15" s="1">
        <v>8</v>
      </c>
      <c r="L15" s="234" t="s">
        <v>679</v>
      </c>
      <c r="M15" s="234"/>
      <c r="N15" s="234"/>
      <c r="O15" s="234"/>
      <c r="P15" s="234"/>
      <c r="Q15" s="234"/>
      <c r="R15" s="234"/>
      <c r="S15" s="235"/>
      <c r="T15" s="44">
        <v>0</v>
      </c>
      <c r="U15" s="1">
        <v>0</v>
      </c>
      <c r="V15" s="1">
        <v>1</v>
      </c>
      <c r="W15" s="63"/>
      <c r="Z15" s="1"/>
    </row>
    <row r="16" spans="1:34" s="2" customFormat="1">
      <c r="B16" s="254"/>
      <c r="C16" s="238"/>
      <c r="D16" s="238"/>
      <c r="E16" s="255"/>
      <c r="F16" s="62"/>
      <c r="G16" s="1">
        <v>2</v>
      </c>
      <c r="H16" s="230" t="s">
        <v>680</v>
      </c>
      <c r="I16" s="230"/>
      <c r="J16" s="230"/>
      <c r="K16" s="1">
        <v>8</v>
      </c>
      <c r="L16" s="234" t="s">
        <v>681</v>
      </c>
      <c r="M16" s="234"/>
      <c r="N16" s="234"/>
      <c r="O16" s="234"/>
      <c r="P16" s="234"/>
      <c r="Q16" s="234"/>
      <c r="R16" s="234"/>
      <c r="S16" s="235"/>
      <c r="T16" s="44">
        <v>0</v>
      </c>
      <c r="U16" s="1">
        <v>1</v>
      </c>
      <c r="V16" s="1">
        <v>0</v>
      </c>
      <c r="W16" s="63"/>
      <c r="Z16" s="1"/>
    </row>
    <row r="17" spans="2:33" s="2" customFormat="1">
      <c r="B17" s="254"/>
      <c r="C17" s="238"/>
      <c r="D17" s="238"/>
      <c r="E17" s="255"/>
      <c r="F17" s="62"/>
      <c r="G17" s="1">
        <v>3</v>
      </c>
      <c r="H17" s="230" t="s">
        <v>682</v>
      </c>
      <c r="I17" s="230"/>
      <c r="J17" s="230"/>
      <c r="K17" s="1">
        <v>8</v>
      </c>
      <c r="L17" s="234" t="s">
        <v>683</v>
      </c>
      <c r="M17" s="234"/>
      <c r="N17" s="234"/>
      <c r="O17" s="234"/>
      <c r="P17" s="234"/>
      <c r="Q17" s="234"/>
      <c r="R17" s="234"/>
      <c r="S17" s="235"/>
      <c r="T17" s="44">
        <v>0</v>
      </c>
      <c r="U17" s="1">
        <v>1</v>
      </c>
      <c r="V17" s="1">
        <v>1</v>
      </c>
      <c r="W17" s="63"/>
      <c r="Z17" s="1"/>
    </row>
    <row r="18" spans="2:33" s="2" customFormat="1">
      <c r="B18" s="254"/>
      <c r="C18" s="238"/>
      <c r="D18" s="238"/>
      <c r="E18" s="255"/>
      <c r="F18" s="62"/>
      <c r="G18" s="1">
        <v>4</v>
      </c>
      <c r="H18" s="230" t="s">
        <v>111</v>
      </c>
      <c r="I18" s="230"/>
      <c r="J18" s="230"/>
      <c r="K18" s="1">
        <v>32</v>
      </c>
      <c r="L18" s="234" t="s">
        <v>684</v>
      </c>
      <c r="M18" s="234"/>
      <c r="N18" s="234"/>
      <c r="O18" s="234"/>
      <c r="P18" s="234"/>
      <c r="Q18" s="234"/>
      <c r="R18" s="234"/>
      <c r="S18" s="235"/>
      <c r="T18" s="44">
        <v>1</v>
      </c>
      <c r="U18" s="1">
        <v>0</v>
      </c>
      <c r="V18" s="1">
        <v>0</v>
      </c>
      <c r="W18" s="63"/>
      <c r="Z18" s="1"/>
    </row>
    <row r="19" spans="2:33" s="2" customFormat="1">
      <c r="B19" s="254"/>
      <c r="C19" s="238"/>
      <c r="D19" s="238"/>
      <c r="E19" s="255"/>
      <c r="F19" s="62"/>
      <c r="G19" s="1">
        <v>5</v>
      </c>
      <c r="H19" s="230" t="s">
        <v>115</v>
      </c>
      <c r="I19" s="230"/>
      <c r="J19" s="230"/>
      <c r="K19" s="1">
        <v>32</v>
      </c>
      <c r="L19" s="234" t="s">
        <v>685</v>
      </c>
      <c r="M19" s="234"/>
      <c r="N19" s="234"/>
      <c r="O19" s="234"/>
      <c r="P19" s="234"/>
      <c r="Q19" s="234"/>
      <c r="R19" s="234"/>
      <c r="S19" s="235"/>
      <c r="T19" s="44">
        <v>1</v>
      </c>
      <c r="U19" s="1">
        <v>0</v>
      </c>
      <c r="V19" s="1">
        <v>1</v>
      </c>
      <c r="W19" s="63"/>
      <c r="Z19" s="1"/>
    </row>
    <row r="20" spans="2:33" s="2" customFormat="1">
      <c r="B20" s="254"/>
      <c r="C20" s="238"/>
      <c r="D20" s="238"/>
      <c r="E20" s="255"/>
      <c r="F20" s="62"/>
      <c r="G20" s="1">
        <v>6</v>
      </c>
      <c r="H20" s="230" t="s">
        <v>101</v>
      </c>
      <c r="I20" s="230"/>
      <c r="J20" s="230"/>
      <c r="K20" s="1">
        <v>32</v>
      </c>
      <c r="L20" s="234" t="s">
        <v>686</v>
      </c>
      <c r="M20" s="234"/>
      <c r="N20" s="234"/>
      <c r="O20" s="234"/>
      <c r="P20" s="234"/>
      <c r="Q20" s="234"/>
      <c r="R20" s="234"/>
      <c r="S20" s="235"/>
      <c r="T20" s="44">
        <v>1</v>
      </c>
      <c r="U20" s="1">
        <v>1</v>
      </c>
      <c r="V20" s="1">
        <v>0</v>
      </c>
      <c r="W20" s="63"/>
      <c r="Z20" s="1"/>
    </row>
    <row r="21" spans="2:33" s="2" customFormat="1" ht="14.45" customHeight="1">
      <c r="B21" s="254"/>
      <c r="C21" s="238"/>
      <c r="D21" s="238"/>
      <c r="E21" s="255"/>
      <c r="F21" s="61"/>
      <c r="G21" s="45">
        <v>7</v>
      </c>
      <c r="H21" s="401" t="s">
        <v>687</v>
      </c>
      <c r="I21" s="401"/>
      <c r="J21" s="401"/>
      <c r="K21" s="45">
        <v>32</v>
      </c>
      <c r="L21" s="402" t="s">
        <v>688</v>
      </c>
      <c r="M21" s="402"/>
      <c r="N21" s="402"/>
      <c r="O21" s="402"/>
      <c r="P21" s="402"/>
      <c r="Q21" s="402"/>
      <c r="R21" s="402"/>
      <c r="S21" s="402"/>
      <c r="T21" s="46">
        <v>1</v>
      </c>
      <c r="U21" s="45">
        <v>1</v>
      </c>
      <c r="V21" s="45">
        <v>1</v>
      </c>
      <c r="W21" s="63"/>
      <c r="Y21" s="234" t="s">
        <v>123</v>
      </c>
      <c r="Z21" s="234"/>
      <c r="AA21" s="234"/>
      <c r="AB21" s="234"/>
      <c r="AC21" s="234"/>
      <c r="AD21" s="234"/>
      <c r="AE21" s="234"/>
      <c r="AF21" s="234"/>
      <c r="AG21" s="234"/>
    </row>
    <row r="22" spans="2:33" s="2" customFormat="1" ht="15.75" thickBot="1">
      <c r="B22" s="254"/>
      <c r="C22" s="238"/>
      <c r="D22" s="238"/>
      <c r="E22" s="255"/>
      <c r="F22" s="64"/>
      <c r="G22" s="65"/>
      <c r="H22" s="65"/>
      <c r="I22" s="65"/>
      <c r="J22" s="65"/>
      <c r="K22" s="65"/>
      <c r="L22" s="65"/>
      <c r="M22" s="65"/>
      <c r="N22" s="65"/>
      <c r="O22" s="65"/>
      <c r="P22" s="65"/>
      <c r="Q22" s="65"/>
      <c r="R22" s="65"/>
      <c r="S22" s="66"/>
      <c r="T22" s="64"/>
      <c r="U22" s="65"/>
      <c r="V22" s="65"/>
      <c r="W22" s="66"/>
      <c r="Y22" s="234" t="s">
        <v>124</v>
      </c>
      <c r="Z22" s="234"/>
      <c r="AA22" s="234"/>
      <c r="AB22" s="234"/>
      <c r="AC22" s="234"/>
      <c r="AD22" s="234"/>
      <c r="AE22" s="234"/>
      <c r="AF22" s="234"/>
      <c r="AG22" s="234"/>
    </row>
    <row r="23" spans="2:33" s="2" customFormat="1">
      <c r="B23" s="251" t="s">
        <v>125</v>
      </c>
      <c r="C23" s="252"/>
      <c r="D23" s="252"/>
      <c r="E23" s="253"/>
      <c r="F23" s="241" t="s">
        <v>689</v>
      </c>
      <c r="G23" s="242"/>
      <c r="H23" s="242"/>
      <c r="I23" s="242"/>
      <c r="J23" s="242"/>
      <c r="K23" s="242"/>
      <c r="L23" s="242"/>
      <c r="M23" s="242"/>
      <c r="N23" s="242"/>
      <c r="O23" s="242"/>
      <c r="P23" s="242"/>
      <c r="Q23" s="242"/>
      <c r="R23" s="242"/>
      <c r="S23" s="243"/>
      <c r="T23" s="61"/>
      <c r="W23" s="58"/>
      <c r="Y23" s="234" t="s">
        <v>127</v>
      </c>
      <c r="Z23" s="234"/>
      <c r="AA23" s="234"/>
      <c r="AB23" s="234"/>
      <c r="AC23" s="234"/>
      <c r="AD23" s="234"/>
      <c r="AE23" s="234"/>
      <c r="AF23" s="234"/>
      <c r="AG23" s="234"/>
    </row>
    <row r="24" spans="2:33" s="2" customFormat="1" ht="14.45" customHeight="1">
      <c r="B24" s="254"/>
      <c r="C24" s="238"/>
      <c r="D24" s="238"/>
      <c r="E24" s="255"/>
      <c r="F24" s="67"/>
      <c r="G24" s="256" t="s">
        <v>128</v>
      </c>
      <c r="H24" s="256"/>
      <c r="I24" s="256"/>
      <c r="J24" s="256"/>
      <c r="K24" s="256"/>
      <c r="L24" s="256"/>
      <c r="M24" s="256"/>
      <c r="N24" s="256"/>
      <c r="O24" s="256"/>
      <c r="P24" s="256"/>
      <c r="Q24" s="256"/>
      <c r="R24" s="256"/>
      <c r="S24" s="257"/>
      <c r="T24" s="61"/>
      <c r="W24" s="58"/>
      <c r="Y24" s="1"/>
      <c r="Z24" s="1"/>
    </row>
    <row r="25" spans="2:33" s="2" customFormat="1" ht="15.75" thickBot="1">
      <c r="B25" s="254"/>
      <c r="C25" s="238"/>
      <c r="D25" s="238"/>
      <c r="E25" s="255"/>
      <c r="F25" s="68"/>
      <c r="G25" s="69"/>
      <c r="H25" s="69"/>
      <c r="I25" s="70"/>
      <c r="J25" s="70"/>
      <c r="K25" s="70"/>
      <c r="L25" s="70"/>
      <c r="M25" s="70"/>
      <c r="N25" s="70"/>
      <c r="O25" s="70"/>
      <c r="P25" s="70"/>
      <c r="Q25" s="70"/>
      <c r="R25" s="65"/>
      <c r="S25" s="66"/>
      <c r="T25" s="44"/>
      <c r="U25" s="1"/>
      <c r="V25" s="1"/>
      <c r="W25" s="63"/>
      <c r="X25" s="1"/>
      <c r="Y25" s="1"/>
      <c r="Z25" s="1"/>
    </row>
    <row r="26" spans="2:33" s="2" customFormat="1">
      <c r="B26" s="258" t="s">
        <v>129</v>
      </c>
      <c r="C26" s="259"/>
      <c r="D26" s="259"/>
      <c r="E26" s="259"/>
      <c r="F26" s="241" t="s">
        <v>690</v>
      </c>
      <c r="G26" s="242"/>
      <c r="H26" s="242"/>
      <c r="I26" s="242"/>
      <c r="J26" s="242"/>
      <c r="K26" s="242"/>
      <c r="L26" s="242"/>
      <c r="M26" s="242"/>
      <c r="N26" s="242"/>
      <c r="O26" s="242"/>
      <c r="P26" s="242"/>
      <c r="Q26" s="242"/>
      <c r="R26" s="242"/>
      <c r="S26" s="243"/>
      <c r="T26" s="71"/>
      <c r="U26" s="43"/>
      <c r="V26" s="43"/>
      <c r="W26" s="60"/>
      <c r="Y26" s="1"/>
      <c r="Z26" s="1"/>
    </row>
    <row r="27" spans="2:33" s="2" customFormat="1">
      <c r="B27" s="237"/>
      <c r="C27" s="238"/>
      <c r="D27" s="238"/>
      <c r="E27" s="238"/>
      <c r="F27" s="62"/>
      <c r="G27" s="260" t="s">
        <v>128</v>
      </c>
      <c r="H27" s="260"/>
      <c r="I27" s="260"/>
      <c r="J27" s="260"/>
      <c r="K27" s="260"/>
      <c r="L27" s="260"/>
      <c r="M27" s="260"/>
      <c r="N27" s="260"/>
      <c r="O27" s="260"/>
      <c r="P27" s="260"/>
      <c r="Q27" s="260"/>
      <c r="R27" s="260"/>
      <c r="S27" s="261"/>
      <c r="T27" s="61"/>
      <c r="W27" s="58"/>
      <c r="Y27" s="1"/>
      <c r="Z27" s="1"/>
    </row>
    <row r="28" spans="2:33" s="2" customFormat="1" ht="15.75" thickBot="1">
      <c r="B28" s="239"/>
      <c r="C28" s="240"/>
      <c r="D28" s="240"/>
      <c r="E28" s="240"/>
      <c r="F28" s="64"/>
      <c r="G28" s="65"/>
      <c r="H28" s="65"/>
      <c r="I28" s="65"/>
      <c r="J28" s="65"/>
      <c r="K28" s="65"/>
      <c r="L28" s="65"/>
      <c r="M28" s="65"/>
      <c r="N28" s="65"/>
      <c r="O28" s="65"/>
      <c r="P28" s="65"/>
      <c r="Q28" s="65"/>
      <c r="R28" s="65"/>
      <c r="S28" s="66"/>
      <c r="T28" s="64"/>
      <c r="U28" s="65"/>
      <c r="V28" s="65"/>
      <c r="W28" s="66"/>
      <c r="Y28" s="1"/>
      <c r="Z28" s="1"/>
    </row>
    <row r="29" spans="2:33" s="2" customFormat="1">
      <c r="B29" s="237" t="s">
        <v>131</v>
      </c>
      <c r="C29" s="238"/>
      <c r="D29" s="238"/>
      <c r="E29" s="238"/>
      <c r="F29" s="241" t="s">
        <v>132</v>
      </c>
      <c r="G29" s="242"/>
      <c r="H29" s="242"/>
      <c r="I29" s="242"/>
      <c r="J29" s="242"/>
      <c r="K29" s="242"/>
      <c r="L29" s="242"/>
      <c r="M29" s="242"/>
      <c r="N29" s="242"/>
      <c r="O29" s="242"/>
      <c r="P29" s="242"/>
      <c r="Q29" s="242"/>
      <c r="R29" s="242"/>
      <c r="S29" s="243"/>
      <c r="T29" s="61"/>
      <c r="W29" s="58"/>
      <c r="Y29" s="1"/>
      <c r="Z29" s="1"/>
    </row>
    <row r="30" spans="2:33" s="2" customFormat="1">
      <c r="B30" s="237"/>
      <c r="C30" s="238"/>
      <c r="D30" s="238"/>
      <c r="E30" s="238"/>
      <c r="F30" s="244" t="s">
        <v>133</v>
      </c>
      <c r="G30" s="234"/>
      <c r="H30" s="234"/>
      <c r="I30" s="234"/>
      <c r="J30" s="234"/>
      <c r="K30" s="234"/>
      <c r="L30" s="234"/>
      <c r="M30" s="234"/>
      <c r="N30" s="234"/>
      <c r="O30" s="234"/>
      <c r="P30" s="234"/>
      <c r="Q30" s="234"/>
      <c r="R30" s="234"/>
      <c r="S30" s="235"/>
      <c r="T30" s="61"/>
      <c r="W30" s="58"/>
      <c r="Y30" s="1"/>
      <c r="Z30" s="1"/>
    </row>
    <row r="31" spans="2:33" s="2" customFormat="1" ht="15.75" thickBot="1">
      <c r="B31" s="239"/>
      <c r="C31" s="240"/>
      <c r="D31" s="240"/>
      <c r="E31" s="240"/>
      <c r="F31" s="64"/>
      <c r="G31" s="65"/>
      <c r="H31" s="65"/>
      <c r="I31" s="65"/>
      <c r="J31" s="65"/>
      <c r="K31" s="65"/>
      <c r="L31" s="65"/>
      <c r="M31" s="65"/>
      <c r="N31" s="65"/>
      <c r="O31" s="65"/>
      <c r="P31" s="65"/>
      <c r="Q31" s="65"/>
      <c r="R31" s="65"/>
      <c r="S31" s="66"/>
      <c r="T31" s="61"/>
      <c r="W31" s="58"/>
      <c r="Y31" s="1"/>
      <c r="Z31" s="1"/>
    </row>
    <row r="32" spans="2:33" s="2" customFormat="1" ht="15.75" thickBot="1">
      <c r="B32" s="245" t="s">
        <v>134</v>
      </c>
      <c r="C32" s="246"/>
      <c r="D32" s="246"/>
      <c r="E32" s="247"/>
      <c r="F32" s="248" t="s">
        <v>135</v>
      </c>
      <c r="G32" s="249"/>
      <c r="H32" s="249"/>
      <c r="I32" s="249"/>
      <c r="J32" s="249"/>
      <c r="K32" s="249"/>
      <c r="L32" s="249"/>
      <c r="M32" s="249"/>
      <c r="N32" s="249"/>
      <c r="O32" s="249"/>
      <c r="P32" s="249"/>
      <c r="Q32" s="249"/>
      <c r="R32" s="249"/>
      <c r="S32" s="250"/>
      <c r="T32" s="72">
        <v>0</v>
      </c>
      <c r="U32" s="42"/>
      <c r="V32" s="42"/>
      <c r="W32" s="73"/>
      <c r="Y32" s="1"/>
      <c r="Z32" s="1"/>
    </row>
    <row r="33" s="2" customFormat="1"/>
    <row r="34" s="2" customFormat="1"/>
    <row r="35" s="2" customFormat="1"/>
    <row r="36" s="2" customFormat="1"/>
    <row r="37" s="2" customFormat="1"/>
    <row r="38" s="2" customFormat="1"/>
    <row r="39" s="2" customFormat="1"/>
    <row r="40" s="2" customFormat="1"/>
    <row r="41" s="2" customFormat="1"/>
    <row r="42" s="2" customFormat="1"/>
    <row r="43" s="2" customFormat="1"/>
    <row r="44" s="2" customFormat="1"/>
    <row r="45" s="2" customFormat="1"/>
    <row r="46" s="2" customFormat="1"/>
    <row r="47" s="2" customFormat="1"/>
    <row r="48" s="2" customFormat="1"/>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row r="61" s="2" customFormat="1"/>
  </sheetData>
  <mergeCells count="48">
    <mergeCell ref="Y23:AG23"/>
    <mergeCell ref="Y22:AG22"/>
    <mergeCell ref="Y21:AG21"/>
    <mergeCell ref="B26:E28"/>
    <mergeCell ref="F26:S26"/>
    <mergeCell ref="G27:S27"/>
    <mergeCell ref="B23:E25"/>
    <mergeCell ref="F23:S23"/>
    <mergeCell ref="G24:S24"/>
    <mergeCell ref="B11:E22"/>
    <mergeCell ref="F11:S11"/>
    <mergeCell ref="F12:S12"/>
    <mergeCell ref="F13:G13"/>
    <mergeCell ref="H13:J13"/>
    <mergeCell ref="L13:S13"/>
    <mergeCell ref="H14:J14"/>
    <mergeCell ref="B32:E32"/>
    <mergeCell ref="F32:S32"/>
    <mergeCell ref="B29:E31"/>
    <mergeCell ref="F29:S29"/>
    <mergeCell ref="F30:S30"/>
    <mergeCell ref="H19:J19"/>
    <mergeCell ref="L19:S19"/>
    <mergeCell ref="H20:J20"/>
    <mergeCell ref="L20:S20"/>
    <mergeCell ref="H21:J21"/>
    <mergeCell ref="L21:S21"/>
    <mergeCell ref="H17:J17"/>
    <mergeCell ref="L17:S17"/>
    <mergeCell ref="H18:J18"/>
    <mergeCell ref="L18:S18"/>
    <mergeCell ref="H16:J16"/>
    <mergeCell ref="L16:S16"/>
    <mergeCell ref="L14:S14"/>
    <mergeCell ref="H15:J15"/>
    <mergeCell ref="B2:AG2"/>
    <mergeCell ref="B3:B5"/>
    <mergeCell ref="C3:E4"/>
    <mergeCell ref="F3:M4"/>
    <mergeCell ref="N3:AC4"/>
    <mergeCell ref="AD3:AF4"/>
    <mergeCell ref="AG3:AG5"/>
    <mergeCell ref="B9:E9"/>
    <mergeCell ref="F9:S9"/>
    <mergeCell ref="T9:W9"/>
    <mergeCell ref="B10:E10"/>
    <mergeCell ref="F10:S10"/>
    <mergeCell ref="L15:S15"/>
  </mergeCells>
  <pageMargins left="0.7" right="0.7" top="0.75" bottom="0.75" header="0.3" footer="0.3"/>
  <pageSetup paperSize="9" scale="81" orientation="landscape"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0C2550-915E-4D86-B9BE-30F366271BE8}">
  <dimension ref="B2:G33"/>
  <sheetViews>
    <sheetView workbookViewId="0">
      <selection activeCell="O18" sqref="O18"/>
    </sheetView>
  </sheetViews>
  <sheetFormatPr defaultColWidth="9.140625" defaultRowHeight="15"/>
  <cols>
    <col min="3" max="3" width="21.28515625" bestFit="1" customWidth="1"/>
    <col min="4" max="4" width="8.28515625" style="32" customWidth="1"/>
    <col min="5" max="5" width="84.85546875" style="33" bestFit="1" customWidth="1"/>
  </cols>
  <sheetData>
    <row r="2" spans="2:7" ht="30">
      <c r="C2" s="1" t="s">
        <v>616</v>
      </c>
      <c r="D2" s="28" t="s">
        <v>691</v>
      </c>
      <c r="E2" s="7" t="s">
        <v>209</v>
      </c>
    </row>
    <row r="3" spans="2:7" ht="15.75" thickBot="1">
      <c r="C3" s="26" t="s">
        <v>692</v>
      </c>
      <c r="D3" s="34">
        <f>SUM(D4:D117)</f>
        <v>110</v>
      </c>
      <c r="E3" s="35" t="s">
        <v>693</v>
      </c>
      <c r="F3">
        <f>ROUNDUP(D3/16,0)</f>
        <v>7</v>
      </c>
      <c r="G3">
        <f>F3*16</f>
        <v>112</v>
      </c>
    </row>
    <row r="4" spans="2:7">
      <c r="C4" t="s">
        <v>694</v>
      </c>
      <c r="D4" s="32">
        <v>1</v>
      </c>
      <c r="E4" s="33" t="s">
        <v>695</v>
      </c>
    </row>
    <row r="6" spans="2:7">
      <c r="B6" s="230" t="s">
        <v>268</v>
      </c>
      <c r="C6" t="s">
        <v>696</v>
      </c>
      <c r="D6" s="32">
        <v>1</v>
      </c>
    </row>
    <row r="7" spans="2:7">
      <c r="B7" s="230"/>
      <c r="C7" t="s">
        <v>697</v>
      </c>
      <c r="D7" s="32">
        <v>1</v>
      </c>
    </row>
    <row r="8" spans="2:7">
      <c r="B8" s="230"/>
      <c r="C8" t="s">
        <v>698</v>
      </c>
      <c r="D8" s="32">
        <v>6</v>
      </c>
    </row>
    <row r="9" spans="2:7">
      <c r="B9" s="230"/>
      <c r="C9" t="s">
        <v>699</v>
      </c>
      <c r="D9" s="32">
        <v>0</v>
      </c>
      <c r="E9" s="33" t="s">
        <v>700</v>
      </c>
    </row>
    <row r="10" spans="2:7">
      <c r="B10" s="230"/>
      <c r="C10" t="s">
        <v>701</v>
      </c>
      <c r="D10" s="32">
        <v>8</v>
      </c>
    </row>
    <row r="11" spans="2:7">
      <c r="B11" s="230"/>
      <c r="C11" t="s">
        <v>702</v>
      </c>
      <c r="D11" s="32">
        <v>10</v>
      </c>
      <c r="E11" s="33" t="s">
        <v>703</v>
      </c>
    </row>
    <row r="12" spans="2:7">
      <c r="B12" s="230"/>
      <c r="C12" t="s">
        <v>704</v>
      </c>
      <c r="D12" s="32">
        <v>2</v>
      </c>
      <c r="E12" s="33" t="s">
        <v>705</v>
      </c>
    </row>
    <row r="13" spans="2:7">
      <c r="B13" s="230"/>
      <c r="C13" t="s">
        <v>706</v>
      </c>
      <c r="D13" s="32">
        <v>8</v>
      </c>
    </row>
    <row r="14" spans="2:7">
      <c r="B14" s="230"/>
      <c r="C14" t="s">
        <v>707</v>
      </c>
      <c r="D14" s="32">
        <v>8</v>
      </c>
      <c r="E14" s="33" t="s">
        <v>708</v>
      </c>
    </row>
    <row r="15" spans="2:7">
      <c r="B15" s="230"/>
      <c r="C15" t="s">
        <v>709</v>
      </c>
      <c r="D15" s="32">
        <v>4</v>
      </c>
    </row>
    <row r="16" spans="2:7">
      <c r="B16" s="230"/>
      <c r="C16" t="s">
        <v>710</v>
      </c>
      <c r="D16" s="32">
        <v>5</v>
      </c>
    </row>
    <row r="18" spans="2:5">
      <c r="B18" s="230" t="s">
        <v>266</v>
      </c>
      <c r="C18" t="s">
        <v>711</v>
      </c>
      <c r="D18" s="32">
        <v>1</v>
      </c>
    </row>
    <row r="19" spans="2:5">
      <c r="B19" s="230"/>
      <c r="C19" t="s">
        <v>712</v>
      </c>
      <c r="D19" s="32">
        <v>1</v>
      </c>
    </row>
    <row r="20" spans="2:5">
      <c r="B20" s="230"/>
      <c r="C20" t="s">
        <v>713</v>
      </c>
      <c r="D20" s="32">
        <v>1</v>
      </c>
      <c r="E20" s="33" t="s">
        <v>714</v>
      </c>
    </row>
    <row r="21" spans="2:5">
      <c r="B21" s="230"/>
      <c r="C21" t="s">
        <v>715</v>
      </c>
      <c r="D21" s="32">
        <v>6</v>
      </c>
    </row>
    <row r="22" spans="2:5">
      <c r="B22" s="230"/>
      <c r="C22" t="s">
        <v>716</v>
      </c>
      <c r="D22" s="32">
        <v>8</v>
      </c>
    </row>
    <row r="23" spans="2:5">
      <c r="B23" s="230"/>
      <c r="C23" t="s">
        <v>717</v>
      </c>
      <c r="D23" s="32">
        <v>8</v>
      </c>
    </row>
    <row r="24" spans="2:5">
      <c r="B24" s="230"/>
      <c r="C24" t="s">
        <v>718</v>
      </c>
      <c r="D24" s="32">
        <v>4</v>
      </c>
    </row>
    <row r="25" spans="2:5">
      <c r="B25" s="230"/>
      <c r="C25" t="s">
        <v>719</v>
      </c>
      <c r="D25" s="32">
        <v>5</v>
      </c>
    </row>
    <row r="27" spans="2:5">
      <c r="B27" s="230" t="s">
        <v>267</v>
      </c>
      <c r="C27" t="s">
        <v>720</v>
      </c>
      <c r="D27" s="32">
        <v>1</v>
      </c>
    </row>
    <row r="28" spans="2:5">
      <c r="B28" s="230"/>
      <c r="C28" t="s">
        <v>721</v>
      </c>
      <c r="D28" s="32">
        <v>1</v>
      </c>
    </row>
    <row r="29" spans="2:5">
      <c r="B29" s="230"/>
      <c r="C29" t="s">
        <v>722</v>
      </c>
      <c r="D29" s="32">
        <v>6</v>
      </c>
    </row>
    <row r="30" spans="2:5">
      <c r="B30" s="230"/>
      <c r="C30" t="s">
        <v>723</v>
      </c>
      <c r="D30" s="32">
        <v>5</v>
      </c>
    </row>
    <row r="31" spans="2:5">
      <c r="B31" s="230"/>
      <c r="C31" t="s">
        <v>724</v>
      </c>
      <c r="D31" s="32">
        <v>6</v>
      </c>
    </row>
    <row r="33" spans="2:4">
      <c r="B33" s="1" t="s">
        <v>725</v>
      </c>
      <c r="C33" t="s">
        <v>726</v>
      </c>
      <c r="D33" s="32">
        <v>3</v>
      </c>
    </row>
  </sheetData>
  <mergeCells count="3">
    <mergeCell ref="B6:B16"/>
    <mergeCell ref="B18:B25"/>
    <mergeCell ref="B27:B3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708F35-C09D-4D82-83D7-1E3D436D356A}">
  <dimension ref="B3:B4"/>
  <sheetViews>
    <sheetView workbookViewId="0">
      <selection activeCell="B5" sqref="B5"/>
    </sheetView>
  </sheetViews>
  <sheetFormatPr defaultColWidth="9.140625" defaultRowHeight="15"/>
  <cols>
    <col min="2" max="2" width="29.5703125" bestFit="1" customWidth="1"/>
  </cols>
  <sheetData>
    <row r="3" spans="2:2">
      <c r="B3" t="s">
        <v>485</v>
      </c>
    </row>
    <row r="4" spans="2:2">
      <c r="B4" t="s">
        <v>727</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564026-FE77-4AA8-9B14-466E4B694444}">
  <dimension ref="B2:D19"/>
  <sheetViews>
    <sheetView workbookViewId="0">
      <selection activeCell="M28" sqref="M28"/>
    </sheetView>
  </sheetViews>
  <sheetFormatPr defaultColWidth="9.140625" defaultRowHeight="15"/>
  <cols>
    <col min="3" max="3" width="11.85546875" customWidth="1"/>
  </cols>
  <sheetData>
    <row r="2" spans="2:4">
      <c r="B2" s="1" t="s">
        <v>676</v>
      </c>
      <c r="C2" s="7" t="s">
        <v>268</v>
      </c>
      <c r="D2" s="7" t="s">
        <v>728</v>
      </c>
    </row>
    <row r="3" spans="2:4">
      <c r="B3" s="1" t="s">
        <v>676</v>
      </c>
      <c r="C3" s="7" t="s">
        <v>729</v>
      </c>
      <c r="D3" s="7" t="s">
        <v>730</v>
      </c>
    </row>
    <row r="4" spans="2:4">
      <c r="B4" s="1" t="s">
        <v>676</v>
      </c>
      <c r="C4" s="7" t="s">
        <v>264</v>
      </c>
      <c r="D4" s="7" t="s">
        <v>731</v>
      </c>
    </row>
    <row r="6" spans="2:4">
      <c r="B6" s="1" t="s">
        <v>678</v>
      </c>
      <c r="C6" s="7" t="s">
        <v>638</v>
      </c>
      <c r="D6" s="7" t="s">
        <v>728</v>
      </c>
    </row>
    <row r="7" spans="2:4">
      <c r="B7" s="1" t="s">
        <v>678</v>
      </c>
      <c r="C7" s="7" t="s">
        <v>641</v>
      </c>
      <c r="D7" s="7" t="s">
        <v>730</v>
      </c>
    </row>
    <row r="8" spans="2:4">
      <c r="B8" s="1" t="s">
        <v>678</v>
      </c>
      <c r="C8" s="7" t="s">
        <v>732</v>
      </c>
      <c r="D8" s="7" t="s">
        <v>731</v>
      </c>
    </row>
    <row r="9" spans="2:4">
      <c r="B9" s="1" t="s">
        <v>678</v>
      </c>
      <c r="C9" s="7" t="s">
        <v>729</v>
      </c>
      <c r="D9" s="7" t="s">
        <v>733</v>
      </c>
    </row>
    <row r="11" spans="2:4">
      <c r="B11" s="1" t="s">
        <v>680</v>
      </c>
      <c r="C11" s="7" t="s">
        <v>268</v>
      </c>
      <c r="D11" s="7" t="s">
        <v>728</v>
      </c>
    </row>
    <row r="12" spans="2:4">
      <c r="B12" s="1" t="s">
        <v>680</v>
      </c>
      <c r="C12" s="7" t="s">
        <v>734</v>
      </c>
      <c r="D12" s="7" t="s">
        <v>730</v>
      </c>
    </row>
    <row r="13" spans="2:4">
      <c r="B13" s="1" t="s">
        <v>680</v>
      </c>
      <c r="C13" s="7" t="s">
        <v>735</v>
      </c>
      <c r="D13" s="7" t="s">
        <v>733</v>
      </c>
    </row>
    <row r="15" spans="2:4">
      <c r="B15" s="1" t="s">
        <v>682</v>
      </c>
      <c r="C15" s="7" t="s">
        <v>736</v>
      </c>
      <c r="D15" s="7" t="s">
        <v>737</v>
      </c>
    </row>
    <row r="16" spans="2:4">
      <c r="B16" s="1" t="s">
        <v>682</v>
      </c>
      <c r="C16" s="7" t="s">
        <v>738</v>
      </c>
      <c r="D16" s="7" t="s">
        <v>728</v>
      </c>
    </row>
    <row r="17" spans="2:4">
      <c r="B17" s="1" t="s">
        <v>682</v>
      </c>
      <c r="C17" s="7" t="s">
        <v>739</v>
      </c>
      <c r="D17" s="7" t="s">
        <v>730</v>
      </c>
    </row>
    <row r="18" spans="2:4">
      <c r="B18" s="1" t="s">
        <v>682</v>
      </c>
      <c r="C18" s="7" t="s">
        <v>740</v>
      </c>
      <c r="D18" s="7" t="s">
        <v>731</v>
      </c>
    </row>
    <row r="19" spans="2:4">
      <c r="B19" s="1" t="s">
        <v>682</v>
      </c>
      <c r="C19" s="7" t="s">
        <v>741</v>
      </c>
      <c r="D19" s="7" t="s">
        <v>742</v>
      </c>
    </row>
  </sheetData>
  <conditionalFormatting sqref="B2:D4 B11:D13 B15:D19">
    <cfRule type="expression" dxfId="1" priority="4">
      <formula>$D2="TBD"</formula>
    </cfRule>
  </conditionalFormatting>
  <conditionalFormatting sqref="B6:D9">
    <cfRule type="expression" dxfId="0" priority="3">
      <formula>$D6="TBD"</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89EDB5-3A7A-460E-A39F-6510C851781C}">
  <sheetPr>
    <pageSetUpPr fitToPage="1"/>
  </sheetPr>
  <dimension ref="A1:AS61"/>
  <sheetViews>
    <sheetView zoomScaleNormal="100" workbookViewId="0">
      <selection activeCell="F12" sqref="F12:S12"/>
    </sheetView>
  </sheetViews>
  <sheetFormatPr defaultColWidth="9.140625" defaultRowHeight="15"/>
  <cols>
    <col min="1" max="1" width="0.5703125" customWidth="1"/>
    <col min="2" max="33" width="5" customWidth="1"/>
    <col min="34" max="34" width="0.5703125" customWidth="1"/>
    <col min="35" max="35" width="8.85546875" customWidth="1"/>
    <col min="42" max="42" width="11.28515625" style="17" customWidth="1"/>
    <col min="43" max="43" width="13" style="17" customWidth="1"/>
    <col min="44" max="44" width="24.42578125" customWidth="1"/>
  </cols>
  <sheetData>
    <row r="1" spans="1:45" ht="3" customHeight="1" thickBot="1">
      <c r="A1" s="47"/>
      <c r="B1" s="47"/>
      <c r="C1" s="47"/>
      <c r="D1" s="47"/>
      <c r="E1" s="47"/>
      <c r="F1" s="47"/>
      <c r="G1" s="47"/>
      <c r="H1" s="47"/>
      <c r="I1" s="47"/>
      <c r="J1" s="47"/>
      <c r="K1" s="47"/>
      <c r="L1" s="47"/>
      <c r="M1" s="47"/>
      <c r="N1" s="47"/>
      <c r="O1" s="47"/>
      <c r="P1" s="47"/>
      <c r="Q1" s="47"/>
      <c r="R1" s="47"/>
      <c r="S1" s="47"/>
      <c r="T1" s="47"/>
      <c r="U1" s="47"/>
      <c r="V1" s="47"/>
      <c r="W1" s="47"/>
      <c r="X1" s="47"/>
      <c r="Y1" s="47"/>
      <c r="Z1" s="47"/>
      <c r="AA1" s="47"/>
      <c r="AB1" s="47"/>
      <c r="AC1" s="47"/>
      <c r="AD1" s="47"/>
      <c r="AE1" s="47"/>
      <c r="AF1" s="47"/>
      <c r="AG1" s="47"/>
      <c r="AH1" s="47"/>
    </row>
    <row r="2" spans="1:45" ht="43.15" customHeight="1" thickBot="1">
      <c r="A2" s="47"/>
      <c r="B2" s="266" t="s">
        <v>72</v>
      </c>
      <c r="C2" s="267"/>
      <c r="D2" s="267"/>
      <c r="E2" s="267"/>
      <c r="F2" s="268"/>
      <c r="G2" s="268"/>
      <c r="H2" s="268"/>
      <c r="I2" s="268"/>
      <c r="J2" s="268"/>
      <c r="K2" s="268"/>
      <c r="L2" s="268"/>
      <c r="M2" s="268"/>
      <c r="N2" s="268"/>
      <c r="O2" s="268"/>
      <c r="P2" s="268"/>
      <c r="Q2" s="268"/>
      <c r="R2" s="268"/>
      <c r="S2" s="268"/>
      <c r="T2" s="268"/>
      <c r="U2" s="268"/>
      <c r="V2" s="268"/>
      <c r="W2" s="268"/>
      <c r="X2" s="268"/>
      <c r="Y2" s="268"/>
      <c r="Z2" s="268"/>
      <c r="AA2" s="268"/>
      <c r="AB2" s="268"/>
      <c r="AC2" s="268"/>
      <c r="AD2" s="268"/>
      <c r="AE2" s="268"/>
      <c r="AF2" s="268"/>
      <c r="AG2" s="269"/>
      <c r="AH2" s="47"/>
    </row>
    <row r="3" spans="1:45" ht="24" customHeight="1">
      <c r="A3" s="47"/>
      <c r="B3" s="270" t="s">
        <v>73</v>
      </c>
      <c r="C3" s="273" t="s">
        <v>74</v>
      </c>
      <c r="D3" s="274"/>
      <c r="E3" s="275"/>
      <c r="F3" s="279" t="s">
        <v>75</v>
      </c>
      <c r="G3" s="280"/>
      <c r="H3" s="280"/>
      <c r="I3" s="280"/>
      <c r="J3" s="280"/>
      <c r="K3" s="280"/>
      <c r="L3" s="280"/>
      <c r="M3" s="281"/>
      <c r="N3" s="285" t="s">
        <v>76</v>
      </c>
      <c r="O3" s="286"/>
      <c r="P3" s="286"/>
      <c r="Q3" s="286"/>
      <c r="R3" s="286"/>
      <c r="S3" s="286"/>
      <c r="T3" s="286"/>
      <c r="U3" s="286"/>
      <c r="V3" s="286"/>
      <c r="W3" s="286"/>
      <c r="X3" s="286"/>
      <c r="Y3" s="286"/>
      <c r="Z3" s="286"/>
      <c r="AA3" s="286"/>
      <c r="AB3" s="286"/>
      <c r="AC3" s="287"/>
      <c r="AD3" s="291" t="s">
        <v>77</v>
      </c>
      <c r="AE3" s="286"/>
      <c r="AF3" s="292"/>
      <c r="AG3" s="295" t="s">
        <v>78</v>
      </c>
      <c r="AH3" s="47"/>
    </row>
    <row r="4" spans="1:45" ht="48" customHeight="1">
      <c r="A4" s="47"/>
      <c r="B4" s="271"/>
      <c r="C4" s="276"/>
      <c r="D4" s="277"/>
      <c r="E4" s="278"/>
      <c r="F4" s="282"/>
      <c r="G4" s="283"/>
      <c r="H4" s="283"/>
      <c r="I4" s="283"/>
      <c r="J4" s="283"/>
      <c r="K4" s="283"/>
      <c r="L4" s="283"/>
      <c r="M4" s="284"/>
      <c r="N4" s="288"/>
      <c r="O4" s="289"/>
      <c r="P4" s="289"/>
      <c r="Q4" s="289"/>
      <c r="R4" s="289"/>
      <c r="S4" s="289"/>
      <c r="T4" s="289"/>
      <c r="U4" s="289"/>
      <c r="V4" s="289"/>
      <c r="W4" s="289"/>
      <c r="X4" s="289"/>
      <c r="Y4" s="289"/>
      <c r="Z4" s="289"/>
      <c r="AA4" s="289"/>
      <c r="AB4" s="289"/>
      <c r="AC4" s="290"/>
      <c r="AD4" s="293"/>
      <c r="AE4" s="289"/>
      <c r="AF4" s="294"/>
      <c r="AG4" s="296"/>
      <c r="AH4" s="47"/>
    </row>
    <row r="5" spans="1:45" s="1" customFormat="1" ht="15" customHeight="1" thickBot="1">
      <c r="A5" s="36"/>
      <c r="B5" s="272"/>
      <c r="C5" s="48">
        <v>2</v>
      </c>
      <c r="D5" s="49">
        <v>1</v>
      </c>
      <c r="E5" s="50">
        <v>0</v>
      </c>
      <c r="F5" s="49">
        <v>7</v>
      </c>
      <c r="G5" s="51">
        <v>6</v>
      </c>
      <c r="H5" s="51">
        <v>5</v>
      </c>
      <c r="I5" s="51">
        <v>4</v>
      </c>
      <c r="J5" s="51">
        <v>3</v>
      </c>
      <c r="K5" s="51">
        <v>2</v>
      </c>
      <c r="L5" s="51">
        <v>1</v>
      </c>
      <c r="M5" s="52">
        <v>0</v>
      </c>
      <c r="N5" s="53">
        <v>15</v>
      </c>
      <c r="O5" s="53">
        <v>14</v>
      </c>
      <c r="P5" s="53">
        <v>13</v>
      </c>
      <c r="Q5" s="53">
        <v>12</v>
      </c>
      <c r="R5" s="53">
        <v>11</v>
      </c>
      <c r="S5" s="53">
        <v>10</v>
      </c>
      <c r="T5" s="53">
        <v>9</v>
      </c>
      <c r="U5" s="53">
        <v>8</v>
      </c>
      <c r="V5" s="53">
        <v>7</v>
      </c>
      <c r="W5" s="53">
        <v>6</v>
      </c>
      <c r="X5" s="53">
        <v>5</v>
      </c>
      <c r="Y5" s="53">
        <v>4</v>
      </c>
      <c r="Z5" s="53">
        <v>3</v>
      </c>
      <c r="AA5" s="53">
        <v>2</v>
      </c>
      <c r="AB5" s="53">
        <v>1</v>
      </c>
      <c r="AC5" s="53">
        <v>0</v>
      </c>
      <c r="AD5" s="54">
        <v>2</v>
      </c>
      <c r="AE5" s="51">
        <v>1</v>
      </c>
      <c r="AF5" s="52">
        <v>0</v>
      </c>
      <c r="AG5" s="297"/>
      <c r="AH5" s="36"/>
    </row>
    <row r="6" spans="1:45" s="1" customFormat="1" ht="15.75" thickBot="1">
      <c r="A6" s="36"/>
      <c r="B6" s="37" t="s">
        <v>79</v>
      </c>
      <c r="C6" s="38">
        <v>30</v>
      </c>
      <c r="D6" s="39">
        <v>29</v>
      </c>
      <c r="E6" s="40">
        <v>28</v>
      </c>
      <c r="F6" s="55">
        <v>27</v>
      </c>
      <c r="G6" s="39">
        <v>26</v>
      </c>
      <c r="H6" s="39">
        <v>25</v>
      </c>
      <c r="I6" s="39">
        <v>24</v>
      </c>
      <c r="J6" s="39">
        <v>23</v>
      </c>
      <c r="K6" s="39">
        <v>22</v>
      </c>
      <c r="L6" s="39">
        <v>21</v>
      </c>
      <c r="M6" s="40">
        <v>20</v>
      </c>
      <c r="N6" s="38">
        <v>19</v>
      </c>
      <c r="O6" s="39">
        <v>18</v>
      </c>
      <c r="P6" s="39">
        <v>17</v>
      </c>
      <c r="Q6" s="39">
        <v>16</v>
      </c>
      <c r="R6" s="39">
        <v>15</v>
      </c>
      <c r="S6" s="39">
        <v>14</v>
      </c>
      <c r="T6" s="39">
        <v>13</v>
      </c>
      <c r="U6" s="39">
        <v>12</v>
      </c>
      <c r="V6" s="39">
        <v>11</v>
      </c>
      <c r="W6" s="39">
        <v>10</v>
      </c>
      <c r="X6" s="39">
        <v>9</v>
      </c>
      <c r="Y6" s="39">
        <v>8</v>
      </c>
      <c r="Z6" s="39">
        <v>7</v>
      </c>
      <c r="AA6" s="39">
        <v>6</v>
      </c>
      <c r="AB6" s="39">
        <v>5</v>
      </c>
      <c r="AC6" s="40">
        <v>4</v>
      </c>
      <c r="AD6" s="38">
        <v>3</v>
      </c>
      <c r="AE6" s="39">
        <v>2</v>
      </c>
      <c r="AF6" s="40">
        <v>1</v>
      </c>
      <c r="AG6" s="56" t="s">
        <v>80</v>
      </c>
      <c r="AH6" s="36"/>
    </row>
    <row r="7" spans="1:45" s="1" customFormat="1" ht="3" customHeight="1">
      <c r="A7" s="36"/>
      <c r="B7" s="57"/>
      <c r="C7" s="57"/>
      <c r="D7" s="57"/>
      <c r="E7" s="57"/>
      <c r="F7" s="57"/>
      <c r="G7" s="57"/>
      <c r="H7" s="57"/>
      <c r="I7" s="57"/>
      <c r="J7" s="57"/>
      <c r="K7" s="57"/>
      <c r="L7" s="57"/>
      <c r="M7" s="57"/>
      <c r="N7" s="57"/>
      <c r="O7" s="57"/>
      <c r="P7" s="57"/>
      <c r="Q7" s="57"/>
      <c r="R7" s="57"/>
      <c r="S7" s="57"/>
      <c r="T7" s="57"/>
      <c r="U7" s="57"/>
      <c r="V7" s="57"/>
      <c r="W7" s="57"/>
      <c r="X7" s="57"/>
      <c r="Y7" s="57"/>
      <c r="Z7" s="57"/>
      <c r="AA7" s="57"/>
      <c r="AB7" s="57"/>
      <c r="AC7" s="57"/>
      <c r="AD7" s="57"/>
      <c r="AE7" s="57"/>
      <c r="AF7" s="57"/>
      <c r="AG7" s="57"/>
      <c r="AH7" s="36"/>
    </row>
    <row r="8" spans="1:45" s="2" customFormat="1" ht="15.75" thickBot="1">
      <c r="AP8" s="1"/>
      <c r="AQ8" s="1"/>
    </row>
    <row r="9" spans="1:45" s="2" customFormat="1" ht="15.75" thickBot="1">
      <c r="B9" s="251" t="s">
        <v>81</v>
      </c>
      <c r="C9" s="252"/>
      <c r="D9" s="252"/>
      <c r="E9" s="253"/>
      <c r="F9" s="298" t="s">
        <v>82</v>
      </c>
      <c r="G9" s="299"/>
      <c r="H9" s="299"/>
      <c r="I9" s="299"/>
      <c r="J9" s="299"/>
      <c r="K9" s="299"/>
      <c r="L9" s="299"/>
      <c r="M9" s="299"/>
      <c r="N9" s="299"/>
      <c r="O9" s="299"/>
      <c r="P9" s="299"/>
      <c r="Q9" s="299"/>
      <c r="R9" s="299"/>
      <c r="S9" s="300"/>
      <c r="T9" s="301" t="s">
        <v>83</v>
      </c>
      <c r="U9" s="302"/>
      <c r="V9" s="302"/>
      <c r="W9" s="303"/>
      <c r="X9" s="41"/>
      <c r="Y9" s="41"/>
      <c r="Z9" s="41"/>
      <c r="AP9" s="1"/>
      <c r="AQ9" s="1"/>
    </row>
    <row r="10" spans="1:45" s="2" customFormat="1" ht="15.75" thickBot="1">
      <c r="B10" s="304" t="s">
        <v>84</v>
      </c>
      <c r="C10" s="305"/>
      <c r="D10" s="305"/>
      <c r="E10" s="306"/>
      <c r="F10" s="248" t="s">
        <v>85</v>
      </c>
      <c r="G10" s="249"/>
      <c r="H10" s="249"/>
      <c r="I10" s="249"/>
      <c r="J10" s="249"/>
      <c r="K10" s="249"/>
      <c r="L10" s="249"/>
      <c r="M10" s="249"/>
      <c r="N10" s="249"/>
      <c r="O10" s="249"/>
      <c r="P10" s="249"/>
      <c r="Q10" s="249"/>
      <c r="R10" s="249"/>
      <c r="S10" s="250"/>
      <c r="T10" s="44">
        <v>1</v>
      </c>
      <c r="W10" s="58"/>
      <c r="Y10" s="1"/>
      <c r="Z10" s="1"/>
      <c r="AP10" s="1"/>
      <c r="AQ10" s="1"/>
    </row>
    <row r="11" spans="1:45" s="2" customFormat="1" ht="15.75" thickBot="1">
      <c r="B11" s="254" t="s">
        <v>86</v>
      </c>
      <c r="C11" s="238"/>
      <c r="D11" s="238"/>
      <c r="E11" s="255"/>
      <c r="F11" s="241" t="s">
        <v>87</v>
      </c>
      <c r="G11" s="242"/>
      <c r="H11" s="242"/>
      <c r="I11" s="242"/>
      <c r="J11" s="242"/>
      <c r="K11" s="242"/>
      <c r="L11" s="242"/>
      <c r="M11" s="242"/>
      <c r="N11" s="242"/>
      <c r="O11" s="242"/>
      <c r="P11" s="242"/>
      <c r="Q11" s="242"/>
      <c r="R11" s="242"/>
      <c r="S11" s="243"/>
      <c r="T11" s="59"/>
      <c r="U11" s="43"/>
      <c r="V11" s="43"/>
      <c r="W11" s="60"/>
      <c r="Y11" s="1"/>
      <c r="Z11" s="1"/>
      <c r="AJ11" s="231" t="s">
        <v>74</v>
      </c>
      <c r="AK11" s="232"/>
      <c r="AL11" s="233"/>
      <c r="AM11" s="42"/>
      <c r="AN11" s="42"/>
      <c r="AO11" s="42"/>
      <c r="AP11" s="76"/>
      <c r="AQ11" s="77"/>
    </row>
    <row r="12" spans="1:45" s="2" customFormat="1">
      <c r="B12" s="254"/>
      <c r="C12" s="238"/>
      <c r="D12" s="238"/>
      <c r="E12" s="255"/>
      <c r="F12" s="244" t="s">
        <v>88</v>
      </c>
      <c r="G12" s="234"/>
      <c r="H12" s="234"/>
      <c r="I12" s="234"/>
      <c r="J12" s="234"/>
      <c r="K12" s="234"/>
      <c r="L12" s="234"/>
      <c r="M12" s="234"/>
      <c r="N12" s="234"/>
      <c r="O12" s="234"/>
      <c r="P12" s="234"/>
      <c r="Q12" s="234"/>
      <c r="R12" s="234"/>
      <c r="S12" s="235"/>
      <c r="T12" s="44"/>
      <c r="U12" s="1"/>
      <c r="W12" s="58"/>
      <c r="Y12" s="1"/>
      <c r="Z12" s="1"/>
      <c r="AJ12" s="44">
        <v>0</v>
      </c>
      <c r="AK12" s="1">
        <v>0</v>
      </c>
      <c r="AL12" s="63">
        <v>0</v>
      </c>
      <c r="AM12" s="1">
        <v>0</v>
      </c>
      <c r="AN12" s="230" t="s">
        <v>89</v>
      </c>
      <c r="AO12" s="230"/>
      <c r="AP12" s="1"/>
      <c r="AQ12" s="63"/>
      <c r="AR12" s="2" t="s">
        <v>89</v>
      </c>
      <c r="AS12" s="1"/>
    </row>
    <row r="13" spans="1:45" s="2" customFormat="1" ht="14.45" customHeight="1">
      <c r="B13" s="254"/>
      <c r="C13" s="238"/>
      <c r="D13" s="238"/>
      <c r="E13" s="255"/>
      <c r="F13" s="264" t="s">
        <v>90</v>
      </c>
      <c r="G13" s="265"/>
      <c r="H13" s="236" t="s">
        <v>91</v>
      </c>
      <c r="I13" s="236"/>
      <c r="J13" s="6" t="s">
        <v>92</v>
      </c>
      <c r="K13" s="6" t="s">
        <v>93</v>
      </c>
      <c r="L13" s="262" t="s">
        <v>94</v>
      </c>
      <c r="M13" s="262"/>
      <c r="N13" s="262"/>
      <c r="O13" s="262"/>
      <c r="P13" s="262"/>
      <c r="Q13" s="262"/>
      <c r="R13" s="262"/>
      <c r="S13" s="263"/>
      <c r="T13" s="61"/>
      <c r="W13" s="58"/>
      <c r="Y13" s="1"/>
      <c r="Z13" s="1"/>
      <c r="AJ13" s="44">
        <v>0</v>
      </c>
      <c r="AK13" s="1">
        <v>0</v>
      </c>
      <c r="AL13" s="63">
        <v>1</v>
      </c>
      <c r="AM13" s="1">
        <v>1</v>
      </c>
      <c r="AN13" s="7" t="s">
        <v>95</v>
      </c>
      <c r="AO13" s="1" t="s">
        <v>96</v>
      </c>
      <c r="AP13" s="1" t="s">
        <v>97</v>
      </c>
      <c r="AQ13" s="63"/>
      <c r="AR13" s="2" t="s">
        <v>98</v>
      </c>
    </row>
    <row r="14" spans="1:45" s="2" customFormat="1" ht="14.45" customHeight="1">
      <c r="B14" s="254"/>
      <c r="C14" s="238"/>
      <c r="D14" s="238"/>
      <c r="E14" s="255"/>
      <c r="F14" s="62"/>
      <c r="G14" s="1">
        <v>0</v>
      </c>
      <c r="H14" s="230" t="s">
        <v>89</v>
      </c>
      <c r="I14" s="230"/>
      <c r="J14" s="1" t="s">
        <v>99</v>
      </c>
      <c r="K14" s="1">
        <v>32</v>
      </c>
      <c r="L14" s="234" t="s">
        <v>100</v>
      </c>
      <c r="M14" s="234"/>
      <c r="N14" s="234"/>
      <c r="O14" s="234"/>
      <c r="P14" s="234"/>
      <c r="Q14" s="234"/>
      <c r="R14" s="234"/>
      <c r="S14" s="235"/>
      <c r="T14" s="44">
        <v>0</v>
      </c>
      <c r="U14" s="1">
        <v>0</v>
      </c>
      <c r="V14" s="1">
        <v>0</v>
      </c>
      <c r="W14" s="63"/>
      <c r="Z14" s="1"/>
      <c r="AJ14" s="44">
        <v>0</v>
      </c>
      <c r="AK14" s="1">
        <v>1</v>
      </c>
      <c r="AL14" s="63">
        <v>0</v>
      </c>
      <c r="AM14" s="1">
        <v>2</v>
      </c>
      <c r="AN14" s="7" t="s">
        <v>95</v>
      </c>
      <c r="AO14" s="1" t="s">
        <v>101</v>
      </c>
      <c r="AP14" s="1" t="s">
        <v>102</v>
      </c>
      <c r="AQ14" s="63"/>
      <c r="AR14" s="2" t="s">
        <v>103</v>
      </c>
    </row>
    <row r="15" spans="1:45" s="2" customFormat="1" ht="14.45" customHeight="1">
      <c r="B15" s="254"/>
      <c r="C15" s="238"/>
      <c r="D15" s="238"/>
      <c r="E15" s="255"/>
      <c r="F15" s="62"/>
      <c r="G15" s="1">
        <v>1</v>
      </c>
      <c r="H15" s="230" t="s">
        <v>98</v>
      </c>
      <c r="I15" s="230"/>
      <c r="J15" s="1" t="s">
        <v>104</v>
      </c>
      <c r="K15" s="1">
        <v>32</v>
      </c>
      <c r="L15" s="234" t="s">
        <v>105</v>
      </c>
      <c r="M15" s="234"/>
      <c r="N15" s="234"/>
      <c r="O15" s="234"/>
      <c r="P15" s="234"/>
      <c r="Q15" s="234"/>
      <c r="R15" s="234"/>
      <c r="S15" s="235"/>
      <c r="T15" s="44">
        <v>0</v>
      </c>
      <c r="U15" s="1">
        <v>0</v>
      </c>
      <c r="V15" s="1">
        <v>1</v>
      </c>
      <c r="W15" s="63"/>
      <c r="Z15" s="1"/>
      <c r="AJ15" s="44">
        <v>0</v>
      </c>
      <c r="AK15" s="1">
        <v>1</v>
      </c>
      <c r="AL15" s="63">
        <v>1</v>
      </c>
      <c r="AM15" s="1">
        <v>3</v>
      </c>
      <c r="AN15" s="7" t="s">
        <v>106</v>
      </c>
      <c r="AO15" s="1" t="s">
        <v>101</v>
      </c>
      <c r="AP15" s="1" t="s">
        <v>107</v>
      </c>
      <c r="AQ15" s="63"/>
      <c r="AR15" s="2" t="s">
        <v>108</v>
      </c>
    </row>
    <row r="16" spans="1:45" s="2" customFormat="1" ht="14.45" customHeight="1">
      <c r="B16" s="254"/>
      <c r="C16" s="238"/>
      <c r="D16" s="238"/>
      <c r="E16" s="255"/>
      <c r="F16" s="62"/>
      <c r="G16" s="1">
        <v>2</v>
      </c>
      <c r="H16" s="230" t="s">
        <v>103</v>
      </c>
      <c r="I16" s="230"/>
      <c r="J16" s="1" t="s">
        <v>104</v>
      </c>
      <c r="K16" s="1">
        <v>32</v>
      </c>
      <c r="L16" s="234" t="s">
        <v>109</v>
      </c>
      <c r="M16" s="234"/>
      <c r="N16" s="234"/>
      <c r="O16" s="234"/>
      <c r="P16" s="234"/>
      <c r="Q16" s="234"/>
      <c r="R16" s="234"/>
      <c r="S16" s="235"/>
      <c r="T16" s="44">
        <v>0</v>
      </c>
      <c r="U16" s="1">
        <v>1</v>
      </c>
      <c r="V16" s="1">
        <v>0</v>
      </c>
      <c r="W16" s="63"/>
      <c r="Z16" s="1"/>
      <c r="AJ16" s="44">
        <v>1</v>
      </c>
      <c r="AK16" s="1">
        <v>0</v>
      </c>
      <c r="AL16" s="63">
        <v>0</v>
      </c>
      <c r="AM16" s="1">
        <v>4</v>
      </c>
      <c r="AN16" s="7" t="s">
        <v>110</v>
      </c>
      <c r="AO16" s="1" t="s">
        <v>111</v>
      </c>
      <c r="AP16" s="1" t="s">
        <v>97</v>
      </c>
      <c r="AQ16" s="63" t="s">
        <v>112</v>
      </c>
      <c r="AR16" s="2" t="s">
        <v>111</v>
      </c>
    </row>
    <row r="17" spans="2:44" s="2" customFormat="1" ht="14.45" customHeight="1">
      <c r="B17" s="254"/>
      <c r="C17" s="238"/>
      <c r="D17" s="238"/>
      <c r="E17" s="255"/>
      <c r="F17" s="62"/>
      <c r="G17" s="1">
        <v>3</v>
      </c>
      <c r="H17" s="230" t="s">
        <v>108</v>
      </c>
      <c r="I17" s="230"/>
      <c r="J17" s="1" t="s">
        <v>113</v>
      </c>
      <c r="K17" s="1">
        <v>32</v>
      </c>
      <c r="L17" s="234" t="s">
        <v>114</v>
      </c>
      <c r="M17" s="234"/>
      <c r="N17" s="234"/>
      <c r="O17" s="234"/>
      <c r="P17" s="234"/>
      <c r="Q17" s="234"/>
      <c r="R17" s="234"/>
      <c r="S17" s="235"/>
      <c r="T17" s="44">
        <v>0</v>
      </c>
      <c r="U17" s="1">
        <v>1</v>
      </c>
      <c r="V17" s="1">
        <v>1</v>
      </c>
      <c r="W17" s="63"/>
      <c r="Z17" s="1"/>
      <c r="AJ17" s="44">
        <v>1</v>
      </c>
      <c r="AK17" s="1">
        <v>0</v>
      </c>
      <c r="AL17" s="63">
        <v>1</v>
      </c>
      <c r="AM17" s="1">
        <v>5</v>
      </c>
      <c r="AN17" s="7" t="s">
        <v>110</v>
      </c>
      <c r="AO17" s="1" t="s">
        <v>115</v>
      </c>
      <c r="AP17" s="1" t="s">
        <v>97</v>
      </c>
      <c r="AQ17" s="63" t="s">
        <v>112</v>
      </c>
      <c r="AR17" s="2" t="s">
        <v>115</v>
      </c>
    </row>
    <row r="18" spans="2:44" s="2" customFormat="1" ht="14.45" customHeight="1">
      <c r="B18" s="254"/>
      <c r="C18" s="238"/>
      <c r="D18" s="238"/>
      <c r="E18" s="255"/>
      <c r="F18" s="62"/>
      <c r="G18" s="1">
        <v>4</v>
      </c>
      <c r="H18" s="230" t="s">
        <v>111</v>
      </c>
      <c r="I18" s="230"/>
      <c r="J18" s="1" t="s">
        <v>104</v>
      </c>
      <c r="K18" s="1">
        <v>32</v>
      </c>
      <c r="L18" s="234" t="s">
        <v>116</v>
      </c>
      <c r="M18" s="234"/>
      <c r="N18" s="234"/>
      <c r="O18" s="234"/>
      <c r="P18" s="234"/>
      <c r="Q18" s="234"/>
      <c r="R18" s="234"/>
      <c r="S18" s="235"/>
      <c r="T18" s="44">
        <v>1</v>
      </c>
      <c r="U18" s="1">
        <v>0</v>
      </c>
      <c r="V18" s="1">
        <v>0</v>
      </c>
      <c r="W18" s="63"/>
      <c r="Z18" s="1"/>
      <c r="AJ18" s="44">
        <v>1</v>
      </c>
      <c r="AK18" s="1">
        <v>1</v>
      </c>
      <c r="AL18" s="63">
        <v>0</v>
      </c>
      <c r="AM18" s="1">
        <v>6</v>
      </c>
      <c r="AN18" s="7" t="s">
        <v>110</v>
      </c>
      <c r="AO18" s="1" t="s">
        <v>101</v>
      </c>
      <c r="AP18" s="1" t="s">
        <v>102</v>
      </c>
      <c r="AQ18" s="63" t="s">
        <v>112</v>
      </c>
      <c r="AR18" s="2" t="s">
        <v>117</v>
      </c>
    </row>
    <row r="19" spans="2:44" s="2" customFormat="1">
      <c r="B19" s="254"/>
      <c r="C19" s="238"/>
      <c r="D19" s="238"/>
      <c r="E19" s="255"/>
      <c r="F19" s="62"/>
      <c r="G19" s="1">
        <v>5</v>
      </c>
      <c r="H19" s="230" t="s">
        <v>115</v>
      </c>
      <c r="I19" s="230"/>
      <c r="J19" s="1" t="s">
        <v>104</v>
      </c>
      <c r="K19" s="1">
        <v>32</v>
      </c>
      <c r="L19" s="234" t="s">
        <v>118</v>
      </c>
      <c r="M19" s="234"/>
      <c r="N19" s="234"/>
      <c r="O19" s="234"/>
      <c r="P19" s="234"/>
      <c r="Q19" s="234"/>
      <c r="R19" s="234"/>
      <c r="S19" s="235"/>
      <c r="T19" s="44">
        <v>1</v>
      </c>
      <c r="U19" s="1">
        <v>0</v>
      </c>
      <c r="V19" s="1">
        <v>1</v>
      </c>
      <c r="W19" s="63"/>
      <c r="Z19" s="1"/>
      <c r="AJ19" s="74">
        <v>1</v>
      </c>
      <c r="AK19" s="26">
        <v>1</v>
      </c>
      <c r="AL19" s="75">
        <v>1</v>
      </c>
      <c r="AM19" s="26">
        <v>7</v>
      </c>
      <c r="AN19" s="65" t="s">
        <v>119</v>
      </c>
      <c r="AO19" s="26" t="s">
        <v>101</v>
      </c>
      <c r="AP19" s="26" t="s">
        <v>107</v>
      </c>
      <c r="AQ19" s="75"/>
      <c r="AR19" s="2" t="s">
        <v>120</v>
      </c>
    </row>
    <row r="20" spans="2:44" s="2" customFormat="1" ht="14.45" customHeight="1">
      <c r="B20" s="254"/>
      <c r="C20" s="238"/>
      <c r="D20" s="238"/>
      <c r="E20" s="255"/>
      <c r="F20" s="62"/>
      <c r="G20" s="1">
        <v>6</v>
      </c>
      <c r="H20" s="230" t="s">
        <v>117</v>
      </c>
      <c r="I20" s="230"/>
      <c r="J20" s="1" t="s">
        <v>104</v>
      </c>
      <c r="K20" s="1">
        <v>32</v>
      </c>
      <c r="L20" s="234" t="s">
        <v>121</v>
      </c>
      <c r="M20" s="234"/>
      <c r="N20" s="234"/>
      <c r="O20" s="234"/>
      <c r="P20" s="234"/>
      <c r="Q20" s="234"/>
      <c r="R20" s="234"/>
      <c r="S20" s="235"/>
      <c r="T20" s="44">
        <v>1</v>
      </c>
      <c r="U20" s="1">
        <v>1</v>
      </c>
      <c r="V20" s="1">
        <v>0</v>
      </c>
      <c r="W20" s="63"/>
      <c r="Z20" s="1"/>
      <c r="AP20" s="1"/>
      <c r="AQ20" s="1"/>
    </row>
    <row r="21" spans="2:44" s="2" customFormat="1" ht="14.45" customHeight="1">
      <c r="B21" s="254"/>
      <c r="C21" s="238"/>
      <c r="D21" s="238"/>
      <c r="E21" s="255"/>
      <c r="F21" s="61"/>
      <c r="G21" s="1">
        <v>7</v>
      </c>
      <c r="H21" s="230" t="s">
        <v>120</v>
      </c>
      <c r="I21" s="230"/>
      <c r="J21" s="1" t="s">
        <v>113</v>
      </c>
      <c r="K21" s="1">
        <v>32</v>
      </c>
      <c r="L21" s="234" t="s">
        <v>122</v>
      </c>
      <c r="M21" s="234"/>
      <c r="N21" s="234"/>
      <c r="O21" s="234"/>
      <c r="P21" s="234"/>
      <c r="Q21" s="234"/>
      <c r="R21" s="234"/>
      <c r="S21" s="235"/>
      <c r="T21" s="44">
        <v>1</v>
      </c>
      <c r="U21" s="1">
        <v>1</v>
      </c>
      <c r="V21" s="1">
        <v>1</v>
      </c>
      <c r="W21" s="63"/>
      <c r="Y21" s="234" t="s">
        <v>123</v>
      </c>
      <c r="Z21" s="234"/>
      <c r="AA21" s="234"/>
      <c r="AB21" s="234"/>
      <c r="AC21" s="234"/>
      <c r="AD21" s="234"/>
      <c r="AE21" s="234"/>
      <c r="AF21" s="234"/>
      <c r="AG21" s="234"/>
      <c r="AP21" s="1"/>
      <c r="AQ21" s="1"/>
    </row>
    <row r="22" spans="2:44" s="2" customFormat="1">
      <c r="B22" s="254"/>
      <c r="C22" s="238"/>
      <c r="D22" s="238"/>
      <c r="E22" s="255"/>
      <c r="F22" s="64"/>
      <c r="G22" s="65"/>
      <c r="H22" s="65"/>
      <c r="I22" s="65"/>
      <c r="J22" s="65"/>
      <c r="K22" s="65"/>
      <c r="L22" s="65"/>
      <c r="M22" s="65"/>
      <c r="N22" s="65"/>
      <c r="O22" s="65"/>
      <c r="P22" s="65"/>
      <c r="Q22" s="65"/>
      <c r="R22" s="65"/>
      <c r="S22" s="66"/>
      <c r="T22" s="64"/>
      <c r="U22" s="65"/>
      <c r="V22" s="65"/>
      <c r="W22" s="66"/>
      <c r="Y22" s="234" t="s">
        <v>124</v>
      </c>
      <c r="Z22" s="234"/>
      <c r="AA22" s="234"/>
      <c r="AB22" s="234"/>
      <c r="AC22" s="234"/>
      <c r="AD22" s="234"/>
      <c r="AE22" s="234"/>
      <c r="AF22" s="234"/>
      <c r="AG22" s="234"/>
      <c r="AP22" s="1"/>
      <c r="AQ22" s="1"/>
    </row>
    <row r="23" spans="2:44" s="2" customFormat="1">
      <c r="B23" s="251" t="s">
        <v>125</v>
      </c>
      <c r="C23" s="252"/>
      <c r="D23" s="252"/>
      <c r="E23" s="253"/>
      <c r="F23" s="241" t="s">
        <v>126</v>
      </c>
      <c r="G23" s="242"/>
      <c r="H23" s="242"/>
      <c r="I23" s="242"/>
      <c r="J23" s="242"/>
      <c r="K23" s="242"/>
      <c r="L23" s="242"/>
      <c r="M23" s="242"/>
      <c r="N23" s="242"/>
      <c r="O23" s="242"/>
      <c r="P23" s="242"/>
      <c r="Q23" s="242"/>
      <c r="R23" s="242"/>
      <c r="S23" s="243"/>
      <c r="T23" s="61"/>
      <c r="W23" s="58"/>
      <c r="Y23" s="234" t="s">
        <v>127</v>
      </c>
      <c r="Z23" s="234"/>
      <c r="AA23" s="234"/>
      <c r="AB23" s="234"/>
      <c r="AC23" s="234"/>
      <c r="AD23" s="234"/>
      <c r="AE23" s="234"/>
      <c r="AF23" s="234"/>
      <c r="AG23" s="234"/>
      <c r="AP23" s="1"/>
      <c r="AQ23" s="1"/>
    </row>
    <row r="24" spans="2:44" s="2" customFormat="1" ht="14.45" customHeight="1">
      <c r="B24" s="254"/>
      <c r="C24" s="238"/>
      <c r="D24" s="238"/>
      <c r="E24" s="255"/>
      <c r="F24" s="67"/>
      <c r="G24" s="256" t="s">
        <v>128</v>
      </c>
      <c r="H24" s="256"/>
      <c r="I24" s="256"/>
      <c r="J24" s="256"/>
      <c r="K24" s="256"/>
      <c r="L24" s="256"/>
      <c r="M24" s="256"/>
      <c r="N24" s="256"/>
      <c r="O24" s="256"/>
      <c r="P24" s="256"/>
      <c r="Q24" s="256"/>
      <c r="R24" s="256"/>
      <c r="S24" s="257"/>
      <c r="T24" s="61"/>
      <c r="W24" s="58"/>
      <c r="Y24" s="1"/>
      <c r="Z24" s="1"/>
      <c r="AP24" s="1"/>
      <c r="AQ24" s="1"/>
    </row>
    <row r="25" spans="2:44" s="2" customFormat="1" ht="15.75" thickBot="1">
      <c r="B25" s="254"/>
      <c r="C25" s="238"/>
      <c r="D25" s="238"/>
      <c r="E25" s="255"/>
      <c r="F25" s="68"/>
      <c r="G25" s="69"/>
      <c r="H25" s="69"/>
      <c r="I25" s="70"/>
      <c r="J25" s="70"/>
      <c r="K25" s="70"/>
      <c r="L25" s="70"/>
      <c r="M25" s="70"/>
      <c r="N25" s="70"/>
      <c r="O25" s="70"/>
      <c r="P25" s="70"/>
      <c r="Q25" s="70"/>
      <c r="R25" s="65"/>
      <c r="S25" s="66"/>
      <c r="T25" s="44"/>
      <c r="U25" s="1"/>
      <c r="V25" s="1"/>
      <c r="W25" s="63"/>
      <c r="X25" s="1"/>
      <c r="Y25" s="1"/>
      <c r="Z25" s="1"/>
      <c r="AP25" s="1"/>
      <c r="AQ25" s="1"/>
    </row>
    <row r="26" spans="2:44" s="2" customFormat="1">
      <c r="B26" s="258" t="s">
        <v>129</v>
      </c>
      <c r="C26" s="259"/>
      <c r="D26" s="259"/>
      <c r="E26" s="259"/>
      <c r="F26" s="241" t="s">
        <v>130</v>
      </c>
      <c r="G26" s="242"/>
      <c r="H26" s="242"/>
      <c r="I26" s="242"/>
      <c r="J26" s="242"/>
      <c r="K26" s="242"/>
      <c r="L26" s="242"/>
      <c r="M26" s="242"/>
      <c r="N26" s="242"/>
      <c r="O26" s="242"/>
      <c r="P26" s="242"/>
      <c r="Q26" s="242"/>
      <c r="R26" s="242"/>
      <c r="S26" s="243"/>
      <c r="T26" s="71"/>
      <c r="U26" s="43"/>
      <c r="V26" s="43"/>
      <c r="W26" s="60"/>
      <c r="Y26" s="1"/>
      <c r="Z26" s="1"/>
      <c r="AP26" s="1"/>
      <c r="AQ26" s="1"/>
    </row>
    <row r="27" spans="2:44" s="2" customFormat="1">
      <c r="B27" s="237"/>
      <c r="C27" s="238"/>
      <c r="D27" s="238"/>
      <c r="E27" s="238"/>
      <c r="F27" s="62"/>
      <c r="G27" s="260" t="s">
        <v>128</v>
      </c>
      <c r="H27" s="260"/>
      <c r="I27" s="260"/>
      <c r="J27" s="260"/>
      <c r="K27" s="260"/>
      <c r="L27" s="260"/>
      <c r="M27" s="260"/>
      <c r="N27" s="260"/>
      <c r="O27" s="260"/>
      <c r="P27" s="260"/>
      <c r="Q27" s="260"/>
      <c r="R27" s="260"/>
      <c r="S27" s="261"/>
      <c r="T27" s="61"/>
      <c r="W27" s="58"/>
      <c r="Y27" s="1"/>
      <c r="Z27" s="1"/>
      <c r="AP27" s="1"/>
      <c r="AQ27" s="1"/>
    </row>
    <row r="28" spans="2:44" s="2" customFormat="1" ht="15.75" thickBot="1">
      <c r="B28" s="239"/>
      <c r="C28" s="240"/>
      <c r="D28" s="240"/>
      <c r="E28" s="240"/>
      <c r="F28" s="64"/>
      <c r="G28" s="65"/>
      <c r="H28" s="65"/>
      <c r="I28" s="65"/>
      <c r="J28" s="65"/>
      <c r="K28" s="65"/>
      <c r="L28" s="65"/>
      <c r="M28" s="65"/>
      <c r="N28" s="65"/>
      <c r="O28" s="65"/>
      <c r="P28" s="65"/>
      <c r="Q28" s="65"/>
      <c r="R28" s="65"/>
      <c r="S28" s="66"/>
      <c r="T28" s="64"/>
      <c r="U28" s="65"/>
      <c r="V28" s="65"/>
      <c r="W28" s="66"/>
      <c r="Y28" s="1"/>
      <c r="Z28" s="1"/>
      <c r="AP28" s="1"/>
      <c r="AQ28" s="1"/>
    </row>
    <row r="29" spans="2:44" s="2" customFormat="1">
      <c r="B29" s="237" t="s">
        <v>131</v>
      </c>
      <c r="C29" s="238"/>
      <c r="D29" s="238"/>
      <c r="E29" s="238"/>
      <c r="F29" s="241" t="s">
        <v>132</v>
      </c>
      <c r="G29" s="242"/>
      <c r="H29" s="242"/>
      <c r="I29" s="242"/>
      <c r="J29" s="242"/>
      <c r="K29" s="242"/>
      <c r="L29" s="242"/>
      <c r="M29" s="242"/>
      <c r="N29" s="242"/>
      <c r="O29" s="242"/>
      <c r="P29" s="242"/>
      <c r="Q29" s="242"/>
      <c r="R29" s="242"/>
      <c r="S29" s="243"/>
      <c r="T29" s="61"/>
      <c r="W29" s="58"/>
      <c r="Y29" s="1"/>
      <c r="Z29" s="1"/>
      <c r="AP29" s="1"/>
      <c r="AQ29" s="1"/>
    </row>
    <row r="30" spans="2:44" s="2" customFormat="1">
      <c r="B30" s="237"/>
      <c r="C30" s="238"/>
      <c r="D30" s="238"/>
      <c r="E30" s="238"/>
      <c r="F30" s="244" t="s">
        <v>133</v>
      </c>
      <c r="G30" s="234"/>
      <c r="H30" s="234"/>
      <c r="I30" s="234"/>
      <c r="J30" s="234"/>
      <c r="K30" s="234"/>
      <c r="L30" s="234"/>
      <c r="M30" s="234"/>
      <c r="N30" s="234"/>
      <c r="O30" s="234"/>
      <c r="P30" s="234"/>
      <c r="Q30" s="234"/>
      <c r="R30" s="234"/>
      <c r="S30" s="235"/>
      <c r="T30" s="61"/>
      <c r="W30" s="58"/>
      <c r="Y30" s="1"/>
      <c r="Z30" s="1"/>
      <c r="AP30" s="1"/>
      <c r="AQ30" s="1"/>
    </row>
    <row r="31" spans="2:44" s="2" customFormat="1" ht="15.75" thickBot="1">
      <c r="B31" s="239"/>
      <c r="C31" s="240"/>
      <c r="D31" s="240"/>
      <c r="E31" s="240"/>
      <c r="F31" s="64"/>
      <c r="G31" s="65"/>
      <c r="H31" s="65"/>
      <c r="I31" s="65"/>
      <c r="J31" s="65"/>
      <c r="K31" s="65"/>
      <c r="L31" s="65"/>
      <c r="M31" s="65"/>
      <c r="N31" s="65"/>
      <c r="O31" s="65"/>
      <c r="P31" s="65"/>
      <c r="Q31" s="65"/>
      <c r="R31" s="65"/>
      <c r="S31" s="66"/>
      <c r="T31" s="61"/>
      <c r="W31" s="58"/>
      <c r="Y31" s="1"/>
      <c r="Z31" s="1"/>
      <c r="AP31" s="1"/>
      <c r="AQ31" s="1"/>
    </row>
    <row r="32" spans="2:44" s="2" customFormat="1" ht="15.75" thickBot="1">
      <c r="B32" s="245" t="s">
        <v>134</v>
      </c>
      <c r="C32" s="246"/>
      <c r="D32" s="246"/>
      <c r="E32" s="247"/>
      <c r="F32" s="248" t="s">
        <v>135</v>
      </c>
      <c r="G32" s="249"/>
      <c r="H32" s="249"/>
      <c r="I32" s="249"/>
      <c r="J32" s="249"/>
      <c r="K32" s="249"/>
      <c r="L32" s="249"/>
      <c r="M32" s="249"/>
      <c r="N32" s="249"/>
      <c r="O32" s="249"/>
      <c r="P32" s="249"/>
      <c r="Q32" s="249"/>
      <c r="R32" s="249"/>
      <c r="S32" s="250"/>
      <c r="T32" s="72">
        <v>0</v>
      </c>
      <c r="U32" s="42"/>
      <c r="V32" s="42"/>
      <c r="W32" s="73"/>
      <c r="Y32" s="1"/>
      <c r="Z32" s="1"/>
      <c r="AP32" s="1"/>
      <c r="AQ32" s="1"/>
    </row>
    <row r="33" spans="42:43" s="2" customFormat="1">
      <c r="AP33" s="1"/>
      <c r="AQ33" s="1"/>
    </row>
    <row r="34" spans="42:43" s="2" customFormat="1">
      <c r="AP34" s="1"/>
      <c r="AQ34" s="1"/>
    </row>
    <row r="35" spans="42:43" s="2" customFormat="1">
      <c r="AP35" s="1"/>
      <c r="AQ35" s="1"/>
    </row>
    <row r="36" spans="42:43" s="2" customFormat="1">
      <c r="AP36" s="1"/>
      <c r="AQ36" s="1"/>
    </row>
    <row r="37" spans="42:43" s="2" customFormat="1">
      <c r="AP37" s="1"/>
      <c r="AQ37" s="1"/>
    </row>
    <row r="38" spans="42:43" s="2" customFormat="1">
      <c r="AP38" s="1"/>
      <c r="AQ38" s="1"/>
    </row>
    <row r="39" spans="42:43" s="2" customFormat="1">
      <c r="AP39" s="1"/>
      <c r="AQ39" s="1"/>
    </row>
    <row r="40" spans="42:43" s="2" customFormat="1">
      <c r="AP40" s="1"/>
      <c r="AQ40" s="1"/>
    </row>
    <row r="41" spans="42:43" s="2" customFormat="1">
      <c r="AP41" s="1"/>
      <c r="AQ41" s="1"/>
    </row>
    <row r="42" spans="42:43" s="2" customFormat="1">
      <c r="AP42" s="1"/>
      <c r="AQ42" s="1"/>
    </row>
    <row r="43" spans="42:43" s="2" customFormat="1">
      <c r="AP43" s="1"/>
      <c r="AQ43" s="1"/>
    </row>
    <row r="44" spans="42:43" s="2" customFormat="1">
      <c r="AP44" s="1"/>
      <c r="AQ44" s="1"/>
    </row>
    <row r="45" spans="42:43" s="2" customFormat="1">
      <c r="AP45" s="1"/>
      <c r="AQ45" s="1"/>
    </row>
    <row r="46" spans="42:43" s="2" customFormat="1">
      <c r="AP46" s="1"/>
      <c r="AQ46" s="1"/>
    </row>
    <row r="47" spans="42:43" s="2" customFormat="1">
      <c r="AP47" s="1"/>
      <c r="AQ47" s="1"/>
    </row>
    <row r="48" spans="42:43" s="2" customFormat="1">
      <c r="AP48" s="1"/>
      <c r="AQ48" s="1"/>
    </row>
    <row r="49" spans="42:43" s="2" customFormat="1">
      <c r="AP49" s="1"/>
      <c r="AQ49" s="1"/>
    </row>
    <row r="50" spans="42:43" s="2" customFormat="1">
      <c r="AP50" s="1"/>
      <c r="AQ50" s="1"/>
    </row>
    <row r="51" spans="42:43" s="2" customFormat="1">
      <c r="AP51" s="1"/>
      <c r="AQ51" s="1"/>
    </row>
    <row r="52" spans="42:43" s="2" customFormat="1">
      <c r="AP52" s="1"/>
      <c r="AQ52" s="1"/>
    </row>
    <row r="53" spans="42:43" s="2" customFormat="1">
      <c r="AP53" s="1"/>
      <c r="AQ53" s="1"/>
    </row>
    <row r="54" spans="42:43" s="2" customFormat="1">
      <c r="AP54" s="1"/>
      <c r="AQ54" s="1"/>
    </row>
    <row r="55" spans="42:43" s="2" customFormat="1">
      <c r="AP55" s="1"/>
      <c r="AQ55" s="1"/>
    </row>
    <row r="56" spans="42:43" s="2" customFormat="1">
      <c r="AP56" s="1"/>
      <c r="AQ56" s="1"/>
    </row>
    <row r="57" spans="42:43" s="2" customFormat="1">
      <c r="AP57" s="1"/>
      <c r="AQ57" s="1"/>
    </row>
    <row r="58" spans="42:43" s="2" customFormat="1">
      <c r="AP58" s="1"/>
      <c r="AQ58" s="1"/>
    </row>
    <row r="59" spans="42:43" s="2" customFormat="1">
      <c r="AP59" s="1"/>
      <c r="AQ59" s="1"/>
    </row>
    <row r="60" spans="42:43" s="2" customFormat="1">
      <c r="AP60" s="1"/>
      <c r="AQ60" s="1"/>
    </row>
    <row r="61" spans="42:43" s="2" customFormat="1">
      <c r="AP61" s="1"/>
      <c r="AQ61" s="1"/>
    </row>
  </sheetData>
  <mergeCells count="50">
    <mergeCell ref="B11:E22"/>
    <mergeCell ref="F11:S11"/>
    <mergeCell ref="F12:S12"/>
    <mergeCell ref="F13:G13"/>
    <mergeCell ref="B2:AG2"/>
    <mergeCell ref="B3:B5"/>
    <mergeCell ref="C3:E4"/>
    <mergeCell ref="F3:M4"/>
    <mergeCell ref="N3:AC4"/>
    <mergeCell ref="AD3:AF4"/>
    <mergeCell ref="AG3:AG5"/>
    <mergeCell ref="B9:E9"/>
    <mergeCell ref="F9:S9"/>
    <mergeCell ref="T9:W9"/>
    <mergeCell ref="B10:E10"/>
    <mergeCell ref="F10:S10"/>
    <mergeCell ref="Y22:AG22"/>
    <mergeCell ref="L17:S17"/>
    <mergeCell ref="L18:S18"/>
    <mergeCell ref="L19:S19"/>
    <mergeCell ref="L13:S13"/>
    <mergeCell ref="L14:S14"/>
    <mergeCell ref="L15:S15"/>
    <mergeCell ref="L16:S16"/>
    <mergeCell ref="B23:E25"/>
    <mergeCell ref="F23:S23"/>
    <mergeCell ref="Y23:AG23"/>
    <mergeCell ref="G24:S24"/>
    <mergeCell ref="B26:E28"/>
    <mergeCell ref="F26:S26"/>
    <mergeCell ref="G27:S27"/>
    <mergeCell ref="B29:E31"/>
    <mergeCell ref="F29:S29"/>
    <mergeCell ref="F30:S30"/>
    <mergeCell ref="B32:E32"/>
    <mergeCell ref="F32:S32"/>
    <mergeCell ref="AJ11:AL11"/>
    <mergeCell ref="AN12:AO12"/>
    <mergeCell ref="H21:I21"/>
    <mergeCell ref="H20:I20"/>
    <mergeCell ref="H19:I19"/>
    <mergeCell ref="H18:I18"/>
    <mergeCell ref="H17:I17"/>
    <mergeCell ref="H16:I16"/>
    <mergeCell ref="L20:S20"/>
    <mergeCell ref="L21:S21"/>
    <mergeCell ref="Y21:AG21"/>
    <mergeCell ref="H15:I15"/>
    <mergeCell ref="H14:I14"/>
    <mergeCell ref="H13:I13"/>
  </mergeCells>
  <pageMargins left="0.7" right="0.7" top="0.75" bottom="0.75" header="0.3" footer="0.3"/>
  <pageSetup paperSize="9" scale="81"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D83FD1-1BEE-4FCC-BAF7-556241DCFFDF}">
  <sheetPr>
    <pageSetUpPr fitToPage="1"/>
  </sheetPr>
  <dimension ref="B1:N73"/>
  <sheetViews>
    <sheetView zoomScaleNormal="100" workbookViewId="0">
      <selection activeCell="J13" sqref="J13"/>
    </sheetView>
  </sheetViews>
  <sheetFormatPr defaultColWidth="8.85546875" defaultRowHeight="15"/>
  <cols>
    <col min="1" max="1" width="0.85546875" customWidth="1"/>
    <col min="2" max="2" width="10.7109375" customWidth="1"/>
    <col min="3" max="4" width="10.7109375" style="1" customWidth="1"/>
    <col min="5" max="5" width="20.28515625" style="1" bestFit="1" customWidth="1"/>
    <col min="6" max="6" width="72.42578125" customWidth="1"/>
  </cols>
  <sheetData>
    <row r="1" spans="2:7" ht="5.45" customHeight="1" thickBot="1"/>
    <row r="2" spans="2:7" ht="43.15" customHeight="1" thickBot="1">
      <c r="B2" s="307" t="s">
        <v>136</v>
      </c>
      <c r="C2" s="308"/>
      <c r="D2" s="308"/>
      <c r="E2" s="308"/>
      <c r="F2" s="309"/>
    </row>
    <row r="3" spans="2:7" ht="22.9" customHeight="1">
      <c r="B3" s="310" t="s">
        <v>75</v>
      </c>
      <c r="C3" s="311"/>
      <c r="D3" s="312"/>
      <c r="E3" s="313" t="s">
        <v>137</v>
      </c>
      <c r="F3" s="315" t="s">
        <v>82</v>
      </c>
    </row>
    <row r="4" spans="2:7" ht="15.75" thickBot="1">
      <c r="B4" s="96" t="s">
        <v>138</v>
      </c>
      <c r="C4" s="97" t="s">
        <v>139</v>
      </c>
      <c r="D4" s="98" t="s">
        <v>140</v>
      </c>
      <c r="E4" s="314"/>
      <c r="F4" s="316"/>
    </row>
    <row r="5" spans="2:7" ht="15.75" thickBot="1">
      <c r="B5" s="317" t="s">
        <v>141</v>
      </c>
      <c r="C5" s="318"/>
      <c r="D5" s="318"/>
      <c r="E5" s="318"/>
      <c r="F5" s="319"/>
    </row>
    <row r="6" spans="2:7">
      <c r="B6" s="93">
        <v>0</v>
      </c>
      <c r="C6" s="45" t="str">
        <f t="shared" ref="C6:C13" si="0">CONCATENATE("0x", DEC2HEX(B6,2))</f>
        <v>0x00</v>
      </c>
      <c r="D6" s="45" t="str">
        <f>CONCATENATE("b",  MID(DEC2BIN(B6,8),1,4)," ", MID(DEC2BIN(B6,8),5,4))</f>
        <v>b0000 0000</v>
      </c>
      <c r="E6" s="94" t="s">
        <v>142</v>
      </c>
      <c r="F6" s="95" t="s">
        <v>143</v>
      </c>
      <c r="G6" s="3"/>
    </row>
    <row r="7" spans="2:7">
      <c r="B7" s="16">
        <v>1</v>
      </c>
      <c r="C7" s="1" t="str">
        <f t="shared" si="0"/>
        <v>0x01</v>
      </c>
      <c r="D7" s="1" t="str">
        <f t="shared" ref="D7:D12" si="1">CONCATENATE("b",  MID(DEC2BIN(B7,8),1,4)," ", MID(DEC2BIN(B7,8),5,4))</f>
        <v>b0000 0001</v>
      </c>
      <c r="E7" s="4" t="s">
        <v>144</v>
      </c>
      <c r="F7" s="21" t="s">
        <v>145</v>
      </c>
      <c r="G7" s="3"/>
    </row>
    <row r="8" spans="2:7">
      <c r="B8" s="16">
        <v>2</v>
      </c>
      <c r="C8" s="1" t="str">
        <f t="shared" si="0"/>
        <v>0x02</v>
      </c>
      <c r="D8" s="1" t="str">
        <f t="shared" si="1"/>
        <v>b0000 0010</v>
      </c>
      <c r="E8" s="4" t="s">
        <v>146</v>
      </c>
      <c r="F8" s="21" t="s">
        <v>147</v>
      </c>
      <c r="G8" s="3"/>
    </row>
    <row r="9" spans="2:7">
      <c r="B9" s="16">
        <v>3</v>
      </c>
      <c r="C9" s="1" t="str">
        <f t="shared" si="0"/>
        <v>0x03</v>
      </c>
      <c r="D9" s="1" t="str">
        <f t="shared" si="1"/>
        <v>b0000 0011</v>
      </c>
      <c r="E9" s="4" t="s">
        <v>148</v>
      </c>
      <c r="F9" s="21" t="s">
        <v>149</v>
      </c>
      <c r="G9" s="3"/>
    </row>
    <row r="10" spans="2:7">
      <c r="B10" s="16">
        <v>4</v>
      </c>
      <c r="C10" s="1" t="str">
        <f t="shared" si="0"/>
        <v>0x04</v>
      </c>
      <c r="D10" s="1" t="str">
        <f t="shared" si="1"/>
        <v>b0000 0100</v>
      </c>
      <c r="E10" s="4" t="s">
        <v>150</v>
      </c>
      <c r="F10" s="21" t="s">
        <v>151</v>
      </c>
      <c r="G10" s="3"/>
    </row>
    <row r="11" spans="2:7">
      <c r="B11" s="16">
        <v>5</v>
      </c>
      <c r="C11" s="1" t="str">
        <f t="shared" si="0"/>
        <v>0x05</v>
      </c>
      <c r="D11" s="1" t="str">
        <f t="shared" si="1"/>
        <v>b0000 0101</v>
      </c>
      <c r="E11" s="4" t="s">
        <v>152</v>
      </c>
      <c r="F11" s="21" t="s">
        <v>153</v>
      </c>
      <c r="G11" s="3"/>
    </row>
    <row r="12" spans="2:7">
      <c r="B12" s="16">
        <v>6</v>
      </c>
      <c r="C12" s="1" t="str">
        <f t="shared" si="0"/>
        <v>0x06</v>
      </c>
      <c r="D12" s="1" t="str">
        <f t="shared" si="1"/>
        <v>b0000 0110</v>
      </c>
      <c r="E12" s="4" t="s">
        <v>154</v>
      </c>
      <c r="F12" s="21" t="s">
        <v>155</v>
      </c>
      <c r="G12" s="3"/>
    </row>
    <row r="13" spans="2:7">
      <c r="B13" s="16">
        <v>7</v>
      </c>
      <c r="C13" s="1" t="str">
        <f t="shared" si="0"/>
        <v>0x07</v>
      </c>
      <c r="D13" s="1" t="str">
        <f>CONCATENATE("b",  MID(DEC2BIN(B13,8),1,4)," ", MID(DEC2BIN(B13,8),5,4))</f>
        <v>b0000 0111</v>
      </c>
      <c r="E13" s="4" t="s">
        <v>156</v>
      </c>
      <c r="F13" s="21" t="s">
        <v>157</v>
      </c>
      <c r="G13" s="3"/>
    </row>
    <row r="14" spans="2:7">
      <c r="B14" s="16">
        <v>8</v>
      </c>
      <c r="C14" s="1" t="str">
        <f t="shared" ref="C14" si="2">CONCATENATE("0x", DEC2HEX(B14,2))</f>
        <v>0x08</v>
      </c>
      <c r="D14" s="1" t="str">
        <f>CONCATENATE("b",  MID(DEC2BIN(B14,8),1,4)," ", MID(DEC2BIN(B14,8),5,4))</f>
        <v>b0000 1000</v>
      </c>
      <c r="E14" s="4" t="s">
        <v>158</v>
      </c>
      <c r="F14" s="21" t="s">
        <v>159</v>
      </c>
      <c r="G14" s="3"/>
    </row>
    <row r="15" spans="2:7">
      <c r="B15" s="16">
        <v>9</v>
      </c>
      <c r="C15" s="1" t="str">
        <f t="shared" ref="C15:C38" si="3">CONCATENATE("0x", DEC2HEX(B15,2))</f>
        <v>0x09</v>
      </c>
      <c r="D15" s="1" t="str">
        <f>CONCATENATE("b",  MID(DEC2BIN(B15,8),1,4)," ", MID(DEC2BIN(B15,8),5,4))</f>
        <v>b0000 1001</v>
      </c>
      <c r="E15" s="4" t="s">
        <v>19</v>
      </c>
      <c r="F15" s="21" t="s">
        <v>160</v>
      </c>
      <c r="G15" s="3"/>
    </row>
    <row r="16" spans="2:7">
      <c r="B16" s="16">
        <v>10</v>
      </c>
      <c r="C16" s="1" t="str">
        <f t="shared" si="3"/>
        <v>0x0A</v>
      </c>
      <c r="D16" s="1" t="str">
        <f t="shared" ref="D16:D38" si="4">CONCATENATE("b",  MID(DEC2BIN(B16,8),1,4)," ", MID(DEC2BIN(B16,8),5,4))</f>
        <v>b0000 1010</v>
      </c>
      <c r="E16" s="4" t="s">
        <v>161</v>
      </c>
      <c r="F16" s="21" t="s">
        <v>162</v>
      </c>
      <c r="G16" s="3"/>
    </row>
    <row r="17" spans="2:14">
      <c r="B17" s="16">
        <v>11</v>
      </c>
      <c r="C17" s="1" t="str">
        <f t="shared" si="3"/>
        <v>0x0B</v>
      </c>
      <c r="D17" s="1" t="str">
        <f t="shared" si="4"/>
        <v>b0000 1011</v>
      </c>
      <c r="E17" s="4" t="s">
        <v>163</v>
      </c>
      <c r="F17" s="21" t="s">
        <v>162</v>
      </c>
      <c r="G17" s="3"/>
    </row>
    <row r="18" spans="2:14">
      <c r="B18" s="16">
        <v>12</v>
      </c>
      <c r="C18" s="1" t="str">
        <f t="shared" si="3"/>
        <v>0x0C</v>
      </c>
      <c r="D18" s="1" t="str">
        <f t="shared" si="4"/>
        <v>b0000 1100</v>
      </c>
      <c r="E18" s="4" t="s">
        <v>164</v>
      </c>
      <c r="F18" s="21" t="s">
        <v>162</v>
      </c>
      <c r="G18" s="3"/>
      <c r="K18" s="1"/>
      <c r="L18" s="1"/>
      <c r="M18" s="1"/>
      <c r="N18" s="17"/>
    </row>
    <row r="19" spans="2:14">
      <c r="B19" s="16">
        <v>13</v>
      </c>
      <c r="C19" s="1" t="str">
        <f t="shared" si="3"/>
        <v>0x0D</v>
      </c>
      <c r="D19" s="1" t="str">
        <f t="shared" si="4"/>
        <v>b0000 1101</v>
      </c>
      <c r="E19" s="4" t="s">
        <v>165</v>
      </c>
      <c r="F19" s="21" t="s">
        <v>162</v>
      </c>
      <c r="G19" s="3"/>
      <c r="K19" s="1"/>
      <c r="L19" s="1"/>
      <c r="M19" s="1"/>
      <c r="N19" s="17"/>
    </row>
    <row r="20" spans="2:14">
      <c r="B20" s="16">
        <v>14</v>
      </c>
      <c r="C20" s="1" t="str">
        <f t="shared" si="3"/>
        <v>0x0E</v>
      </c>
      <c r="D20" s="1" t="str">
        <f t="shared" si="4"/>
        <v>b0000 1110</v>
      </c>
      <c r="E20" s="4" t="s">
        <v>166</v>
      </c>
      <c r="F20" s="21" t="s">
        <v>162</v>
      </c>
      <c r="G20" s="3"/>
      <c r="K20" s="1"/>
      <c r="L20" s="1"/>
      <c r="M20" s="1"/>
      <c r="N20" s="17"/>
    </row>
    <row r="21" spans="2:14">
      <c r="B21" s="16">
        <v>15</v>
      </c>
      <c r="C21" s="1" t="str">
        <f t="shared" si="3"/>
        <v>0x0F</v>
      </c>
      <c r="D21" s="1" t="str">
        <f t="shared" si="4"/>
        <v>b0000 1111</v>
      </c>
      <c r="E21" s="4" t="s">
        <v>167</v>
      </c>
      <c r="F21" s="21" t="s">
        <v>162</v>
      </c>
      <c r="G21" s="3"/>
      <c r="K21" s="1"/>
      <c r="L21" s="1"/>
      <c r="M21" s="1"/>
      <c r="N21" s="17"/>
    </row>
    <row r="22" spans="2:14">
      <c r="B22" s="16">
        <v>16</v>
      </c>
      <c r="C22" s="1" t="str">
        <f t="shared" si="3"/>
        <v>0x10</v>
      </c>
      <c r="D22" s="1" t="str">
        <f t="shared" si="4"/>
        <v>b0001 0000</v>
      </c>
      <c r="E22" s="4" t="s">
        <v>168</v>
      </c>
      <c r="F22" s="21" t="s">
        <v>169</v>
      </c>
      <c r="G22" s="3"/>
      <c r="K22" s="1"/>
      <c r="L22" s="1"/>
      <c r="M22" s="1"/>
      <c r="N22" s="17"/>
    </row>
    <row r="23" spans="2:14">
      <c r="B23" s="16">
        <v>17</v>
      </c>
      <c r="C23" s="1" t="str">
        <f t="shared" si="3"/>
        <v>0x11</v>
      </c>
      <c r="D23" s="1" t="str">
        <f t="shared" si="4"/>
        <v>b0001 0001</v>
      </c>
      <c r="E23" s="4" t="s">
        <v>170</v>
      </c>
      <c r="F23" s="21" t="s">
        <v>171</v>
      </c>
      <c r="G23" s="3"/>
      <c r="K23" s="1"/>
      <c r="L23" s="1"/>
      <c r="M23" s="1"/>
      <c r="N23" s="17"/>
    </row>
    <row r="24" spans="2:14">
      <c r="B24" s="16">
        <v>18</v>
      </c>
      <c r="C24" s="1" t="str">
        <f t="shared" si="3"/>
        <v>0x12</v>
      </c>
      <c r="D24" s="1" t="str">
        <f t="shared" si="4"/>
        <v>b0001 0010</v>
      </c>
      <c r="E24" s="4" t="s">
        <v>172</v>
      </c>
      <c r="F24" s="21" t="s">
        <v>173</v>
      </c>
      <c r="G24" s="3"/>
      <c r="K24" s="1"/>
      <c r="L24" s="1"/>
      <c r="M24" s="1"/>
      <c r="N24" s="17"/>
    </row>
    <row r="25" spans="2:14">
      <c r="B25" s="16">
        <v>19</v>
      </c>
      <c r="C25" s="1" t="str">
        <f t="shared" si="3"/>
        <v>0x13</v>
      </c>
      <c r="D25" s="1" t="str">
        <f t="shared" si="4"/>
        <v>b0001 0011</v>
      </c>
      <c r="E25" s="4" t="s">
        <v>174</v>
      </c>
      <c r="F25" s="21" t="s">
        <v>175</v>
      </c>
      <c r="G25" s="3"/>
      <c r="K25" s="1"/>
      <c r="L25" s="1"/>
      <c r="M25" s="1"/>
      <c r="N25" s="17"/>
    </row>
    <row r="26" spans="2:14">
      <c r="B26" s="16">
        <v>20</v>
      </c>
      <c r="C26" s="1" t="str">
        <f t="shared" si="3"/>
        <v>0x14</v>
      </c>
      <c r="D26" s="1" t="str">
        <f t="shared" si="4"/>
        <v>b0001 0100</v>
      </c>
      <c r="E26" s="4" t="s">
        <v>176</v>
      </c>
      <c r="F26" s="21" t="s">
        <v>177</v>
      </c>
      <c r="G26" s="3"/>
      <c r="K26" s="1"/>
      <c r="L26" s="1"/>
      <c r="M26" s="1"/>
      <c r="N26" s="17"/>
    </row>
    <row r="27" spans="2:14">
      <c r="B27" s="16">
        <v>21</v>
      </c>
      <c r="C27" s="1" t="str">
        <f t="shared" si="3"/>
        <v>0x15</v>
      </c>
      <c r="D27" s="1" t="str">
        <f t="shared" si="4"/>
        <v>b0001 0101</v>
      </c>
      <c r="E27" s="4" t="s">
        <v>178</v>
      </c>
      <c r="F27" s="21" t="s">
        <v>179</v>
      </c>
      <c r="G27" s="3"/>
      <c r="K27" s="1"/>
      <c r="L27" s="1"/>
      <c r="M27" s="1"/>
      <c r="N27" s="17"/>
    </row>
    <row r="28" spans="2:14">
      <c r="B28" s="16">
        <v>22</v>
      </c>
      <c r="C28" s="1" t="str">
        <f t="shared" si="3"/>
        <v>0x16</v>
      </c>
      <c r="D28" s="1" t="str">
        <f t="shared" si="4"/>
        <v>b0001 0110</v>
      </c>
      <c r="E28" s="4" t="s">
        <v>2</v>
      </c>
      <c r="F28" s="21"/>
      <c r="G28" s="3"/>
      <c r="K28" s="1"/>
      <c r="L28" s="1"/>
      <c r="M28" s="1"/>
      <c r="N28" s="17"/>
    </row>
    <row r="29" spans="2:14">
      <c r="B29" s="16">
        <v>23</v>
      </c>
      <c r="C29" s="1" t="str">
        <f t="shared" si="3"/>
        <v>0x17</v>
      </c>
      <c r="D29" s="1" t="str">
        <f t="shared" si="4"/>
        <v>b0001 0111</v>
      </c>
      <c r="E29" s="4" t="s">
        <v>3</v>
      </c>
      <c r="F29" s="21"/>
      <c r="G29" s="3"/>
      <c r="K29" s="1"/>
      <c r="L29" s="1"/>
      <c r="M29" s="1"/>
      <c r="N29" s="17"/>
    </row>
    <row r="30" spans="2:14">
      <c r="B30" s="16">
        <v>24</v>
      </c>
      <c r="C30" s="1" t="str">
        <f t="shared" si="3"/>
        <v>0x18</v>
      </c>
      <c r="D30" s="1" t="str">
        <f t="shared" si="4"/>
        <v>b0001 1000</v>
      </c>
      <c r="E30" s="4" t="s">
        <v>4</v>
      </c>
      <c r="F30" s="21"/>
      <c r="G30" s="3"/>
      <c r="K30" s="1"/>
      <c r="L30" s="1"/>
      <c r="M30" s="1"/>
      <c r="N30" s="17"/>
    </row>
    <row r="31" spans="2:14">
      <c r="B31" s="16">
        <v>25</v>
      </c>
      <c r="C31" s="1" t="str">
        <f t="shared" si="3"/>
        <v>0x19</v>
      </c>
      <c r="D31" s="1" t="str">
        <f t="shared" si="4"/>
        <v>b0001 1001</v>
      </c>
      <c r="E31" s="4" t="s">
        <v>5</v>
      </c>
      <c r="F31" s="21"/>
      <c r="G31" s="3"/>
      <c r="K31" s="1"/>
      <c r="L31" s="1"/>
      <c r="M31" s="1"/>
      <c r="N31" s="17"/>
    </row>
    <row r="32" spans="2:14">
      <c r="B32" s="16">
        <v>26</v>
      </c>
      <c r="C32" s="1" t="str">
        <f t="shared" si="3"/>
        <v>0x1A</v>
      </c>
      <c r="D32" s="1" t="str">
        <f t="shared" si="4"/>
        <v>b0001 1010</v>
      </c>
      <c r="E32" s="4" t="s">
        <v>6</v>
      </c>
      <c r="F32" s="21"/>
      <c r="G32" s="3"/>
    </row>
    <row r="33" spans="2:7">
      <c r="B33" s="16">
        <v>27</v>
      </c>
      <c r="C33" s="1" t="str">
        <f t="shared" si="3"/>
        <v>0x1B</v>
      </c>
      <c r="D33" s="1" t="str">
        <f t="shared" si="4"/>
        <v>b0001 1011</v>
      </c>
      <c r="E33" s="4" t="s">
        <v>7</v>
      </c>
      <c r="F33" s="21"/>
      <c r="G33" s="3"/>
    </row>
    <row r="34" spans="2:7">
      <c r="B34" s="16">
        <v>28</v>
      </c>
      <c r="C34" s="1" t="str">
        <f t="shared" si="3"/>
        <v>0x1C</v>
      </c>
      <c r="D34" s="1" t="str">
        <f t="shared" si="4"/>
        <v>b0001 1100</v>
      </c>
      <c r="E34" s="4" t="s">
        <v>8</v>
      </c>
      <c r="F34" s="21"/>
    </row>
    <row r="35" spans="2:7">
      <c r="B35" s="16">
        <v>29</v>
      </c>
      <c r="C35" s="1" t="str">
        <f t="shared" si="3"/>
        <v>0x1D</v>
      </c>
      <c r="D35" s="1" t="str">
        <f t="shared" si="4"/>
        <v>b0001 1101</v>
      </c>
      <c r="E35" s="4" t="s">
        <v>180</v>
      </c>
      <c r="F35" s="21"/>
    </row>
    <row r="36" spans="2:7">
      <c r="B36" s="16">
        <v>30</v>
      </c>
      <c r="C36" s="1" t="str">
        <f t="shared" si="3"/>
        <v>0x1E</v>
      </c>
      <c r="D36" s="1" t="str">
        <f t="shared" si="4"/>
        <v>b0001 1110</v>
      </c>
      <c r="E36" s="4" t="s">
        <v>10</v>
      </c>
      <c r="F36" s="21"/>
    </row>
    <row r="37" spans="2:7">
      <c r="B37" s="16">
        <v>31</v>
      </c>
      <c r="C37" s="1" t="str">
        <f t="shared" si="3"/>
        <v>0x1F</v>
      </c>
      <c r="D37" s="1" t="str">
        <f t="shared" si="4"/>
        <v>b0001 1111</v>
      </c>
      <c r="E37" s="4" t="s">
        <v>11</v>
      </c>
      <c r="F37" s="21"/>
    </row>
    <row r="38" spans="2:7">
      <c r="B38" s="16">
        <v>32</v>
      </c>
      <c r="C38" s="1" t="str">
        <f t="shared" si="3"/>
        <v>0x20</v>
      </c>
      <c r="D38" s="1" t="str">
        <f t="shared" si="4"/>
        <v>b0010 0000</v>
      </c>
      <c r="E38" s="4" t="s">
        <v>12</v>
      </c>
      <c r="F38" s="21"/>
    </row>
    <row r="39" spans="2:7">
      <c r="B39" s="16">
        <v>33</v>
      </c>
      <c r="C39" s="1" t="str">
        <f>CONCATENATE("0x", DEC2HEX(B39,2))</f>
        <v>0x21</v>
      </c>
      <c r="D39" s="1" t="str">
        <f>CONCATENATE("b",  MID(DEC2BIN(B39,8),1,4)," ", MID(DEC2BIN(B39,8),5,4))</f>
        <v>b0010 0001</v>
      </c>
      <c r="E39" s="4" t="s">
        <v>13</v>
      </c>
      <c r="F39" s="7"/>
    </row>
    <row r="40" spans="2:7">
      <c r="C40" s="17"/>
      <c r="D40"/>
    </row>
    <row r="41" spans="2:7">
      <c r="E41" s="4" t="s">
        <v>181</v>
      </c>
      <c r="F41" s="21" t="s">
        <v>182</v>
      </c>
    </row>
    <row r="42" spans="2:7">
      <c r="E42" s="4" t="s">
        <v>183</v>
      </c>
      <c r="F42" s="21" t="s">
        <v>184</v>
      </c>
    </row>
    <row r="43" spans="2:7">
      <c r="E43" s="4" t="s">
        <v>185</v>
      </c>
      <c r="F43" s="21" t="s">
        <v>186</v>
      </c>
    </row>
    <row r="44" spans="2:7">
      <c r="E44" s="4" t="s">
        <v>187</v>
      </c>
      <c r="F44" s="21" t="s">
        <v>188</v>
      </c>
    </row>
    <row r="45" spans="2:7">
      <c r="E45" s="83" t="s">
        <v>189</v>
      </c>
      <c r="F45" s="84" t="s">
        <v>190</v>
      </c>
    </row>
    <row r="46" spans="2:7">
      <c r="E46" s="83" t="s">
        <v>191</v>
      </c>
      <c r="F46" s="84" t="s">
        <v>192</v>
      </c>
    </row>
    <row r="47" spans="2:7">
      <c r="E47" s="83" t="s">
        <v>193</v>
      </c>
      <c r="F47" s="84" t="s">
        <v>194</v>
      </c>
    </row>
    <row r="48" spans="2:7">
      <c r="E48" s="83" t="s">
        <v>195</v>
      </c>
      <c r="F48" s="84" t="s">
        <v>196</v>
      </c>
    </row>
    <row r="49" spans="5:6">
      <c r="E49" s="83" t="s">
        <v>197</v>
      </c>
      <c r="F49" s="84" t="s">
        <v>198</v>
      </c>
    </row>
    <row r="50" spans="5:6">
      <c r="E50" s="4" t="s">
        <v>199</v>
      </c>
      <c r="F50" s="21" t="s">
        <v>200</v>
      </c>
    </row>
    <row r="51" spans="5:6">
      <c r="E51" s="4"/>
      <c r="F51" s="21"/>
    </row>
    <row r="52" spans="5:6">
      <c r="E52" s="4"/>
      <c r="F52" s="21"/>
    </row>
    <row r="53" spans="5:6">
      <c r="E53" s="4"/>
      <c r="F53" s="21"/>
    </row>
    <row r="54" spans="5:6">
      <c r="E54" s="4"/>
      <c r="F54" s="21"/>
    </row>
    <row r="55" spans="5:6">
      <c r="E55" s="4"/>
      <c r="F55" s="21"/>
    </row>
    <row r="56" spans="5:6">
      <c r="E56" s="4"/>
      <c r="F56" s="21"/>
    </row>
    <row r="57" spans="5:6">
      <c r="E57" s="4"/>
      <c r="F57" s="21"/>
    </row>
    <row r="58" spans="5:6">
      <c r="E58" s="4" t="s">
        <v>201</v>
      </c>
      <c r="F58" s="21" t="s">
        <v>202</v>
      </c>
    </row>
    <row r="72" spans="2:6">
      <c r="B72" s="16" t="s">
        <v>203</v>
      </c>
      <c r="C72" s="1" t="s">
        <v>203</v>
      </c>
      <c r="D72" s="1" t="s">
        <v>203</v>
      </c>
      <c r="E72" s="4" t="s">
        <v>203</v>
      </c>
      <c r="F72" s="5" t="s">
        <v>203</v>
      </c>
    </row>
    <row r="73" spans="2:6" ht="15.75" thickBot="1">
      <c r="B73" s="24">
        <v>255</v>
      </c>
      <c r="C73" s="22" t="str">
        <f>CONCATENATE("0x", DEC2HEX(B73,2))</f>
        <v>0xFF</v>
      </c>
      <c r="D73" s="22" t="str">
        <f>CONCATENATE("b",  MID(DEC2BIN(B73,8),1,4)," ", MID(DEC2BIN(B73,8),5,4))</f>
        <v>b1111 1111</v>
      </c>
      <c r="E73" s="25" t="s">
        <v>204</v>
      </c>
      <c r="F73" s="23" t="s">
        <v>205</v>
      </c>
    </row>
  </sheetData>
  <mergeCells count="5">
    <mergeCell ref="B2:F2"/>
    <mergeCell ref="B3:D3"/>
    <mergeCell ref="E3:E4"/>
    <mergeCell ref="F3:F4"/>
    <mergeCell ref="B5:F5"/>
  </mergeCells>
  <phoneticPr fontId="7" type="noConversion"/>
  <pageMargins left="0.7" right="0.7" top="0.75" bottom="0.75" header="0.3" footer="0.3"/>
  <pageSetup scale="72"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9C707F-642C-4E05-B372-2322A9C0CEB9}">
  <dimension ref="B1:AQ271"/>
  <sheetViews>
    <sheetView tabSelected="1" workbookViewId="0">
      <pane xSplit="27" ySplit="2" topLeftCell="AB107" activePane="bottomRight" state="frozen"/>
      <selection pane="bottomRight" activeCell="O113" sqref="O113"/>
      <selection pane="bottomLeft" activeCell="A3" sqref="A3"/>
      <selection pane="topRight" activeCell="AB1" sqref="AB1"/>
    </sheetView>
  </sheetViews>
  <sheetFormatPr defaultColWidth="9.140625" defaultRowHeight="15"/>
  <cols>
    <col min="1" max="1" width="3.140625" style="1" customWidth="1"/>
    <col min="2" max="2" width="9.140625" style="7"/>
    <col min="3" max="3" width="22.28515625" style="1" bestFit="1" customWidth="1"/>
    <col min="4" max="4" width="13.5703125" style="1" customWidth="1"/>
    <col min="5" max="6" width="9.140625" style="1"/>
    <col min="7" max="7" width="34.140625" style="1" customWidth="1"/>
    <col min="8" max="19" width="4.7109375" style="7" customWidth="1"/>
    <col min="20" max="23" width="4.7109375" style="1" customWidth="1"/>
    <col min="24" max="24" width="15" style="1" bestFit="1" customWidth="1"/>
    <col min="25" max="25" width="4.140625" style="7" customWidth="1"/>
    <col min="26" max="26" width="10.85546875" style="1" customWidth="1"/>
    <col min="27" max="27" width="9.140625" style="1"/>
    <col min="28" max="28" width="42" style="1" bestFit="1" customWidth="1"/>
    <col min="29" max="16384" width="9.140625" style="1"/>
  </cols>
  <sheetData>
    <row r="1" spans="2:27" s="6" customFormat="1" ht="30">
      <c r="B1" s="27"/>
      <c r="C1" s="15" t="s">
        <v>206</v>
      </c>
      <c r="D1" s="15" t="s">
        <v>207</v>
      </c>
      <c r="E1" s="360" t="s">
        <v>208</v>
      </c>
      <c r="F1" s="360"/>
      <c r="G1" s="15" t="s">
        <v>209</v>
      </c>
      <c r="H1" s="236" t="s">
        <v>210</v>
      </c>
      <c r="I1" s="236"/>
      <c r="J1" s="236"/>
      <c r="K1" s="236"/>
      <c r="L1" s="236"/>
      <c r="M1" s="236"/>
      <c r="N1" s="236"/>
      <c r="O1" s="236"/>
      <c r="P1" s="236"/>
      <c r="Q1" s="236"/>
      <c r="R1" s="236"/>
      <c r="S1" s="236"/>
      <c r="T1" s="236"/>
      <c r="U1" s="236"/>
      <c r="V1" s="236"/>
      <c r="W1" s="236"/>
      <c r="Y1" s="27"/>
      <c r="Z1" s="236" t="s">
        <v>211</v>
      </c>
      <c r="AA1" s="236"/>
    </row>
    <row r="2" spans="2:27" s="6" customFormat="1">
      <c r="B2" s="27" t="s">
        <v>212</v>
      </c>
      <c r="C2" s="6">
        <f>COUNTA(C5:C308)</f>
        <v>66</v>
      </c>
      <c r="D2" s="6">
        <f>COUNTA(D5:D308)</f>
        <v>66</v>
      </c>
      <c r="E2" s="1" t="s">
        <v>213</v>
      </c>
      <c r="F2" s="1" t="s">
        <v>214</v>
      </c>
      <c r="G2" s="1"/>
      <c r="H2" s="6">
        <v>15</v>
      </c>
      <c r="I2" s="6">
        <v>14</v>
      </c>
      <c r="J2" s="6">
        <v>13</v>
      </c>
      <c r="K2" s="6">
        <v>12</v>
      </c>
      <c r="L2" s="6">
        <v>11</v>
      </c>
      <c r="M2" s="6">
        <v>10</v>
      </c>
      <c r="N2" s="6">
        <v>9</v>
      </c>
      <c r="O2" s="6">
        <v>8</v>
      </c>
      <c r="P2" s="6">
        <v>7</v>
      </c>
      <c r="Q2" s="6">
        <v>6</v>
      </c>
      <c r="R2" s="6">
        <v>5</v>
      </c>
      <c r="S2" s="6">
        <v>4</v>
      </c>
      <c r="T2" s="6">
        <v>3</v>
      </c>
      <c r="U2" s="6">
        <v>2</v>
      </c>
      <c r="V2" s="6">
        <v>1</v>
      </c>
      <c r="W2" s="6">
        <v>0</v>
      </c>
      <c r="Y2" s="27"/>
      <c r="Z2" s="6" t="s">
        <v>214</v>
      </c>
      <c r="AA2" s="6" t="s">
        <v>213</v>
      </c>
    </row>
    <row r="3" spans="2:27" s="6" customFormat="1">
      <c r="B3" s="27"/>
      <c r="E3" s="1"/>
      <c r="F3" s="1"/>
      <c r="G3" s="1"/>
      <c r="Y3" s="27"/>
    </row>
    <row r="4" spans="2:27" s="6" customFormat="1">
      <c r="B4" s="27"/>
      <c r="C4" s="1" t="s">
        <v>215</v>
      </c>
      <c r="D4" s="1" t="s">
        <v>142</v>
      </c>
      <c r="E4" s="1">
        <v>0</v>
      </c>
      <c r="F4" s="1" t="str">
        <f>_xlfn.CONCAT("0x",DEC2HEX(E4,2))</f>
        <v>0x00</v>
      </c>
      <c r="G4" s="1" t="s">
        <v>216</v>
      </c>
      <c r="H4" s="12"/>
      <c r="I4" s="12"/>
      <c r="J4" s="12"/>
      <c r="K4" s="12"/>
      <c r="L4" s="12"/>
      <c r="M4" s="12"/>
      <c r="N4" s="12"/>
      <c r="O4" s="12"/>
      <c r="P4" s="12"/>
      <c r="Q4" s="12"/>
      <c r="R4" s="12"/>
      <c r="S4" s="12"/>
      <c r="T4" s="12"/>
      <c r="U4" s="12"/>
      <c r="V4" s="12"/>
      <c r="W4" s="12"/>
      <c r="Y4" s="27"/>
    </row>
    <row r="5" spans="2:27" s="7" customFormat="1">
      <c r="C5" s="1"/>
      <c r="D5" s="1"/>
      <c r="E5" s="1"/>
      <c r="F5" s="1"/>
      <c r="G5" s="1"/>
      <c r="H5" s="1"/>
      <c r="I5" s="1"/>
      <c r="J5" s="1"/>
      <c r="K5" s="1"/>
      <c r="L5" s="1"/>
      <c r="M5" s="1"/>
      <c r="N5" s="1"/>
      <c r="O5" s="1"/>
      <c r="P5" s="1"/>
      <c r="Q5" s="1"/>
      <c r="R5" s="1"/>
      <c r="S5" s="1"/>
      <c r="T5" s="1"/>
      <c r="U5" s="1"/>
      <c r="V5" s="1"/>
      <c r="W5" s="1"/>
      <c r="Z5" s="1"/>
      <c r="AA5" s="1"/>
    </row>
    <row r="6" spans="2:27" s="7" customFormat="1">
      <c r="C6" s="230" t="s">
        <v>144</v>
      </c>
      <c r="D6" s="230" t="s">
        <v>217</v>
      </c>
      <c r="E6" s="230">
        <f>E4+1</f>
        <v>1</v>
      </c>
      <c r="F6" s="230" t="str">
        <f>_xlfn.CONCAT("0x",DEC2HEX(E6,2))</f>
        <v>0x01</v>
      </c>
      <c r="G6" s="31" t="s">
        <v>218</v>
      </c>
      <c r="H6" s="347" t="s">
        <v>219</v>
      </c>
      <c r="I6" s="348"/>
      <c r="J6" s="348"/>
      <c r="K6" s="348"/>
      <c r="L6" s="348"/>
      <c r="M6" s="348"/>
      <c r="N6" s="348"/>
      <c r="O6" s="348"/>
      <c r="P6" s="348"/>
      <c r="Q6" s="348"/>
      <c r="R6" s="348"/>
      <c r="S6" s="348"/>
      <c r="T6" s="348"/>
      <c r="U6" s="348"/>
      <c r="V6" s="348"/>
      <c r="W6" s="349"/>
      <c r="Z6" s="1"/>
      <c r="AA6" s="1"/>
    </row>
    <row r="7" spans="2:27" s="7" customFormat="1">
      <c r="C7" s="230"/>
      <c r="D7" s="230"/>
      <c r="E7" s="230"/>
      <c r="F7" s="230"/>
      <c r="G7" s="11"/>
      <c r="H7" s="30">
        <v>15</v>
      </c>
      <c r="I7" s="30">
        <v>14</v>
      </c>
      <c r="J7" s="30">
        <v>13</v>
      </c>
      <c r="K7" s="30">
        <v>12</v>
      </c>
      <c r="L7" s="30">
        <v>11</v>
      </c>
      <c r="M7" s="30">
        <v>10</v>
      </c>
      <c r="N7" s="30">
        <v>9</v>
      </c>
      <c r="O7" s="30">
        <v>8</v>
      </c>
      <c r="P7" s="30">
        <v>7</v>
      </c>
      <c r="Q7" s="30">
        <v>6</v>
      </c>
      <c r="R7" s="30">
        <v>5</v>
      </c>
      <c r="S7" s="30">
        <v>4</v>
      </c>
      <c r="T7" s="30">
        <v>3</v>
      </c>
      <c r="U7" s="30">
        <v>2</v>
      </c>
      <c r="V7" s="30">
        <v>1</v>
      </c>
      <c r="W7" s="30">
        <v>0</v>
      </c>
      <c r="Z7" s="1"/>
      <c r="AA7" s="1"/>
    </row>
    <row r="8" spans="2:27" s="8" customFormat="1">
      <c r="C8" s="230"/>
      <c r="D8" s="230"/>
      <c r="E8" s="230"/>
      <c r="F8" s="230"/>
      <c r="G8" s="20" t="s">
        <v>220</v>
      </c>
      <c r="H8" s="13">
        <v>0</v>
      </c>
      <c r="I8" s="13">
        <v>0</v>
      </c>
      <c r="J8" s="13">
        <v>0</v>
      </c>
      <c r="K8" s="13">
        <v>0</v>
      </c>
      <c r="L8" s="13">
        <v>0</v>
      </c>
      <c r="M8" s="13">
        <v>0</v>
      </c>
      <c r="N8" s="13">
        <v>0</v>
      </c>
      <c r="O8" s="13">
        <v>0</v>
      </c>
      <c r="P8" s="13">
        <v>0</v>
      </c>
      <c r="Q8" s="13">
        <v>0</v>
      </c>
      <c r="R8" s="13">
        <v>0</v>
      </c>
      <c r="S8" s="13">
        <v>0</v>
      </c>
      <c r="T8" s="13">
        <v>0</v>
      </c>
      <c r="U8" s="13">
        <v>0</v>
      </c>
      <c r="V8" s="13">
        <v>0</v>
      </c>
      <c r="W8" s="13">
        <v>0</v>
      </c>
      <c r="X8" s="19" t="s">
        <v>221</v>
      </c>
      <c r="Z8" s="1" t="str">
        <f>IF($G8="default", _xlfn.CONCAT("0x",BIN2HEX(_xlfn.CONCAT(H8:K8)),BIN2HEX(_xlfn.CONCAT(L8:O8)),BIN2HEX(_xlfn.CONCAT(P8:S8)),BIN2HEX(_xlfn.CONCAT(T8:W8))),"")</f>
        <v>0x0000</v>
      </c>
      <c r="AA8" s="1">
        <f>IF($G8="default",HEX2DEC(SUBSTITUTE(Z8,"0x","")),"")</f>
        <v>0</v>
      </c>
    </row>
    <row r="9" spans="2:27" s="7" customFormat="1">
      <c r="C9" s="1"/>
      <c r="D9" s="1"/>
      <c r="E9" s="1"/>
      <c r="F9" s="1"/>
      <c r="G9" s="11"/>
      <c r="Z9" s="1" t="str">
        <f t="shared" ref="Z9:Z88" si="0">IF($G9="default", _xlfn.CONCAT("0x",BIN2HEX(_xlfn.CONCAT(H9:K9)),BIN2HEX(_xlfn.CONCAT(L9:O9)),BIN2HEX(_xlfn.CONCAT(P9:S9)),BIN2HEX(_xlfn.CONCAT(T9:W9))),"")</f>
        <v/>
      </c>
      <c r="AA9" s="1" t="str">
        <f t="shared" ref="AA9:AA88" si="1">IF($G9="default",HEX2DEC(SUBSTITUTE(Z9,"0x","")),"")</f>
        <v/>
      </c>
    </row>
    <row r="10" spans="2:27" s="7" customFormat="1">
      <c r="C10" s="230" t="s">
        <v>146</v>
      </c>
      <c r="D10" s="230" t="s">
        <v>222</v>
      </c>
      <c r="E10" s="230">
        <f>E6+1</f>
        <v>2</v>
      </c>
      <c r="F10" s="230" t="str">
        <f>_xlfn.CONCAT("0x",DEC2HEX(E10,2))</f>
        <v>0x02</v>
      </c>
      <c r="G10" s="31" t="s">
        <v>223</v>
      </c>
      <c r="H10" s="347" t="s">
        <v>219</v>
      </c>
      <c r="I10" s="348"/>
      <c r="J10" s="348"/>
      <c r="K10" s="348"/>
      <c r="L10" s="348"/>
      <c r="M10" s="348"/>
      <c r="N10" s="348"/>
      <c r="O10" s="348"/>
      <c r="P10" s="348"/>
      <c r="Q10" s="348"/>
      <c r="R10" s="348"/>
      <c r="S10" s="348"/>
      <c r="T10" s="348"/>
      <c r="U10" s="348"/>
      <c r="V10" s="348"/>
      <c r="W10" s="349"/>
      <c r="Z10" s="1" t="str">
        <f t="shared" si="0"/>
        <v/>
      </c>
      <c r="AA10" s="1" t="str">
        <f t="shared" si="1"/>
        <v/>
      </c>
    </row>
    <row r="11" spans="2:27" s="7" customFormat="1">
      <c r="C11" s="230"/>
      <c r="D11" s="230"/>
      <c r="E11" s="230"/>
      <c r="F11" s="230"/>
      <c r="G11" s="11"/>
      <c r="H11" s="30">
        <v>31</v>
      </c>
      <c r="I11" s="30">
        <v>30</v>
      </c>
      <c r="J11" s="30">
        <v>29</v>
      </c>
      <c r="K11" s="30">
        <v>28</v>
      </c>
      <c r="L11" s="30">
        <v>27</v>
      </c>
      <c r="M11" s="30">
        <v>26</v>
      </c>
      <c r="N11" s="30">
        <v>25</v>
      </c>
      <c r="O11" s="30">
        <v>24</v>
      </c>
      <c r="P11" s="30">
        <v>23</v>
      </c>
      <c r="Q11" s="30">
        <v>22</v>
      </c>
      <c r="R11" s="30">
        <v>21</v>
      </c>
      <c r="S11" s="30">
        <v>20</v>
      </c>
      <c r="T11" s="30">
        <v>19</v>
      </c>
      <c r="U11" s="30">
        <v>18</v>
      </c>
      <c r="V11" s="30">
        <v>17</v>
      </c>
      <c r="W11" s="30">
        <v>16</v>
      </c>
      <c r="Z11" s="1" t="str">
        <f t="shared" si="0"/>
        <v/>
      </c>
      <c r="AA11" s="1" t="str">
        <f t="shared" si="1"/>
        <v/>
      </c>
    </row>
    <row r="12" spans="2:27" s="8" customFormat="1">
      <c r="C12" s="230"/>
      <c r="D12" s="230"/>
      <c r="E12" s="230"/>
      <c r="F12" s="230"/>
      <c r="G12" s="20" t="s">
        <v>220</v>
      </c>
      <c r="H12" s="13">
        <v>0</v>
      </c>
      <c r="I12" s="13">
        <v>0</v>
      </c>
      <c r="J12" s="13">
        <v>0</v>
      </c>
      <c r="K12" s="13">
        <v>0</v>
      </c>
      <c r="L12" s="13">
        <v>0</v>
      </c>
      <c r="M12" s="13">
        <v>0</v>
      </c>
      <c r="N12" s="13">
        <v>0</v>
      </c>
      <c r="O12" s="13">
        <v>0</v>
      </c>
      <c r="P12" s="13">
        <v>0</v>
      </c>
      <c r="Q12" s="13">
        <v>0</v>
      </c>
      <c r="R12" s="13">
        <v>0</v>
      </c>
      <c r="S12" s="13">
        <v>0</v>
      </c>
      <c r="T12" s="13">
        <v>0</v>
      </c>
      <c r="U12" s="13">
        <v>0</v>
      </c>
      <c r="V12" s="13">
        <v>0</v>
      </c>
      <c r="W12" s="13">
        <v>0</v>
      </c>
      <c r="X12" s="19" t="s">
        <v>221</v>
      </c>
      <c r="Z12" s="1" t="str">
        <f t="shared" si="0"/>
        <v>0x0000</v>
      </c>
      <c r="AA12" s="1">
        <f t="shared" si="1"/>
        <v>0</v>
      </c>
    </row>
    <row r="13" spans="2:27" s="7" customFormat="1">
      <c r="C13" s="1"/>
      <c r="D13" s="1"/>
      <c r="E13" s="1"/>
      <c r="F13" s="1"/>
      <c r="G13" s="11"/>
      <c r="Z13" s="1" t="str">
        <f t="shared" si="0"/>
        <v/>
      </c>
      <c r="AA13" s="1" t="str">
        <f t="shared" si="1"/>
        <v/>
      </c>
    </row>
    <row r="14" spans="2:27" s="7" customFormat="1">
      <c r="C14" s="230" t="s">
        <v>148</v>
      </c>
      <c r="D14" s="230" t="s">
        <v>224</v>
      </c>
      <c r="E14" s="230">
        <f>E10+1</f>
        <v>3</v>
      </c>
      <c r="F14" s="230" t="str">
        <f>_xlfn.CONCAT("0x",DEC2HEX(E14,2))</f>
        <v>0x03</v>
      </c>
      <c r="G14" s="31" t="s">
        <v>225</v>
      </c>
      <c r="H14" s="347" t="s">
        <v>219</v>
      </c>
      <c r="I14" s="348"/>
      <c r="J14" s="348"/>
      <c r="K14" s="348"/>
      <c r="L14" s="348"/>
      <c r="M14" s="348"/>
      <c r="N14" s="348"/>
      <c r="O14" s="348"/>
      <c r="P14" s="348"/>
      <c r="Q14" s="348"/>
      <c r="R14" s="348"/>
      <c r="S14" s="348"/>
      <c r="T14" s="348"/>
      <c r="U14" s="348"/>
      <c r="V14" s="348"/>
      <c r="W14" s="349"/>
      <c r="Z14" s="1" t="str">
        <f t="shared" si="0"/>
        <v/>
      </c>
      <c r="AA14" s="1" t="str">
        <f t="shared" si="1"/>
        <v/>
      </c>
    </row>
    <row r="15" spans="2:27" s="7" customFormat="1">
      <c r="C15" s="230"/>
      <c r="D15" s="230"/>
      <c r="E15" s="230"/>
      <c r="F15" s="230"/>
      <c r="G15" s="11"/>
      <c r="H15" s="30">
        <v>47</v>
      </c>
      <c r="I15" s="30">
        <v>46</v>
      </c>
      <c r="J15" s="30">
        <v>45</v>
      </c>
      <c r="K15" s="30">
        <v>44</v>
      </c>
      <c r="L15" s="30">
        <v>43</v>
      </c>
      <c r="M15" s="30">
        <v>42</v>
      </c>
      <c r="N15" s="30">
        <v>41</v>
      </c>
      <c r="O15" s="30">
        <v>40</v>
      </c>
      <c r="P15" s="30">
        <v>39</v>
      </c>
      <c r="Q15" s="30">
        <v>38</v>
      </c>
      <c r="R15" s="30">
        <v>37</v>
      </c>
      <c r="S15" s="30">
        <v>36</v>
      </c>
      <c r="T15" s="30">
        <v>35</v>
      </c>
      <c r="U15" s="30">
        <v>34</v>
      </c>
      <c r="V15" s="30">
        <v>33</v>
      </c>
      <c r="W15" s="30">
        <v>32</v>
      </c>
      <c r="Z15" s="1" t="str">
        <f t="shared" si="0"/>
        <v/>
      </c>
      <c r="AA15" s="1" t="str">
        <f t="shared" si="1"/>
        <v/>
      </c>
    </row>
    <row r="16" spans="2:27" s="8" customFormat="1">
      <c r="C16" s="230"/>
      <c r="D16" s="230"/>
      <c r="E16" s="230"/>
      <c r="F16" s="230"/>
      <c r="G16" s="20" t="s">
        <v>220</v>
      </c>
      <c r="H16" s="13">
        <v>0</v>
      </c>
      <c r="I16" s="13">
        <v>0</v>
      </c>
      <c r="J16" s="13">
        <v>0</v>
      </c>
      <c r="K16" s="13">
        <v>0</v>
      </c>
      <c r="L16" s="13">
        <v>0</v>
      </c>
      <c r="M16" s="13">
        <v>0</v>
      </c>
      <c r="N16" s="13">
        <v>0</v>
      </c>
      <c r="O16" s="13">
        <v>0</v>
      </c>
      <c r="P16" s="13">
        <v>0</v>
      </c>
      <c r="Q16" s="13">
        <v>0</v>
      </c>
      <c r="R16" s="13">
        <v>0</v>
      </c>
      <c r="S16" s="13">
        <v>0</v>
      </c>
      <c r="T16" s="13">
        <v>0</v>
      </c>
      <c r="U16" s="13">
        <v>0</v>
      </c>
      <c r="V16" s="13">
        <v>0</v>
      </c>
      <c r="W16" s="13">
        <v>0</v>
      </c>
      <c r="X16" s="19" t="s">
        <v>221</v>
      </c>
      <c r="Z16" s="1" t="str">
        <f t="shared" si="0"/>
        <v>0x0000</v>
      </c>
      <c r="AA16" s="1">
        <f t="shared" si="1"/>
        <v>0</v>
      </c>
    </row>
    <row r="17" spans="3:27" s="7" customFormat="1">
      <c r="C17" s="1"/>
      <c r="D17" s="1"/>
      <c r="E17" s="1"/>
      <c r="F17" s="1"/>
      <c r="G17" s="11"/>
      <c r="Z17" s="1" t="str">
        <f t="shared" si="0"/>
        <v/>
      </c>
      <c r="AA17" s="1" t="str">
        <f t="shared" si="1"/>
        <v/>
      </c>
    </row>
    <row r="18" spans="3:27" s="7" customFormat="1">
      <c r="C18" s="230" t="s">
        <v>150</v>
      </c>
      <c r="D18" s="230" t="s">
        <v>226</v>
      </c>
      <c r="E18" s="230">
        <f>E14+1</f>
        <v>4</v>
      </c>
      <c r="F18" s="230" t="str">
        <f>_xlfn.CONCAT("0x",DEC2HEX(E18,2))</f>
        <v>0x04</v>
      </c>
      <c r="G18" s="31" t="s">
        <v>227</v>
      </c>
      <c r="H18" s="347" t="s">
        <v>219</v>
      </c>
      <c r="I18" s="348"/>
      <c r="J18" s="348"/>
      <c r="K18" s="348"/>
      <c r="L18" s="348"/>
      <c r="M18" s="348"/>
      <c r="N18" s="348"/>
      <c r="O18" s="348"/>
      <c r="P18" s="348"/>
      <c r="Q18" s="348"/>
      <c r="R18" s="348"/>
      <c r="S18" s="348"/>
      <c r="T18" s="348"/>
      <c r="U18" s="348"/>
      <c r="V18" s="348"/>
      <c r="W18" s="349"/>
      <c r="Z18" s="1" t="str">
        <f t="shared" si="0"/>
        <v/>
      </c>
      <c r="AA18" s="1" t="str">
        <f t="shared" si="1"/>
        <v/>
      </c>
    </row>
    <row r="19" spans="3:27" s="7" customFormat="1">
      <c r="C19" s="230"/>
      <c r="D19" s="230"/>
      <c r="E19" s="230"/>
      <c r="F19" s="230"/>
      <c r="G19" s="11"/>
      <c r="H19" s="30">
        <v>63</v>
      </c>
      <c r="I19" s="30">
        <v>62</v>
      </c>
      <c r="J19" s="30">
        <v>61</v>
      </c>
      <c r="K19" s="30">
        <v>60</v>
      </c>
      <c r="L19" s="30">
        <v>59</v>
      </c>
      <c r="M19" s="30">
        <v>58</v>
      </c>
      <c r="N19" s="30">
        <v>57</v>
      </c>
      <c r="O19" s="30">
        <v>56</v>
      </c>
      <c r="P19" s="30">
        <v>55</v>
      </c>
      <c r="Q19" s="30">
        <v>54</v>
      </c>
      <c r="R19" s="30">
        <v>53</v>
      </c>
      <c r="S19" s="30">
        <v>52</v>
      </c>
      <c r="T19" s="30">
        <v>51</v>
      </c>
      <c r="U19" s="30">
        <v>50</v>
      </c>
      <c r="V19" s="30">
        <v>49</v>
      </c>
      <c r="W19" s="30">
        <v>48</v>
      </c>
      <c r="Z19" s="1" t="str">
        <f t="shared" si="0"/>
        <v/>
      </c>
      <c r="AA19" s="1" t="str">
        <f t="shared" si="1"/>
        <v/>
      </c>
    </row>
    <row r="20" spans="3:27" s="8" customFormat="1">
      <c r="C20" s="230"/>
      <c r="D20" s="230"/>
      <c r="E20" s="230"/>
      <c r="F20" s="230"/>
      <c r="G20" s="20" t="s">
        <v>220</v>
      </c>
      <c r="H20" s="13">
        <v>0</v>
      </c>
      <c r="I20" s="13">
        <v>0</v>
      </c>
      <c r="J20" s="13">
        <v>0</v>
      </c>
      <c r="K20" s="13">
        <v>0</v>
      </c>
      <c r="L20" s="13">
        <v>0</v>
      </c>
      <c r="M20" s="13">
        <v>0</v>
      </c>
      <c r="N20" s="13">
        <v>0</v>
      </c>
      <c r="O20" s="13">
        <v>0</v>
      </c>
      <c r="P20" s="13">
        <v>0</v>
      </c>
      <c r="Q20" s="13">
        <v>0</v>
      </c>
      <c r="R20" s="13">
        <v>0</v>
      </c>
      <c r="S20" s="13">
        <v>0</v>
      </c>
      <c r="T20" s="13">
        <v>0</v>
      </c>
      <c r="U20" s="13">
        <v>0</v>
      </c>
      <c r="V20" s="13">
        <v>0</v>
      </c>
      <c r="W20" s="13">
        <v>0</v>
      </c>
      <c r="X20" s="19" t="s">
        <v>221</v>
      </c>
      <c r="Z20" s="1" t="str">
        <f t="shared" si="0"/>
        <v>0x0000</v>
      </c>
      <c r="AA20" s="1">
        <f t="shared" si="1"/>
        <v>0</v>
      </c>
    </row>
    <row r="21" spans="3:27" s="7" customFormat="1">
      <c r="C21" s="1"/>
      <c r="D21" s="1"/>
      <c r="E21" s="1"/>
      <c r="F21" s="1"/>
      <c r="G21" s="1"/>
      <c r="H21" s="1"/>
      <c r="I21" s="1"/>
      <c r="J21" s="1"/>
      <c r="K21" s="1"/>
      <c r="L21" s="1"/>
      <c r="M21" s="1"/>
      <c r="N21" s="1"/>
      <c r="O21" s="1"/>
      <c r="P21" s="1"/>
      <c r="Q21" s="1"/>
      <c r="R21" s="1"/>
      <c r="S21" s="1"/>
      <c r="T21" s="1"/>
      <c r="U21" s="1"/>
      <c r="V21" s="1"/>
      <c r="W21" s="1"/>
      <c r="Z21" s="1" t="str">
        <f t="shared" si="0"/>
        <v/>
      </c>
      <c r="AA21" s="1" t="str">
        <f t="shared" si="1"/>
        <v/>
      </c>
    </row>
    <row r="22" spans="3:27" s="7" customFormat="1">
      <c r="C22" s="230" t="s">
        <v>152</v>
      </c>
      <c r="D22" s="230" t="s">
        <v>228</v>
      </c>
      <c r="E22" s="230">
        <f>E18+1</f>
        <v>5</v>
      </c>
      <c r="F22" s="230" t="str">
        <f>_xlfn.CONCAT("0x",DEC2HEX(E22,2))</f>
        <v>0x05</v>
      </c>
      <c r="G22" s="31" t="s">
        <v>229</v>
      </c>
      <c r="H22" s="347" t="s">
        <v>219</v>
      </c>
      <c r="I22" s="348"/>
      <c r="J22" s="348"/>
      <c r="K22" s="348"/>
      <c r="L22" s="348"/>
      <c r="M22" s="348"/>
      <c r="N22" s="348"/>
      <c r="O22" s="348"/>
      <c r="P22" s="348"/>
      <c r="Q22" s="348"/>
      <c r="R22" s="348"/>
      <c r="S22" s="348"/>
      <c r="T22" s="348"/>
      <c r="U22" s="348"/>
      <c r="V22" s="348"/>
      <c r="W22" s="349"/>
      <c r="Z22" s="1" t="str">
        <f t="shared" si="0"/>
        <v/>
      </c>
      <c r="AA22" s="1" t="str">
        <f t="shared" si="1"/>
        <v/>
      </c>
    </row>
    <row r="23" spans="3:27" s="7" customFormat="1">
      <c r="C23" s="230"/>
      <c r="D23" s="230"/>
      <c r="E23" s="230"/>
      <c r="F23" s="230"/>
      <c r="G23" s="11"/>
      <c r="H23" s="30">
        <v>15</v>
      </c>
      <c r="I23" s="30">
        <v>14</v>
      </c>
      <c r="J23" s="30">
        <v>13</v>
      </c>
      <c r="K23" s="30">
        <v>12</v>
      </c>
      <c r="L23" s="30">
        <v>11</v>
      </c>
      <c r="M23" s="30">
        <v>10</v>
      </c>
      <c r="N23" s="30">
        <v>9</v>
      </c>
      <c r="O23" s="30">
        <v>8</v>
      </c>
      <c r="P23" s="30">
        <v>7</v>
      </c>
      <c r="Q23" s="30">
        <v>6</v>
      </c>
      <c r="R23" s="30">
        <v>5</v>
      </c>
      <c r="S23" s="30">
        <v>4</v>
      </c>
      <c r="T23" s="30">
        <v>3</v>
      </c>
      <c r="U23" s="30">
        <v>2</v>
      </c>
      <c r="V23" s="30">
        <v>1</v>
      </c>
      <c r="W23" s="30">
        <v>0</v>
      </c>
      <c r="Z23" s="1" t="str">
        <f t="shared" si="0"/>
        <v/>
      </c>
      <c r="AA23" s="1" t="str">
        <f t="shared" si="1"/>
        <v/>
      </c>
    </row>
    <row r="24" spans="3:27" s="8" customFormat="1">
      <c r="C24" s="230"/>
      <c r="D24" s="230"/>
      <c r="E24" s="230"/>
      <c r="F24" s="230"/>
      <c r="G24" s="20" t="s">
        <v>220</v>
      </c>
      <c r="H24" s="13">
        <v>0</v>
      </c>
      <c r="I24" s="13">
        <v>0</v>
      </c>
      <c r="J24" s="13">
        <v>0</v>
      </c>
      <c r="K24" s="13">
        <v>0</v>
      </c>
      <c r="L24" s="13">
        <v>0</v>
      </c>
      <c r="M24" s="13">
        <v>0</v>
      </c>
      <c r="N24" s="13">
        <v>0</v>
      </c>
      <c r="O24" s="13">
        <v>0</v>
      </c>
      <c r="P24" s="13">
        <v>0</v>
      </c>
      <c r="Q24" s="13">
        <v>0</v>
      </c>
      <c r="R24" s="13">
        <v>0</v>
      </c>
      <c r="S24" s="13">
        <v>0</v>
      </c>
      <c r="T24" s="13">
        <v>0</v>
      </c>
      <c r="U24" s="13">
        <v>0</v>
      </c>
      <c r="V24" s="13">
        <v>0</v>
      </c>
      <c r="W24" s="13">
        <v>0</v>
      </c>
      <c r="X24" s="19" t="s">
        <v>221</v>
      </c>
      <c r="Z24" s="1" t="str">
        <f t="shared" si="0"/>
        <v>0x0000</v>
      </c>
      <c r="AA24" s="1">
        <f t="shared" si="1"/>
        <v>0</v>
      </c>
    </row>
    <row r="25" spans="3:27" s="7" customFormat="1">
      <c r="C25" s="1"/>
      <c r="D25" s="1"/>
      <c r="E25" s="1"/>
      <c r="F25" s="1"/>
      <c r="G25" s="11"/>
      <c r="Z25" s="1" t="str">
        <f t="shared" si="0"/>
        <v/>
      </c>
      <c r="AA25" s="1" t="str">
        <f t="shared" si="1"/>
        <v/>
      </c>
    </row>
    <row r="26" spans="3:27" s="7" customFormat="1">
      <c r="C26" s="230" t="s">
        <v>154</v>
      </c>
      <c r="D26" s="230" t="s">
        <v>230</v>
      </c>
      <c r="E26" s="230">
        <f>E22+1</f>
        <v>6</v>
      </c>
      <c r="F26" s="230" t="str">
        <f>_xlfn.CONCAT("0x",DEC2HEX(E26,2))</f>
        <v>0x06</v>
      </c>
      <c r="G26" s="31" t="s">
        <v>231</v>
      </c>
      <c r="H26" s="347" t="s">
        <v>219</v>
      </c>
      <c r="I26" s="348"/>
      <c r="J26" s="348"/>
      <c r="K26" s="348"/>
      <c r="L26" s="348"/>
      <c r="M26" s="348"/>
      <c r="N26" s="348"/>
      <c r="O26" s="348"/>
      <c r="P26" s="348"/>
      <c r="Q26" s="348"/>
      <c r="R26" s="348"/>
      <c r="S26" s="348"/>
      <c r="T26" s="348"/>
      <c r="U26" s="348"/>
      <c r="V26" s="348"/>
      <c r="W26" s="349"/>
      <c r="Z26" s="1" t="str">
        <f t="shared" si="0"/>
        <v/>
      </c>
      <c r="AA26" s="1" t="str">
        <f t="shared" si="1"/>
        <v/>
      </c>
    </row>
    <row r="27" spans="3:27" s="7" customFormat="1">
      <c r="C27" s="230"/>
      <c r="D27" s="230"/>
      <c r="E27" s="230"/>
      <c r="F27" s="230"/>
      <c r="G27" s="11"/>
      <c r="H27" s="30">
        <v>31</v>
      </c>
      <c r="I27" s="30">
        <v>30</v>
      </c>
      <c r="J27" s="30">
        <v>29</v>
      </c>
      <c r="K27" s="30">
        <v>28</v>
      </c>
      <c r="L27" s="30">
        <v>27</v>
      </c>
      <c r="M27" s="30">
        <v>26</v>
      </c>
      <c r="N27" s="30">
        <v>25</v>
      </c>
      <c r="O27" s="30">
        <v>24</v>
      </c>
      <c r="P27" s="30">
        <v>23</v>
      </c>
      <c r="Q27" s="30">
        <v>22</v>
      </c>
      <c r="R27" s="30">
        <v>21</v>
      </c>
      <c r="S27" s="30">
        <v>20</v>
      </c>
      <c r="T27" s="30">
        <v>19</v>
      </c>
      <c r="U27" s="30">
        <v>18</v>
      </c>
      <c r="V27" s="30">
        <v>17</v>
      </c>
      <c r="W27" s="30">
        <v>16</v>
      </c>
      <c r="Z27" s="1" t="str">
        <f t="shared" si="0"/>
        <v/>
      </c>
      <c r="AA27" s="1" t="str">
        <f t="shared" si="1"/>
        <v/>
      </c>
    </row>
    <row r="28" spans="3:27" s="8" customFormat="1">
      <c r="C28" s="230"/>
      <c r="D28" s="230"/>
      <c r="E28" s="230"/>
      <c r="F28" s="230"/>
      <c r="G28" s="20" t="s">
        <v>220</v>
      </c>
      <c r="H28" s="13">
        <v>0</v>
      </c>
      <c r="I28" s="13">
        <v>0</v>
      </c>
      <c r="J28" s="13">
        <v>0</v>
      </c>
      <c r="K28" s="13">
        <v>0</v>
      </c>
      <c r="L28" s="13">
        <v>0</v>
      </c>
      <c r="M28" s="13">
        <v>0</v>
      </c>
      <c r="N28" s="13">
        <v>0</v>
      </c>
      <c r="O28" s="13">
        <v>0</v>
      </c>
      <c r="P28" s="13">
        <v>0</v>
      </c>
      <c r="Q28" s="13">
        <v>0</v>
      </c>
      <c r="R28" s="13">
        <v>0</v>
      </c>
      <c r="S28" s="13">
        <v>0</v>
      </c>
      <c r="T28" s="13">
        <v>0</v>
      </c>
      <c r="U28" s="13">
        <v>0</v>
      </c>
      <c r="V28" s="13">
        <v>0</v>
      </c>
      <c r="W28" s="13">
        <v>0</v>
      </c>
      <c r="X28" s="19" t="s">
        <v>221</v>
      </c>
      <c r="Z28" s="1" t="str">
        <f t="shared" si="0"/>
        <v>0x0000</v>
      </c>
      <c r="AA28" s="1">
        <f t="shared" si="1"/>
        <v>0</v>
      </c>
    </row>
    <row r="29" spans="3:27" s="7" customFormat="1">
      <c r="C29" s="1"/>
      <c r="D29" s="1"/>
      <c r="E29" s="1"/>
      <c r="F29" s="1"/>
      <c r="G29" s="11"/>
      <c r="Z29" s="1" t="str">
        <f t="shared" si="0"/>
        <v/>
      </c>
      <c r="AA29" s="1" t="str">
        <f t="shared" si="1"/>
        <v/>
      </c>
    </row>
    <row r="30" spans="3:27" s="7" customFormat="1">
      <c r="C30" s="230" t="s">
        <v>156</v>
      </c>
      <c r="D30" s="230" t="s">
        <v>232</v>
      </c>
      <c r="E30" s="230">
        <f>E26+1</f>
        <v>7</v>
      </c>
      <c r="F30" s="230" t="str">
        <f>_xlfn.CONCAT("0x",DEC2HEX(E30,2))</f>
        <v>0x07</v>
      </c>
      <c r="G30" s="31" t="s">
        <v>233</v>
      </c>
      <c r="H30" s="347" t="s">
        <v>219</v>
      </c>
      <c r="I30" s="348"/>
      <c r="J30" s="348"/>
      <c r="K30" s="348"/>
      <c r="L30" s="348"/>
      <c r="M30" s="348"/>
      <c r="N30" s="348"/>
      <c r="O30" s="348"/>
      <c r="P30" s="348"/>
      <c r="Q30" s="348"/>
      <c r="R30" s="348"/>
      <c r="S30" s="348"/>
      <c r="T30" s="348"/>
      <c r="U30" s="348"/>
      <c r="V30" s="348"/>
      <c r="W30" s="349"/>
      <c r="Z30" s="1" t="str">
        <f t="shared" si="0"/>
        <v/>
      </c>
      <c r="AA30" s="1" t="str">
        <f t="shared" si="1"/>
        <v/>
      </c>
    </row>
    <row r="31" spans="3:27" s="7" customFormat="1">
      <c r="C31" s="230"/>
      <c r="D31" s="230"/>
      <c r="E31" s="230"/>
      <c r="F31" s="230"/>
      <c r="G31" s="11"/>
      <c r="H31" s="30">
        <v>47</v>
      </c>
      <c r="I31" s="30">
        <v>46</v>
      </c>
      <c r="J31" s="30">
        <v>45</v>
      </c>
      <c r="K31" s="30">
        <v>44</v>
      </c>
      <c r="L31" s="30">
        <v>43</v>
      </c>
      <c r="M31" s="30">
        <v>42</v>
      </c>
      <c r="N31" s="30">
        <v>41</v>
      </c>
      <c r="O31" s="30">
        <v>40</v>
      </c>
      <c r="P31" s="30">
        <v>39</v>
      </c>
      <c r="Q31" s="30">
        <v>38</v>
      </c>
      <c r="R31" s="30">
        <v>37</v>
      </c>
      <c r="S31" s="30">
        <v>36</v>
      </c>
      <c r="T31" s="30">
        <v>35</v>
      </c>
      <c r="U31" s="30">
        <v>34</v>
      </c>
      <c r="V31" s="30">
        <v>33</v>
      </c>
      <c r="W31" s="30">
        <v>32</v>
      </c>
      <c r="Z31" s="1" t="str">
        <f t="shared" si="0"/>
        <v/>
      </c>
      <c r="AA31" s="1" t="str">
        <f t="shared" si="1"/>
        <v/>
      </c>
    </row>
    <row r="32" spans="3:27" s="8" customFormat="1">
      <c r="C32" s="230"/>
      <c r="D32" s="230"/>
      <c r="E32" s="230"/>
      <c r="F32" s="230"/>
      <c r="G32" s="20" t="s">
        <v>220</v>
      </c>
      <c r="H32" s="13">
        <v>0</v>
      </c>
      <c r="I32" s="13">
        <v>0</v>
      </c>
      <c r="J32" s="13">
        <v>0</v>
      </c>
      <c r="K32" s="13">
        <v>0</v>
      </c>
      <c r="L32" s="13">
        <v>0</v>
      </c>
      <c r="M32" s="13">
        <v>0</v>
      </c>
      <c r="N32" s="13">
        <v>0</v>
      </c>
      <c r="O32" s="13">
        <v>0</v>
      </c>
      <c r="P32" s="13">
        <v>0</v>
      </c>
      <c r="Q32" s="13">
        <v>0</v>
      </c>
      <c r="R32" s="13">
        <v>0</v>
      </c>
      <c r="S32" s="13">
        <v>0</v>
      </c>
      <c r="T32" s="13">
        <v>0</v>
      </c>
      <c r="U32" s="13">
        <v>0</v>
      </c>
      <c r="V32" s="13">
        <v>0</v>
      </c>
      <c r="W32" s="13">
        <v>0</v>
      </c>
      <c r="X32" s="19" t="s">
        <v>221</v>
      </c>
      <c r="Z32" s="1" t="str">
        <f t="shared" si="0"/>
        <v>0x0000</v>
      </c>
      <c r="AA32" s="1">
        <f t="shared" si="1"/>
        <v>0</v>
      </c>
    </row>
    <row r="33" spans="2:27" s="7" customFormat="1">
      <c r="C33" s="1"/>
      <c r="D33" s="1"/>
      <c r="E33" s="1"/>
      <c r="F33" s="1"/>
      <c r="G33" s="11"/>
      <c r="Z33" s="1" t="str">
        <f t="shared" si="0"/>
        <v/>
      </c>
      <c r="AA33" s="1" t="str">
        <f t="shared" si="1"/>
        <v/>
      </c>
    </row>
    <row r="34" spans="2:27" s="7" customFormat="1">
      <c r="C34" s="230" t="s">
        <v>158</v>
      </c>
      <c r="D34" s="230" t="s">
        <v>234</v>
      </c>
      <c r="E34" s="230">
        <f>E30+1</f>
        <v>8</v>
      </c>
      <c r="F34" s="230" t="str">
        <f>_xlfn.CONCAT("0x",DEC2HEX(E34,2))</f>
        <v>0x08</v>
      </c>
      <c r="G34" s="31" t="s">
        <v>235</v>
      </c>
      <c r="H34" s="347" t="s">
        <v>219</v>
      </c>
      <c r="I34" s="348"/>
      <c r="J34" s="348"/>
      <c r="K34" s="348"/>
      <c r="L34" s="348"/>
      <c r="M34" s="348"/>
      <c r="N34" s="348"/>
      <c r="O34" s="348"/>
      <c r="P34" s="348"/>
      <c r="Q34" s="348"/>
      <c r="R34" s="348"/>
      <c r="S34" s="348"/>
      <c r="T34" s="348"/>
      <c r="U34" s="348"/>
      <c r="V34" s="348"/>
      <c r="W34" s="349"/>
      <c r="Z34" s="1" t="str">
        <f t="shared" si="0"/>
        <v/>
      </c>
      <c r="AA34" s="1" t="str">
        <f t="shared" si="1"/>
        <v/>
      </c>
    </row>
    <row r="35" spans="2:27" s="7" customFormat="1">
      <c r="C35" s="230"/>
      <c r="D35" s="230"/>
      <c r="E35" s="230"/>
      <c r="F35" s="230"/>
      <c r="G35" s="11"/>
      <c r="H35" s="30">
        <v>63</v>
      </c>
      <c r="I35" s="30">
        <v>62</v>
      </c>
      <c r="J35" s="30">
        <v>61</v>
      </c>
      <c r="K35" s="30">
        <v>60</v>
      </c>
      <c r="L35" s="30">
        <v>59</v>
      </c>
      <c r="M35" s="30">
        <v>58</v>
      </c>
      <c r="N35" s="30">
        <v>57</v>
      </c>
      <c r="O35" s="30">
        <v>56</v>
      </c>
      <c r="P35" s="30">
        <v>55</v>
      </c>
      <c r="Q35" s="30">
        <v>54</v>
      </c>
      <c r="R35" s="30">
        <v>53</v>
      </c>
      <c r="S35" s="30">
        <v>52</v>
      </c>
      <c r="T35" s="30">
        <v>51</v>
      </c>
      <c r="U35" s="30">
        <v>50</v>
      </c>
      <c r="V35" s="30">
        <v>49</v>
      </c>
      <c r="W35" s="30">
        <v>48</v>
      </c>
      <c r="Z35" s="1" t="str">
        <f t="shared" si="0"/>
        <v/>
      </c>
      <c r="AA35" s="1" t="str">
        <f t="shared" si="1"/>
        <v/>
      </c>
    </row>
    <row r="36" spans="2:27" s="8" customFormat="1">
      <c r="C36" s="230"/>
      <c r="D36" s="230"/>
      <c r="E36" s="230"/>
      <c r="F36" s="230"/>
      <c r="G36" s="20" t="s">
        <v>220</v>
      </c>
      <c r="H36" s="13">
        <v>0</v>
      </c>
      <c r="I36" s="13">
        <v>0</v>
      </c>
      <c r="J36" s="13">
        <v>0</v>
      </c>
      <c r="K36" s="13">
        <v>0</v>
      </c>
      <c r="L36" s="13">
        <v>0</v>
      </c>
      <c r="M36" s="13">
        <v>0</v>
      </c>
      <c r="N36" s="13">
        <v>0</v>
      </c>
      <c r="O36" s="13">
        <v>0</v>
      </c>
      <c r="P36" s="13">
        <v>0</v>
      </c>
      <c r="Q36" s="13">
        <v>0</v>
      </c>
      <c r="R36" s="13">
        <v>0</v>
      </c>
      <c r="S36" s="13">
        <v>0</v>
      </c>
      <c r="T36" s="13">
        <v>0</v>
      </c>
      <c r="U36" s="13">
        <v>0</v>
      </c>
      <c r="V36" s="13">
        <v>0</v>
      </c>
      <c r="W36" s="13">
        <v>0</v>
      </c>
      <c r="X36" s="19" t="s">
        <v>221</v>
      </c>
      <c r="Z36" s="1" t="str">
        <f t="shared" si="0"/>
        <v>0x0000</v>
      </c>
      <c r="AA36" s="1">
        <f t="shared" si="1"/>
        <v>0</v>
      </c>
    </row>
    <row r="37" spans="2:27" s="8" customFormat="1">
      <c r="C37" s="1"/>
      <c r="D37" s="1"/>
      <c r="E37" s="1"/>
      <c r="F37" s="1"/>
      <c r="G37" s="20"/>
      <c r="H37" s="6"/>
      <c r="I37" s="6"/>
      <c r="J37" s="6"/>
      <c r="K37" s="6"/>
      <c r="L37" s="6"/>
      <c r="M37" s="6"/>
      <c r="N37" s="6"/>
      <c r="O37" s="6"/>
      <c r="P37" s="6"/>
      <c r="Q37" s="6"/>
      <c r="R37" s="6"/>
      <c r="S37" s="6"/>
      <c r="T37" s="6"/>
      <c r="U37" s="6"/>
      <c r="V37" s="6"/>
      <c r="W37" s="6"/>
      <c r="X37" s="19"/>
      <c r="Z37" s="1" t="str">
        <f t="shared" si="0"/>
        <v/>
      </c>
      <c r="AA37" s="1" t="str">
        <f t="shared" si="1"/>
        <v/>
      </c>
    </row>
    <row r="38" spans="2:27" s="8" customFormat="1" ht="57.75">
      <c r="C38" s="230" t="s">
        <v>19</v>
      </c>
      <c r="D38" s="230" t="s">
        <v>236</v>
      </c>
      <c r="E38" s="230">
        <f>E34+1</f>
        <v>9</v>
      </c>
      <c r="F38" s="230" t="str">
        <f>_xlfn.CONCAT("0x",DEC2HEX(E38,2))</f>
        <v>0x09</v>
      </c>
      <c r="G38" s="31" t="s">
        <v>237</v>
      </c>
      <c r="H38" s="9" t="s">
        <v>238</v>
      </c>
      <c r="I38" s="336" t="s">
        <v>204</v>
      </c>
      <c r="J38" s="337"/>
      <c r="K38" s="337"/>
      <c r="L38" s="337"/>
      <c r="M38" s="337"/>
      <c r="N38" s="337"/>
      <c r="O38" s="337"/>
      <c r="P38" s="337"/>
      <c r="Q38" s="339"/>
      <c r="R38" s="347" t="s">
        <v>239</v>
      </c>
      <c r="S38" s="348"/>
      <c r="T38" s="348"/>
      <c r="U38" s="348"/>
      <c r="V38" s="348"/>
      <c r="W38" s="349"/>
      <c r="X38" s="7"/>
      <c r="Y38" s="7"/>
      <c r="Z38" s="1" t="str">
        <f t="shared" si="0"/>
        <v/>
      </c>
      <c r="AA38" s="1" t="str">
        <f t="shared" si="1"/>
        <v/>
      </c>
    </row>
    <row r="39" spans="2:27" s="8" customFormat="1">
      <c r="C39" s="230"/>
      <c r="D39" s="230"/>
      <c r="E39" s="230"/>
      <c r="F39" s="230"/>
      <c r="G39" s="20" t="s">
        <v>220</v>
      </c>
      <c r="H39" s="13">
        <v>0</v>
      </c>
      <c r="I39" s="12">
        <v>0</v>
      </c>
      <c r="J39" s="12">
        <v>0</v>
      </c>
      <c r="K39" s="12">
        <v>0</v>
      </c>
      <c r="L39" s="12">
        <v>0</v>
      </c>
      <c r="M39" s="12">
        <v>0</v>
      </c>
      <c r="N39" s="12">
        <v>0</v>
      </c>
      <c r="O39" s="12">
        <v>0</v>
      </c>
      <c r="P39" s="12">
        <v>0</v>
      </c>
      <c r="Q39" s="12">
        <v>0</v>
      </c>
      <c r="R39" s="13">
        <v>0</v>
      </c>
      <c r="S39" s="13">
        <v>0</v>
      </c>
      <c r="T39" s="13">
        <v>0</v>
      </c>
      <c r="U39" s="13">
        <v>0</v>
      </c>
      <c r="V39" s="13">
        <v>0</v>
      </c>
      <c r="W39" s="13">
        <v>0</v>
      </c>
      <c r="X39" s="19" t="s">
        <v>221</v>
      </c>
      <c r="Y39" s="7"/>
      <c r="Z39" s="1" t="str">
        <f t="shared" si="0"/>
        <v>0x0000</v>
      </c>
      <c r="AA39" s="1">
        <f t="shared" si="1"/>
        <v>0</v>
      </c>
    </row>
    <row r="40" spans="2:27" s="8" customFormat="1">
      <c r="C40" s="2"/>
      <c r="D40" s="2"/>
      <c r="E40" s="2"/>
      <c r="F40" s="1"/>
      <c r="Z40" s="1" t="str">
        <f t="shared" si="0"/>
        <v/>
      </c>
      <c r="AA40" s="1" t="str">
        <f t="shared" si="1"/>
        <v/>
      </c>
    </row>
    <row r="41" spans="2:27" s="8" customFormat="1" ht="43.9" customHeight="1">
      <c r="B41" s="359" t="s">
        <v>240</v>
      </c>
      <c r="C41" s="230" t="s">
        <v>241</v>
      </c>
      <c r="D41" s="230" t="s">
        <v>242</v>
      </c>
      <c r="E41" s="230">
        <f>E38+1</f>
        <v>10</v>
      </c>
      <c r="F41" s="230" t="str">
        <f>_xlfn.CONCAT("0x",DEC2HEX(E41,2))</f>
        <v>0x0A</v>
      </c>
      <c r="G41" s="87" t="s">
        <v>243</v>
      </c>
      <c r="H41" s="336" t="s">
        <v>204</v>
      </c>
      <c r="I41" s="337"/>
      <c r="J41" s="337"/>
      <c r="K41" s="337"/>
      <c r="L41" s="347" t="s">
        <v>244</v>
      </c>
      <c r="M41" s="348"/>
      <c r="N41" s="348"/>
      <c r="O41" s="349"/>
      <c r="P41" s="336" t="s">
        <v>204</v>
      </c>
      <c r="Q41" s="337"/>
      <c r="R41" s="337"/>
      <c r="S41" s="337"/>
      <c r="T41" s="347" t="s">
        <v>245</v>
      </c>
      <c r="U41" s="348"/>
      <c r="V41" s="348"/>
      <c r="W41" s="349"/>
      <c r="X41" s="7"/>
      <c r="Y41" s="7"/>
      <c r="Z41" s="1" t="str">
        <f>IF($G41="default", _xlfn.CONCAT("0x",BIN2HEX(_xlfn.CONCAT(H41:K41)),BIN2HEX(_xlfn.CONCAT(L41:N41)),BIN2HEX(_xlfn.CONCAT(P41:S41)),BIN2HEX(_xlfn.CONCAT(T41:W41))),"")</f>
        <v/>
      </c>
      <c r="AA41" s="1" t="str">
        <f t="shared" ref="AA41:AA42" si="2">IF($G41="default",HEX2DEC(SUBSTITUTE(Z41,"0x","")),"")</f>
        <v/>
      </c>
    </row>
    <row r="42" spans="2:27" s="8" customFormat="1">
      <c r="B42" s="359"/>
      <c r="C42" s="230"/>
      <c r="D42" s="230"/>
      <c r="E42" s="230"/>
      <c r="F42" s="230"/>
      <c r="G42" s="20" t="s">
        <v>220</v>
      </c>
      <c r="H42" s="12">
        <v>0</v>
      </c>
      <c r="I42" s="108">
        <v>0</v>
      </c>
      <c r="J42" s="108">
        <v>0</v>
      </c>
      <c r="K42" s="108">
        <v>0</v>
      </c>
      <c r="L42" s="13">
        <v>1</v>
      </c>
      <c r="M42" s="13">
        <v>1</v>
      </c>
      <c r="N42" s="13">
        <v>1</v>
      </c>
      <c r="O42" s="13">
        <v>1</v>
      </c>
      <c r="P42" s="90">
        <v>0</v>
      </c>
      <c r="Q42" s="108">
        <v>0</v>
      </c>
      <c r="R42" s="108">
        <v>0</v>
      </c>
      <c r="S42" s="108">
        <v>0</v>
      </c>
      <c r="T42" s="13">
        <v>1</v>
      </c>
      <c r="U42" s="13">
        <v>1</v>
      </c>
      <c r="V42" s="13">
        <v>1</v>
      </c>
      <c r="W42" s="13">
        <v>1</v>
      </c>
      <c r="X42" s="19" t="s">
        <v>221</v>
      </c>
      <c r="Y42" s="7"/>
      <c r="Z42" s="1" t="str">
        <f t="shared" ref="Z42" si="3">IF($G42="default", _xlfn.CONCAT("0x",BIN2HEX(_xlfn.CONCAT(H42:K42)),BIN2HEX(_xlfn.CONCAT(L42:O42)),BIN2HEX(_xlfn.CONCAT(P42:S42)),BIN2HEX(_xlfn.CONCAT(T42:W42))),"")</f>
        <v>0x0F0F</v>
      </c>
      <c r="AA42" s="1">
        <f t="shared" si="2"/>
        <v>3855</v>
      </c>
    </row>
    <row r="43" spans="2:27" s="8" customFormat="1">
      <c r="B43" s="359"/>
      <c r="C43" s="2"/>
      <c r="D43" s="2"/>
      <c r="E43" s="2"/>
      <c r="F43" s="1"/>
      <c r="Z43" s="1"/>
      <c r="AA43" s="1"/>
    </row>
    <row r="44" spans="2:27" s="8" customFormat="1" ht="43.9" customHeight="1">
      <c r="B44" s="359"/>
      <c r="C44" s="230" t="s">
        <v>246</v>
      </c>
      <c r="D44" s="230" t="s">
        <v>247</v>
      </c>
      <c r="E44" s="230">
        <f>E41+1</f>
        <v>11</v>
      </c>
      <c r="F44" s="230" t="str">
        <f>_xlfn.CONCAT("0x",DEC2HEX(E44,2))</f>
        <v>0x0B</v>
      </c>
      <c r="G44" s="87" t="s">
        <v>243</v>
      </c>
      <c r="H44" s="336" t="s">
        <v>204</v>
      </c>
      <c r="I44" s="337"/>
      <c r="J44" s="337"/>
      <c r="K44" s="337"/>
      <c r="L44" s="347" t="s">
        <v>248</v>
      </c>
      <c r="M44" s="348"/>
      <c r="N44" s="348"/>
      <c r="O44" s="349"/>
      <c r="P44" s="336" t="s">
        <v>204</v>
      </c>
      <c r="Q44" s="337"/>
      <c r="R44" s="337"/>
      <c r="S44" s="337"/>
      <c r="T44" s="347" t="s">
        <v>249</v>
      </c>
      <c r="U44" s="348"/>
      <c r="V44" s="348"/>
      <c r="W44" s="349"/>
      <c r="X44" s="7"/>
      <c r="Y44" s="7"/>
      <c r="Z44" s="1" t="str">
        <f>IF($G44="default", _xlfn.CONCAT("0x",BIN2HEX(_xlfn.CONCAT(H44:K44)),BIN2HEX(_xlfn.CONCAT(L44:O44)),BIN2HEX(_xlfn.CONCAT(P44:S44)),BIN2HEX(_xlfn.CONCAT(T44:W44))),"")</f>
        <v/>
      </c>
      <c r="AA44" s="1" t="str">
        <f t="shared" ref="AA44:AA45" si="4">IF($G44="default",HEX2DEC(SUBSTITUTE(Z44,"0x","")),"")</f>
        <v/>
      </c>
    </row>
    <row r="45" spans="2:27" s="8" customFormat="1">
      <c r="B45" s="359"/>
      <c r="C45" s="230"/>
      <c r="D45" s="230"/>
      <c r="E45" s="230"/>
      <c r="F45" s="230"/>
      <c r="G45" s="20" t="s">
        <v>220</v>
      </c>
      <c r="H45" s="12">
        <v>0</v>
      </c>
      <c r="I45" s="108">
        <v>0</v>
      </c>
      <c r="J45" s="108">
        <v>0</v>
      </c>
      <c r="K45" s="108">
        <v>0</v>
      </c>
      <c r="L45" s="13">
        <v>1</v>
      </c>
      <c r="M45" s="13">
        <v>1</v>
      </c>
      <c r="N45" s="13">
        <v>1</v>
      </c>
      <c r="O45" s="13">
        <v>1</v>
      </c>
      <c r="P45" s="90">
        <v>0</v>
      </c>
      <c r="Q45" s="108">
        <v>0</v>
      </c>
      <c r="R45" s="108">
        <v>0</v>
      </c>
      <c r="S45" s="108">
        <v>0</v>
      </c>
      <c r="T45" s="13">
        <v>1</v>
      </c>
      <c r="U45" s="13">
        <v>1</v>
      </c>
      <c r="V45" s="13">
        <v>1</v>
      </c>
      <c r="W45" s="13">
        <v>1</v>
      </c>
      <c r="X45" s="19" t="s">
        <v>221</v>
      </c>
      <c r="Y45" s="7"/>
      <c r="Z45" s="1" t="str">
        <f t="shared" ref="Z45" si="5">IF($G45="default", _xlfn.CONCAT("0x",BIN2HEX(_xlfn.CONCAT(H45:K45)),BIN2HEX(_xlfn.CONCAT(L45:O45)),BIN2HEX(_xlfn.CONCAT(P45:S45)),BIN2HEX(_xlfn.CONCAT(T45:W45))),"")</f>
        <v>0x0F0F</v>
      </c>
      <c r="AA45" s="1">
        <f t="shared" si="4"/>
        <v>3855</v>
      </c>
    </row>
    <row r="46" spans="2:27" s="8" customFormat="1">
      <c r="B46" s="359"/>
      <c r="C46" s="2"/>
      <c r="D46" s="2"/>
      <c r="E46" s="2"/>
      <c r="F46" s="1"/>
      <c r="Z46" s="1"/>
      <c r="AA46" s="1"/>
    </row>
    <row r="47" spans="2:27" s="8" customFormat="1" ht="43.9" customHeight="1">
      <c r="B47" s="359"/>
      <c r="C47" s="230" t="s">
        <v>250</v>
      </c>
      <c r="D47" s="230" t="s">
        <v>251</v>
      </c>
      <c r="E47" s="230">
        <f>E44+1</f>
        <v>12</v>
      </c>
      <c r="F47" s="230" t="str">
        <f>_xlfn.CONCAT("0x",DEC2HEX(E47,2))</f>
        <v>0x0C</v>
      </c>
      <c r="G47" s="87" t="s">
        <v>243</v>
      </c>
      <c r="H47" s="336" t="s">
        <v>204</v>
      </c>
      <c r="I47" s="337"/>
      <c r="J47" s="337"/>
      <c r="K47" s="337"/>
      <c r="L47" s="347" t="s">
        <v>252</v>
      </c>
      <c r="M47" s="348"/>
      <c r="N47" s="348"/>
      <c r="O47" s="349"/>
      <c r="P47" s="336" t="s">
        <v>204</v>
      </c>
      <c r="Q47" s="337"/>
      <c r="R47" s="337"/>
      <c r="S47" s="337"/>
      <c r="T47" s="347" t="s">
        <v>253</v>
      </c>
      <c r="U47" s="348"/>
      <c r="V47" s="348"/>
      <c r="W47" s="349"/>
      <c r="X47" s="7"/>
      <c r="Y47" s="7"/>
      <c r="Z47" s="1" t="str">
        <f>IF($G47="default", _xlfn.CONCAT("0x",BIN2HEX(_xlfn.CONCAT(H47:K47)),BIN2HEX(_xlfn.CONCAT(L47:O47)),BIN2HEX(_xlfn.CONCAT(P47:S47)),BIN2HEX(_xlfn.CONCAT(T47:W47))),"")</f>
        <v/>
      </c>
      <c r="AA47" s="1" t="str">
        <f t="shared" ref="AA47:AA48" si="6">IF($G47="default",HEX2DEC(SUBSTITUTE(Z47,"0x","")),"")</f>
        <v/>
      </c>
    </row>
    <row r="48" spans="2:27" s="8" customFormat="1" ht="14.45" customHeight="1">
      <c r="B48" s="359"/>
      <c r="C48" s="230"/>
      <c r="D48" s="230"/>
      <c r="E48" s="230"/>
      <c r="F48" s="230"/>
      <c r="G48" s="20" t="s">
        <v>220</v>
      </c>
      <c r="H48" s="12">
        <v>0</v>
      </c>
      <c r="I48" s="108">
        <v>0</v>
      </c>
      <c r="J48" s="108">
        <v>0</v>
      </c>
      <c r="K48" s="108">
        <v>0</v>
      </c>
      <c r="L48" s="13">
        <v>1</v>
      </c>
      <c r="M48" s="13">
        <v>1</v>
      </c>
      <c r="N48" s="13">
        <v>1</v>
      </c>
      <c r="O48" s="13">
        <v>1</v>
      </c>
      <c r="P48" s="90">
        <v>0</v>
      </c>
      <c r="Q48" s="108">
        <v>0</v>
      </c>
      <c r="R48" s="108">
        <v>0</v>
      </c>
      <c r="S48" s="108">
        <v>0</v>
      </c>
      <c r="T48" s="13">
        <v>1</v>
      </c>
      <c r="U48" s="13">
        <v>1</v>
      </c>
      <c r="V48" s="13">
        <v>1</v>
      </c>
      <c r="W48" s="13">
        <v>1</v>
      </c>
      <c r="X48" s="19" t="s">
        <v>221</v>
      </c>
      <c r="Y48" s="7"/>
      <c r="Z48" s="1" t="str">
        <f t="shared" ref="Z48" si="7">IF($G48="default", _xlfn.CONCAT("0x",BIN2HEX(_xlfn.CONCAT(H48:K48)),BIN2HEX(_xlfn.CONCAT(L48:O48)),BIN2HEX(_xlfn.CONCAT(P48:S48)),BIN2HEX(_xlfn.CONCAT(T48:W48))),"")</f>
        <v>0x0F0F</v>
      </c>
      <c r="AA48" s="1">
        <f t="shared" si="6"/>
        <v>3855</v>
      </c>
    </row>
    <row r="49" spans="2:27" s="8" customFormat="1">
      <c r="B49" s="359"/>
      <c r="C49" s="2"/>
      <c r="D49" s="2"/>
      <c r="E49" s="2"/>
      <c r="F49" s="1"/>
      <c r="Z49" s="1"/>
      <c r="AA49" s="1"/>
    </row>
    <row r="50" spans="2:27" s="8" customFormat="1" ht="43.9" customHeight="1">
      <c r="B50" s="359"/>
      <c r="C50" s="230" t="s">
        <v>254</v>
      </c>
      <c r="D50" s="230" t="s">
        <v>255</v>
      </c>
      <c r="E50" s="230">
        <f>E47+1</f>
        <v>13</v>
      </c>
      <c r="F50" s="230" t="str">
        <f>_xlfn.CONCAT("0x",DEC2HEX(E50,2))</f>
        <v>0x0D</v>
      </c>
      <c r="G50" s="87" t="s">
        <v>243</v>
      </c>
      <c r="H50" s="336" t="s">
        <v>204</v>
      </c>
      <c r="I50" s="337"/>
      <c r="J50" s="337"/>
      <c r="K50" s="337"/>
      <c r="L50" s="347" t="s">
        <v>256</v>
      </c>
      <c r="M50" s="348"/>
      <c r="N50" s="348"/>
      <c r="O50" s="349"/>
      <c r="P50" s="336" t="s">
        <v>204</v>
      </c>
      <c r="Q50" s="337"/>
      <c r="R50" s="337"/>
      <c r="S50" s="337"/>
      <c r="T50" s="347" t="s">
        <v>257</v>
      </c>
      <c r="U50" s="348"/>
      <c r="V50" s="348"/>
      <c r="W50" s="349"/>
      <c r="X50" s="7"/>
      <c r="Y50" s="7"/>
      <c r="Z50" s="1" t="str">
        <f>IF($G50="default", _xlfn.CONCAT("0x",BIN2HEX(_xlfn.CONCAT(H50:K50)),BIN2HEX(_xlfn.CONCAT(L50:O50)),BIN2HEX(_xlfn.CONCAT(P50:S50)),BIN2HEX(_xlfn.CONCAT(T50:W50))),"")</f>
        <v/>
      </c>
      <c r="AA50" s="1" t="str">
        <f t="shared" ref="AA50:AA51" si="8">IF($G50="default",HEX2DEC(SUBSTITUTE(Z50,"0x","")),"")</f>
        <v/>
      </c>
    </row>
    <row r="51" spans="2:27" s="8" customFormat="1" ht="14.45" customHeight="1">
      <c r="C51" s="230"/>
      <c r="D51" s="230"/>
      <c r="E51" s="230"/>
      <c r="F51" s="230"/>
      <c r="G51" s="20" t="s">
        <v>220</v>
      </c>
      <c r="H51" s="12">
        <v>0</v>
      </c>
      <c r="I51" s="108">
        <v>0</v>
      </c>
      <c r="J51" s="108">
        <v>0</v>
      </c>
      <c r="K51" s="108">
        <v>0</v>
      </c>
      <c r="L51" s="13">
        <v>1</v>
      </c>
      <c r="M51" s="13">
        <v>1</v>
      </c>
      <c r="N51" s="13">
        <v>1</v>
      </c>
      <c r="O51" s="13">
        <v>1</v>
      </c>
      <c r="P51" s="90">
        <v>0</v>
      </c>
      <c r="Q51" s="108">
        <v>0</v>
      </c>
      <c r="R51" s="108">
        <v>0</v>
      </c>
      <c r="S51" s="108">
        <v>0</v>
      </c>
      <c r="T51" s="13">
        <v>1</v>
      </c>
      <c r="U51" s="13">
        <v>1</v>
      </c>
      <c r="V51" s="13">
        <v>1</v>
      </c>
      <c r="W51" s="13">
        <v>1</v>
      </c>
      <c r="X51" s="19" t="s">
        <v>221</v>
      </c>
      <c r="Y51" s="7"/>
      <c r="Z51" s="1" t="str">
        <f t="shared" ref="Z51" si="9">IF($G51="default", _xlfn.CONCAT("0x",BIN2HEX(_xlfn.CONCAT(H51:K51)),BIN2HEX(_xlfn.CONCAT(L51:O51)),BIN2HEX(_xlfn.CONCAT(P51:S51)),BIN2HEX(_xlfn.CONCAT(T51:W51))),"")</f>
        <v>0x0F0F</v>
      </c>
      <c r="AA51" s="1">
        <f t="shared" si="8"/>
        <v>3855</v>
      </c>
    </row>
    <row r="52" spans="2:27" s="8" customFormat="1">
      <c r="C52" s="2"/>
      <c r="D52" s="2"/>
      <c r="E52" s="2"/>
      <c r="F52" s="1"/>
      <c r="Z52" s="1"/>
      <c r="AA52" s="1"/>
    </row>
    <row r="53" spans="2:27" s="8" customFormat="1" ht="30">
      <c r="C53" s="230" t="s">
        <v>161</v>
      </c>
      <c r="D53" s="230" t="s">
        <v>258</v>
      </c>
      <c r="E53" s="230">
        <f>E50+1</f>
        <v>14</v>
      </c>
      <c r="F53" s="230" t="str">
        <f>_xlfn.CONCAT("0x",DEC2HEX(E53,2))</f>
        <v>0x0E</v>
      </c>
      <c r="G53" s="78" t="s">
        <v>259</v>
      </c>
      <c r="H53" s="340" t="s">
        <v>260</v>
      </c>
      <c r="I53" s="340"/>
      <c r="J53" s="340"/>
      <c r="K53" s="340"/>
      <c r="L53" s="340"/>
      <c r="M53" s="340"/>
      <c r="N53" s="340"/>
      <c r="O53" s="340"/>
      <c r="P53" s="340" t="s">
        <v>261</v>
      </c>
      <c r="Q53" s="340"/>
      <c r="R53" s="340"/>
      <c r="S53" s="340"/>
      <c r="T53" s="340"/>
      <c r="U53" s="340"/>
      <c r="V53" s="340"/>
      <c r="W53" s="340"/>
      <c r="Z53" s="1" t="str">
        <f t="shared" si="0"/>
        <v/>
      </c>
      <c r="AA53" s="1" t="str">
        <f t="shared" si="1"/>
        <v/>
      </c>
    </row>
    <row r="54" spans="2:27" s="8" customFormat="1" ht="31.5">
      <c r="C54" s="230"/>
      <c r="D54" s="230"/>
      <c r="E54" s="230"/>
      <c r="F54" s="230"/>
      <c r="H54" s="85" t="s">
        <v>89</v>
      </c>
      <c r="I54" s="79" t="s">
        <v>262</v>
      </c>
      <c r="J54" s="79" t="s">
        <v>263</v>
      </c>
      <c r="K54" s="79" t="s">
        <v>264</v>
      </c>
      <c r="L54" s="79" t="s">
        <v>265</v>
      </c>
      <c r="M54" s="79" t="s">
        <v>266</v>
      </c>
      <c r="N54" s="79" t="s">
        <v>267</v>
      </c>
      <c r="O54" s="79" t="s">
        <v>268</v>
      </c>
      <c r="P54" s="85" t="s">
        <v>89</v>
      </c>
      <c r="Q54" s="79" t="s">
        <v>262</v>
      </c>
      <c r="R54" s="79" t="s">
        <v>263</v>
      </c>
      <c r="S54" s="79" t="s">
        <v>264</v>
      </c>
      <c r="T54" s="79" t="s">
        <v>265</v>
      </c>
      <c r="U54" s="79" t="s">
        <v>266</v>
      </c>
      <c r="V54" s="79" t="s">
        <v>267</v>
      </c>
      <c r="W54" s="79" t="s">
        <v>268</v>
      </c>
      <c r="Z54" s="1" t="str">
        <f t="shared" si="0"/>
        <v/>
      </c>
      <c r="AA54" s="1" t="str">
        <f t="shared" si="1"/>
        <v/>
      </c>
    </row>
    <row r="55" spans="2:27" s="8" customFormat="1">
      <c r="C55" s="230"/>
      <c r="D55" s="230"/>
      <c r="E55" s="230"/>
      <c r="F55" s="230"/>
      <c r="G55" s="20" t="s">
        <v>220</v>
      </c>
      <c r="H55" s="86">
        <v>0</v>
      </c>
      <c r="I55" s="18">
        <v>0</v>
      </c>
      <c r="J55" s="18">
        <v>0</v>
      </c>
      <c r="K55" s="18">
        <v>0</v>
      </c>
      <c r="L55" s="18">
        <v>0</v>
      </c>
      <c r="M55" s="18">
        <v>0</v>
      </c>
      <c r="N55" s="18">
        <v>0</v>
      </c>
      <c r="O55" s="18">
        <v>0</v>
      </c>
      <c r="P55" s="86">
        <v>0</v>
      </c>
      <c r="Q55" s="18">
        <v>0</v>
      </c>
      <c r="R55" s="18">
        <v>0</v>
      </c>
      <c r="S55" s="18">
        <v>0</v>
      </c>
      <c r="T55" s="18">
        <v>0</v>
      </c>
      <c r="U55" s="18">
        <v>0</v>
      </c>
      <c r="V55" s="18">
        <v>0</v>
      </c>
      <c r="W55" s="18">
        <v>0</v>
      </c>
      <c r="X55" s="19" t="s">
        <v>221</v>
      </c>
      <c r="Z55" s="1" t="str">
        <f t="shared" si="0"/>
        <v>0x0000</v>
      </c>
      <c r="AA55" s="1">
        <f t="shared" si="1"/>
        <v>0</v>
      </c>
    </row>
    <row r="56" spans="2:27" s="8" customFormat="1">
      <c r="C56" s="2"/>
      <c r="D56" s="2"/>
      <c r="E56" s="2"/>
      <c r="F56" s="1"/>
      <c r="Z56" s="1" t="str">
        <f t="shared" si="0"/>
        <v/>
      </c>
      <c r="AA56" s="1" t="str">
        <f t="shared" si="1"/>
        <v/>
      </c>
    </row>
    <row r="57" spans="2:27" s="8" customFormat="1" ht="30">
      <c r="C57" s="230" t="s">
        <v>163</v>
      </c>
      <c r="D57" s="230" t="s">
        <v>269</v>
      </c>
      <c r="E57" s="230">
        <f>E53+1</f>
        <v>15</v>
      </c>
      <c r="F57" s="230" t="str">
        <f>_xlfn.CONCAT("0x",DEC2HEX(E57,2))</f>
        <v>0x0F</v>
      </c>
      <c r="G57" s="78" t="s">
        <v>270</v>
      </c>
      <c r="H57" s="340" t="s">
        <v>271</v>
      </c>
      <c r="I57" s="340"/>
      <c r="J57" s="340"/>
      <c r="K57" s="340"/>
      <c r="L57" s="340"/>
      <c r="M57" s="340"/>
      <c r="N57" s="340"/>
      <c r="O57" s="340"/>
      <c r="P57" s="340" t="s">
        <v>272</v>
      </c>
      <c r="Q57" s="340"/>
      <c r="R57" s="340"/>
      <c r="S57" s="340"/>
      <c r="T57" s="340"/>
      <c r="U57" s="340"/>
      <c r="V57" s="340"/>
      <c r="W57" s="340"/>
      <c r="Z57" s="1" t="str">
        <f t="shared" si="0"/>
        <v/>
      </c>
      <c r="AA57" s="1" t="str">
        <f t="shared" si="1"/>
        <v/>
      </c>
    </row>
    <row r="58" spans="2:27" s="8" customFormat="1" ht="31.5">
      <c r="C58" s="230"/>
      <c r="D58" s="230"/>
      <c r="E58" s="230"/>
      <c r="F58" s="230"/>
      <c r="H58" s="85" t="s">
        <v>89</v>
      </c>
      <c r="I58" s="79" t="s">
        <v>262</v>
      </c>
      <c r="J58" s="79" t="s">
        <v>263</v>
      </c>
      <c r="K58" s="79" t="s">
        <v>264</v>
      </c>
      <c r="L58" s="79" t="s">
        <v>265</v>
      </c>
      <c r="M58" s="79" t="s">
        <v>266</v>
      </c>
      <c r="N58" s="79" t="s">
        <v>267</v>
      </c>
      <c r="O58" s="79" t="s">
        <v>268</v>
      </c>
      <c r="P58" s="85" t="s">
        <v>89</v>
      </c>
      <c r="Q58" s="79" t="s">
        <v>262</v>
      </c>
      <c r="R58" s="79" t="s">
        <v>263</v>
      </c>
      <c r="S58" s="79" t="s">
        <v>264</v>
      </c>
      <c r="T58" s="79" t="s">
        <v>265</v>
      </c>
      <c r="U58" s="79" t="s">
        <v>266</v>
      </c>
      <c r="V58" s="79" t="s">
        <v>267</v>
      </c>
      <c r="W58" s="79" t="s">
        <v>268</v>
      </c>
      <c r="Z58" s="1" t="str">
        <f t="shared" si="0"/>
        <v/>
      </c>
      <c r="AA58" s="1" t="str">
        <f t="shared" si="1"/>
        <v/>
      </c>
    </row>
    <row r="59" spans="2:27" s="8" customFormat="1">
      <c r="C59" s="230"/>
      <c r="D59" s="230"/>
      <c r="E59" s="230"/>
      <c r="F59" s="230"/>
      <c r="G59" s="20" t="s">
        <v>220</v>
      </c>
      <c r="H59" s="86">
        <v>0</v>
      </c>
      <c r="I59" s="18">
        <v>1</v>
      </c>
      <c r="J59" s="18">
        <v>0</v>
      </c>
      <c r="K59" s="18">
        <v>0</v>
      </c>
      <c r="L59" s="18">
        <v>1</v>
      </c>
      <c r="M59" s="18">
        <v>1</v>
      </c>
      <c r="N59" s="18">
        <v>1</v>
      </c>
      <c r="O59" s="18">
        <v>1</v>
      </c>
      <c r="P59" s="86">
        <v>0</v>
      </c>
      <c r="Q59" s="18">
        <v>0</v>
      </c>
      <c r="R59" s="18">
        <v>0</v>
      </c>
      <c r="S59" s="18">
        <v>0</v>
      </c>
      <c r="T59" s="18">
        <v>1</v>
      </c>
      <c r="U59" s="18">
        <v>1</v>
      </c>
      <c r="V59" s="18">
        <v>1</v>
      </c>
      <c r="W59" s="18">
        <v>1</v>
      </c>
      <c r="X59" s="19" t="s">
        <v>221</v>
      </c>
      <c r="Z59" s="1" t="str">
        <f t="shared" si="0"/>
        <v>0x4F0F</v>
      </c>
      <c r="AA59" s="1">
        <f t="shared" si="1"/>
        <v>20239</v>
      </c>
    </row>
    <row r="60" spans="2:27" s="8" customFormat="1">
      <c r="C60" s="2"/>
      <c r="D60" s="2"/>
      <c r="E60" s="2"/>
      <c r="F60" s="2"/>
      <c r="Z60" s="1" t="str">
        <f t="shared" si="0"/>
        <v/>
      </c>
      <c r="AA60" s="1" t="str">
        <f t="shared" si="1"/>
        <v/>
      </c>
    </row>
    <row r="61" spans="2:27" s="8" customFormat="1" ht="30">
      <c r="C61" s="230" t="s">
        <v>164</v>
      </c>
      <c r="D61" s="230" t="s">
        <v>273</v>
      </c>
      <c r="E61" s="230">
        <f>E57+1</f>
        <v>16</v>
      </c>
      <c r="F61" s="230" t="str">
        <f>_xlfn.CONCAT("0x",DEC2HEX(E61,2))</f>
        <v>0x10</v>
      </c>
      <c r="G61" s="78" t="s">
        <v>274</v>
      </c>
      <c r="H61" s="340" t="s">
        <v>275</v>
      </c>
      <c r="I61" s="340"/>
      <c r="J61" s="340"/>
      <c r="K61" s="340"/>
      <c r="L61" s="340"/>
      <c r="M61" s="340"/>
      <c r="N61" s="340"/>
      <c r="O61" s="340"/>
      <c r="P61" s="340" t="s">
        <v>276</v>
      </c>
      <c r="Q61" s="340"/>
      <c r="R61" s="340"/>
      <c r="S61" s="340"/>
      <c r="T61" s="340"/>
      <c r="U61" s="340"/>
      <c r="V61" s="340"/>
      <c r="W61" s="340"/>
      <c r="Z61" s="1" t="str">
        <f t="shared" si="0"/>
        <v/>
      </c>
      <c r="AA61" s="1" t="str">
        <f t="shared" si="1"/>
        <v/>
      </c>
    </row>
    <row r="62" spans="2:27" s="8" customFormat="1" ht="31.5">
      <c r="C62" s="230"/>
      <c r="D62" s="230"/>
      <c r="E62" s="230"/>
      <c r="F62" s="230"/>
      <c r="H62" s="85" t="s">
        <v>89</v>
      </c>
      <c r="I62" s="79" t="s">
        <v>262</v>
      </c>
      <c r="J62" s="79" t="s">
        <v>263</v>
      </c>
      <c r="K62" s="79" t="s">
        <v>264</v>
      </c>
      <c r="L62" s="79" t="s">
        <v>265</v>
      </c>
      <c r="M62" s="79" t="s">
        <v>266</v>
      </c>
      <c r="N62" s="79" t="s">
        <v>267</v>
      </c>
      <c r="O62" s="79" t="s">
        <v>268</v>
      </c>
      <c r="P62" s="85" t="s">
        <v>89</v>
      </c>
      <c r="Q62" s="79" t="s">
        <v>262</v>
      </c>
      <c r="R62" s="79" t="s">
        <v>263</v>
      </c>
      <c r="S62" s="79" t="s">
        <v>264</v>
      </c>
      <c r="T62" s="79" t="s">
        <v>265</v>
      </c>
      <c r="U62" s="79" t="s">
        <v>266</v>
      </c>
      <c r="V62" s="79" t="s">
        <v>267</v>
      </c>
      <c r="W62" s="79" t="s">
        <v>268</v>
      </c>
      <c r="Z62" s="1" t="str">
        <f t="shared" si="0"/>
        <v/>
      </c>
      <c r="AA62" s="1" t="str">
        <f t="shared" si="1"/>
        <v/>
      </c>
    </row>
    <row r="63" spans="2:27" s="8" customFormat="1">
      <c r="C63" s="230"/>
      <c r="D63" s="230"/>
      <c r="E63" s="230"/>
      <c r="F63" s="230"/>
      <c r="G63" s="20" t="s">
        <v>220</v>
      </c>
      <c r="H63" s="86">
        <v>0</v>
      </c>
      <c r="I63" s="18">
        <v>0</v>
      </c>
      <c r="J63" s="18">
        <v>0</v>
      </c>
      <c r="K63" s="18">
        <v>0</v>
      </c>
      <c r="L63" s="18">
        <v>0</v>
      </c>
      <c r="M63" s="18">
        <v>0</v>
      </c>
      <c r="N63" s="18">
        <v>0</v>
      </c>
      <c r="O63" s="18">
        <v>0</v>
      </c>
      <c r="P63" s="86">
        <v>0</v>
      </c>
      <c r="Q63" s="18">
        <v>0</v>
      </c>
      <c r="R63" s="18">
        <v>0</v>
      </c>
      <c r="S63" s="18">
        <v>0</v>
      </c>
      <c r="T63" s="18">
        <v>0</v>
      </c>
      <c r="U63" s="18">
        <v>0</v>
      </c>
      <c r="V63" s="18">
        <v>0</v>
      </c>
      <c r="W63" s="18">
        <v>0</v>
      </c>
      <c r="X63" s="19" t="s">
        <v>221</v>
      </c>
      <c r="Z63" s="1" t="str">
        <f t="shared" si="0"/>
        <v>0x0000</v>
      </c>
      <c r="AA63" s="1">
        <f t="shared" si="1"/>
        <v>0</v>
      </c>
    </row>
    <row r="64" spans="2:27" s="8" customFormat="1">
      <c r="C64" s="2"/>
      <c r="D64" s="2"/>
      <c r="E64" s="2"/>
      <c r="F64" s="2"/>
      <c r="Z64" s="1" t="str">
        <f t="shared" si="0"/>
        <v/>
      </c>
      <c r="AA64" s="1" t="str">
        <f t="shared" si="1"/>
        <v/>
      </c>
    </row>
    <row r="65" spans="3:27" s="8" customFormat="1" ht="30">
      <c r="C65" s="230" t="s">
        <v>165</v>
      </c>
      <c r="D65" s="230" t="s">
        <v>277</v>
      </c>
      <c r="E65" s="230">
        <f>E61+1</f>
        <v>17</v>
      </c>
      <c r="F65" s="230" t="str">
        <f>_xlfn.CONCAT("0x",DEC2HEX(E65,2))</f>
        <v>0x11</v>
      </c>
      <c r="G65" s="78" t="s">
        <v>278</v>
      </c>
      <c r="H65" s="340" t="s">
        <v>279</v>
      </c>
      <c r="I65" s="340"/>
      <c r="J65" s="340"/>
      <c r="K65" s="340"/>
      <c r="L65" s="340"/>
      <c r="M65" s="340"/>
      <c r="N65" s="340"/>
      <c r="O65" s="340"/>
      <c r="P65" s="340" t="s">
        <v>280</v>
      </c>
      <c r="Q65" s="340"/>
      <c r="R65" s="340"/>
      <c r="S65" s="340"/>
      <c r="T65" s="340"/>
      <c r="U65" s="340"/>
      <c r="V65" s="340"/>
      <c r="W65" s="340"/>
      <c r="Z65" s="1" t="str">
        <f t="shared" si="0"/>
        <v/>
      </c>
      <c r="AA65" s="1" t="str">
        <f t="shared" si="1"/>
        <v/>
      </c>
    </row>
    <row r="66" spans="3:27" s="8" customFormat="1" ht="31.5">
      <c r="C66" s="230"/>
      <c r="D66" s="230"/>
      <c r="E66" s="230"/>
      <c r="F66" s="230"/>
      <c r="H66" s="85" t="s">
        <v>89</v>
      </c>
      <c r="I66" s="79" t="s">
        <v>262</v>
      </c>
      <c r="J66" s="79" t="s">
        <v>263</v>
      </c>
      <c r="K66" s="79" t="s">
        <v>264</v>
      </c>
      <c r="L66" s="79" t="s">
        <v>265</v>
      </c>
      <c r="M66" s="79" t="s">
        <v>266</v>
      </c>
      <c r="N66" s="79" t="s">
        <v>267</v>
      </c>
      <c r="O66" s="79" t="s">
        <v>268</v>
      </c>
      <c r="P66" s="85" t="s">
        <v>89</v>
      </c>
      <c r="Q66" s="79" t="s">
        <v>262</v>
      </c>
      <c r="R66" s="79" t="s">
        <v>263</v>
      </c>
      <c r="S66" s="79" t="s">
        <v>264</v>
      </c>
      <c r="T66" s="79" t="s">
        <v>265</v>
      </c>
      <c r="U66" s="79" t="s">
        <v>266</v>
      </c>
      <c r="V66" s="79" t="s">
        <v>267</v>
      </c>
      <c r="W66" s="79" t="s">
        <v>268</v>
      </c>
      <c r="Z66" s="1" t="str">
        <f t="shared" si="0"/>
        <v/>
      </c>
      <c r="AA66" s="1" t="str">
        <f t="shared" si="1"/>
        <v/>
      </c>
    </row>
    <row r="67" spans="3:27" s="8" customFormat="1">
      <c r="C67" s="230"/>
      <c r="D67" s="230"/>
      <c r="E67" s="230"/>
      <c r="F67" s="230"/>
      <c r="G67" s="20" t="s">
        <v>220</v>
      </c>
      <c r="H67" s="86">
        <v>0</v>
      </c>
      <c r="I67" s="18">
        <v>0</v>
      </c>
      <c r="J67" s="18">
        <v>0</v>
      </c>
      <c r="K67" s="18">
        <v>0</v>
      </c>
      <c r="L67" s="18">
        <v>0</v>
      </c>
      <c r="M67" s="18">
        <v>0</v>
      </c>
      <c r="N67" s="18">
        <v>0</v>
      </c>
      <c r="O67" s="18">
        <v>0</v>
      </c>
      <c r="P67" s="86">
        <v>0</v>
      </c>
      <c r="Q67" s="18">
        <v>0</v>
      </c>
      <c r="R67" s="18">
        <v>0</v>
      </c>
      <c r="S67" s="18">
        <v>0</v>
      </c>
      <c r="T67" s="18">
        <v>0</v>
      </c>
      <c r="U67" s="18">
        <v>0</v>
      </c>
      <c r="V67" s="18">
        <v>0</v>
      </c>
      <c r="W67" s="18">
        <v>0</v>
      </c>
      <c r="X67" s="19" t="s">
        <v>221</v>
      </c>
      <c r="Z67" s="1" t="str">
        <f t="shared" si="0"/>
        <v>0x0000</v>
      </c>
      <c r="AA67" s="1">
        <f t="shared" si="1"/>
        <v>0</v>
      </c>
    </row>
    <row r="68" spans="3:27" s="8" customFormat="1">
      <c r="C68" s="2"/>
      <c r="D68" s="2"/>
      <c r="E68" s="2"/>
      <c r="F68" s="2"/>
      <c r="Z68" s="1" t="str">
        <f t="shared" si="0"/>
        <v/>
      </c>
      <c r="AA68" s="1" t="str">
        <f t="shared" si="1"/>
        <v/>
      </c>
    </row>
    <row r="69" spans="3:27" s="8" customFormat="1" ht="30">
      <c r="C69" s="230" t="s">
        <v>166</v>
      </c>
      <c r="D69" s="230" t="s">
        <v>281</v>
      </c>
      <c r="E69" s="230">
        <f>E65+1</f>
        <v>18</v>
      </c>
      <c r="F69" s="230" t="str">
        <f>_xlfn.CONCAT("0x",DEC2HEX(E69,2))</f>
        <v>0x12</v>
      </c>
      <c r="G69" s="78" t="s">
        <v>282</v>
      </c>
      <c r="H69" s="340" t="s">
        <v>283</v>
      </c>
      <c r="I69" s="340"/>
      <c r="J69" s="340"/>
      <c r="K69" s="340"/>
      <c r="L69" s="340"/>
      <c r="M69" s="340"/>
      <c r="N69" s="340"/>
      <c r="O69" s="340"/>
      <c r="P69" s="340" t="s">
        <v>284</v>
      </c>
      <c r="Q69" s="340"/>
      <c r="R69" s="340"/>
      <c r="S69" s="340"/>
      <c r="T69" s="340"/>
      <c r="U69" s="340"/>
      <c r="V69" s="340"/>
      <c r="W69" s="340"/>
      <c r="Z69" s="1" t="str">
        <f t="shared" si="0"/>
        <v/>
      </c>
      <c r="AA69" s="1" t="str">
        <f t="shared" si="1"/>
        <v/>
      </c>
    </row>
    <row r="70" spans="3:27" s="8" customFormat="1" ht="31.5">
      <c r="C70" s="230"/>
      <c r="D70" s="230"/>
      <c r="E70" s="230"/>
      <c r="F70" s="230"/>
      <c r="H70" s="85" t="s">
        <v>89</v>
      </c>
      <c r="I70" s="79" t="s">
        <v>262</v>
      </c>
      <c r="J70" s="79" t="s">
        <v>263</v>
      </c>
      <c r="K70" s="79" t="s">
        <v>264</v>
      </c>
      <c r="L70" s="79" t="s">
        <v>265</v>
      </c>
      <c r="M70" s="79" t="s">
        <v>266</v>
      </c>
      <c r="N70" s="79" t="s">
        <v>267</v>
      </c>
      <c r="O70" s="79" t="s">
        <v>268</v>
      </c>
      <c r="P70" s="85" t="s">
        <v>89</v>
      </c>
      <c r="Q70" s="79" t="s">
        <v>262</v>
      </c>
      <c r="R70" s="79" t="s">
        <v>263</v>
      </c>
      <c r="S70" s="79" t="s">
        <v>264</v>
      </c>
      <c r="T70" s="79" t="s">
        <v>265</v>
      </c>
      <c r="U70" s="79" t="s">
        <v>266</v>
      </c>
      <c r="V70" s="79" t="s">
        <v>267</v>
      </c>
      <c r="W70" s="79" t="s">
        <v>268</v>
      </c>
      <c r="Z70" s="1" t="str">
        <f t="shared" si="0"/>
        <v/>
      </c>
      <c r="AA70" s="1" t="str">
        <f t="shared" si="1"/>
        <v/>
      </c>
    </row>
    <row r="71" spans="3:27" s="8" customFormat="1">
      <c r="C71" s="230"/>
      <c r="D71" s="230"/>
      <c r="E71" s="230"/>
      <c r="F71" s="230"/>
      <c r="G71" s="20" t="s">
        <v>220</v>
      </c>
      <c r="H71" s="86">
        <v>0</v>
      </c>
      <c r="I71" s="18">
        <v>0</v>
      </c>
      <c r="J71" s="18">
        <v>0</v>
      </c>
      <c r="K71" s="18">
        <v>1</v>
      </c>
      <c r="L71" s="18">
        <v>0</v>
      </c>
      <c r="M71" s="18">
        <v>0</v>
      </c>
      <c r="N71" s="18">
        <v>0</v>
      </c>
      <c r="O71" s="18">
        <v>0</v>
      </c>
      <c r="P71" s="86">
        <v>0</v>
      </c>
      <c r="Q71" s="18">
        <v>1</v>
      </c>
      <c r="R71" s="18">
        <v>0</v>
      </c>
      <c r="S71" s="18">
        <v>1</v>
      </c>
      <c r="T71" s="18">
        <v>0</v>
      </c>
      <c r="U71" s="18">
        <v>0</v>
      </c>
      <c r="V71" s="18">
        <v>0</v>
      </c>
      <c r="W71" s="18">
        <v>0</v>
      </c>
      <c r="X71" s="19" t="s">
        <v>221</v>
      </c>
      <c r="Z71" s="1" t="str">
        <f t="shared" si="0"/>
        <v>0x1050</v>
      </c>
      <c r="AA71" s="1">
        <f t="shared" si="1"/>
        <v>4176</v>
      </c>
    </row>
    <row r="72" spans="3:27" s="8" customFormat="1">
      <c r="C72" s="2"/>
      <c r="D72" s="2"/>
      <c r="E72" s="2"/>
      <c r="F72" s="2"/>
      <c r="Z72" s="1" t="str">
        <f t="shared" si="0"/>
        <v/>
      </c>
      <c r="AA72" s="1" t="str">
        <f t="shared" si="1"/>
        <v/>
      </c>
    </row>
    <row r="73" spans="3:27" s="8" customFormat="1" ht="30">
      <c r="C73" s="230" t="s">
        <v>167</v>
      </c>
      <c r="D73" s="230" t="s">
        <v>285</v>
      </c>
      <c r="E73" s="230">
        <f>E69+1</f>
        <v>19</v>
      </c>
      <c r="F73" s="230" t="str">
        <f>_xlfn.CONCAT("0x",DEC2HEX(E73,2))</f>
        <v>0x13</v>
      </c>
      <c r="G73" s="78" t="s">
        <v>286</v>
      </c>
      <c r="H73" s="340" t="s">
        <v>287</v>
      </c>
      <c r="I73" s="340"/>
      <c r="J73" s="340"/>
      <c r="K73" s="340"/>
      <c r="L73" s="340"/>
      <c r="M73" s="340"/>
      <c r="N73" s="340"/>
      <c r="O73" s="340"/>
      <c r="P73" s="340" t="s">
        <v>288</v>
      </c>
      <c r="Q73" s="340"/>
      <c r="R73" s="340"/>
      <c r="S73" s="340"/>
      <c r="T73" s="340"/>
      <c r="U73" s="340"/>
      <c r="V73" s="340"/>
      <c r="W73" s="340"/>
      <c r="Z73" s="1" t="str">
        <f t="shared" si="0"/>
        <v/>
      </c>
      <c r="AA73" s="1" t="str">
        <f t="shared" si="1"/>
        <v/>
      </c>
    </row>
    <row r="74" spans="3:27" s="8" customFormat="1" ht="31.5">
      <c r="C74" s="230"/>
      <c r="D74" s="230"/>
      <c r="E74" s="230"/>
      <c r="F74" s="230"/>
      <c r="H74" s="85" t="s">
        <v>89</v>
      </c>
      <c r="I74" s="79" t="s">
        <v>262</v>
      </c>
      <c r="J74" s="79" t="s">
        <v>263</v>
      </c>
      <c r="K74" s="79" t="s">
        <v>264</v>
      </c>
      <c r="L74" s="79" t="s">
        <v>265</v>
      </c>
      <c r="M74" s="79" t="s">
        <v>266</v>
      </c>
      <c r="N74" s="79" t="s">
        <v>267</v>
      </c>
      <c r="O74" s="79" t="s">
        <v>268</v>
      </c>
      <c r="P74" s="85" t="s">
        <v>89</v>
      </c>
      <c r="Q74" s="79" t="s">
        <v>262</v>
      </c>
      <c r="R74" s="79" t="s">
        <v>263</v>
      </c>
      <c r="S74" s="79" t="s">
        <v>264</v>
      </c>
      <c r="T74" s="79" t="s">
        <v>265</v>
      </c>
      <c r="U74" s="79" t="s">
        <v>266</v>
      </c>
      <c r="V74" s="79" t="s">
        <v>267</v>
      </c>
      <c r="W74" s="79" t="s">
        <v>268</v>
      </c>
      <c r="Z74" s="1" t="str">
        <f t="shared" si="0"/>
        <v/>
      </c>
      <c r="AA74" s="1" t="str">
        <f t="shared" si="1"/>
        <v/>
      </c>
    </row>
    <row r="75" spans="3:27" s="8" customFormat="1">
      <c r="C75" s="230"/>
      <c r="D75" s="230"/>
      <c r="E75" s="230"/>
      <c r="F75" s="230"/>
      <c r="G75" s="20" t="s">
        <v>220</v>
      </c>
      <c r="H75" s="86">
        <v>0</v>
      </c>
      <c r="I75" s="18">
        <v>0</v>
      </c>
      <c r="J75" s="18">
        <v>0</v>
      </c>
      <c r="K75" s="18">
        <v>0</v>
      </c>
      <c r="L75" s="18">
        <v>0</v>
      </c>
      <c r="M75" s="18">
        <v>0</v>
      </c>
      <c r="N75" s="18">
        <v>0</v>
      </c>
      <c r="O75" s="18">
        <v>0</v>
      </c>
      <c r="P75" s="86">
        <v>0</v>
      </c>
      <c r="Q75" s="18">
        <v>0</v>
      </c>
      <c r="R75" s="18">
        <v>0</v>
      </c>
      <c r="S75" s="18">
        <v>0</v>
      </c>
      <c r="T75" s="18">
        <v>0</v>
      </c>
      <c r="U75" s="18">
        <v>0</v>
      </c>
      <c r="V75" s="18">
        <v>0</v>
      </c>
      <c r="W75" s="18">
        <v>0</v>
      </c>
      <c r="X75" s="19" t="s">
        <v>221</v>
      </c>
      <c r="Z75" s="1" t="str">
        <f t="shared" si="0"/>
        <v>0x0000</v>
      </c>
      <c r="AA75" s="1">
        <f t="shared" si="1"/>
        <v>0</v>
      </c>
    </row>
    <row r="76" spans="3:27" s="8" customFormat="1">
      <c r="C76" s="2"/>
      <c r="D76" s="2"/>
      <c r="E76" s="2"/>
      <c r="F76" s="2"/>
      <c r="Z76" s="1" t="str">
        <f t="shared" ref="Z76:Z79" si="10">IF($G76="default", _xlfn.CONCAT("0x",BIN2HEX(_xlfn.CONCAT(H76:K76)),BIN2HEX(_xlfn.CONCAT(L76:O76)),BIN2HEX(_xlfn.CONCAT(P76:S76)),BIN2HEX(_xlfn.CONCAT(T76:W76))),"")</f>
        <v/>
      </c>
      <c r="AA76" s="1" t="str">
        <f t="shared" ref="AA76:AA79" si="11">IF($G76="default",HEX2DEC(SUBSTITUTE(Z76,"0x","")),"")</f>
        <v/>
      </c>
    </row>
    <row r="77" spans="3:27" s="8" customFormat="1" ht="45">
      <c r="C77" s="230" t="s">
        <v>289</v>
      </c>
      <c r="D77" s="230" t="s">
        <v>290</v>
      </c>
      <c r="E77" s="230">
        <f>E73+1</f>
        <v>20</v>
      </c>
      <c r="F77" s="230" t="str">
        <f>_xlfn.CONCAT("0x",DEC2HEX(E77,2))</f>
        <v>0x14</v>
      </c>
      <c r="G77" s="78" t="s">
        <v>291</v>
      </c>
      <c r="H77" s="353" t="s">
        <v>204</v>
      </c>
      <c r="I77" s="354"/>
      <c r="J77" s="354"/>
      <c r="K77" s="354"/>
      <c r="L77" s="354"/>
      <c r="M77" s="354"/>
      <c r="N77" s="354"/>
      <c r="O77" s="355"/>
      <c r="P77" s="340" t="s">
        <v>292</v>
      </c>
      <c r="Q77" s="340"/>
      <c r="R77" s="340"/>
      <c r="S77" s="340"/>
      <c r="T77" s="340"/>
      <c r="U77" s="340"/>
      <c r="V77" s="340"/>
      <c r="W77" s="340"/>
      <c r="Z77" s="1" t="str">
        <f t="shared" si="10"/>
        <v/>
      </c>
      <c r="AA77" s="1" t="str">
        <f t="shared" si="11"/>
        <v/>
      </c>
    </row>
    <row r="78" spans="3:27" s="8" customFormat="1" ht="31.5">
      <c r="C78" s="230"/>
      <c r="D78" s="230"/>
      <c r="E78" s="230"/>
      <c r="F78" s="230"/>
      <c r="H78" s="356"/>
      <c r="I78" s="357"/>
      <c r="J78" s="357"/>
      <c r="K78" s="357"/>
      <c r="L78" s="357"/>
      <c r="M78" s="357"/>
      <c r="N78" s="357"/>
      <c r="O78" s="358"/>
      <c r="P78" s="85" t="s">
        <v>89</v>
      </c>
      <c r="Q78" s="79" t="s">
        <v>262</v>
      </c>
      <c r="R78" s="79" t="s">
        <v>263</v>
      </c>
      <c r="S78" s="79" t="s">
        <v>264</v>
      </c>
      <c r="T78" s="79" t="s">
        <v>265</v>
      </c>
      <c r="U78" s="79" t="s">
        <v>266</v>
      </c>
      <c r="V78" s="79" t="s">
        <v>267</v>
      </c>
      <c r="W78" s="79" t="s">
        <v>268</v>
      </c>
      <c r="Z78" s="1" t="str">
        <f t="shared" si="10"/>
        <v/>
      </c>
      <c r="AA78" s="1" t="str">
        <f t="shared" si="11"/>
        <v/>
      </c>
    </row>
    <row r="79" spans="3:27" s="8" customFormat="1">
      <c r="C79" s="230"/>
      <c r="D79" s="230"/>
      <c r="E79" s="230"/>
      <c r="F79" s="230"/>
      <c r="G79" s="20" t="s">
        <v>220</v>
      </c>
      <c r="H79" s="160">
        <v>0</v>
      </c>
      <c r="I79" s="160">
        <v>0</v>
      </c>
      <c r="J79" s="160">
        <v>0</v>
      </c>
      <c r="K79" s="160">
        <v>0</v>
      </c>
      <c r="L79" s="160">
        <v>0</v>
      </c>
      <c r="M79" s="160">
        <v>0</v>
      </c>
      <c r="N79" s="160">
        <v>0</v>
      </c>
      <c r="O79" s="160">
        <v>0</v>
      </c>
      <c r="P79" s="86">
        <v>0</v>
      </c>
      <c r="Q79" s="18">
        <v>0</v>
      </c>
      <c r="R79" s="18">
        <v>0</v>
      </c>
      <c r="S79" s="18">
        <v>0</v>
      </c>
      <c r="T79" s="18">
        <v>0</v>
      </c>
      <c r="U79" s="18">
        <v>0</v>
      </c>
      <c r="V79" s="18">
        <v>0</v>
      </c>
      <c r="W79" s="18">
        <v>0</v>
      </c>
      <c r="X79" s="19" t="s">
        <v>221</v>
      </c>
      <c r="Z79" s="1" t="str">
        <f t="shared" si="10"/>
        <v>0x0000</v>
      </c>
      <c r="AA79" s="1">
        <f t="shared" si="11"/>
        <v>0</v>
      </c>
    </row>
    <row r="80" spans="3:27" s="7" customFormat="1">
      <c r="C80" s="1"/>
      <c r="D80" s="1"/>
      <c r="E80" s="1"/>
      <c r="F80" s="1"/>
      <c r="G80" s="1"/>
      <c r="H80" s="1"/>
      <c r="I80" s="1"/>
      <c r="J80" s="1"/>
      <c r="K80" s="1"/>
      <c r="L80" s="1"/>
      <c r="M80" s="1"/>
      <c r="N80" s="1"/>
      <c r="O80" s="1"/>
      <c r="P80" s="1"/>
      <c r="Q80" s="1"/>
      <c r="R80" s="1"/>
      <c r="S80" s="1"/>
      <c r="T80" s="1"/>
      <c r="U80" s="1"/>
      <c r="V80" s="1"/>
      <c r="W80" s="1"/>
      <c r="Z80" s="1" t="str">
        <f t="shared" si="0"/>
        <v/>
      </c>
      <c r="AA80" s="1" t="str">
        <f t="shared" si="1"/>
        <v/>
      </c>
    </row>
    <row r="81" spans="3:27" s="7" customFormat="1">
      <c r="C81" s="230" t="s">
        <v>168</v>
      </c>
      <c r="D81" s="230" t="s">
        <v>293</v>
      </c>
      <c r="E81" s="230">
        <f>E77+1</f>
        <v>21</v>
      </c>
      <c r="F81" s="230" t="str">
        <f>_xlfn.CONCAT("0x",DEC2HEX(E81,2))</f>
        <v>0x15</v>
      </c>
      <c r="G81" s="31" t="s">
        <v>294</v>
      </c>
      <c r="H81" s="347" t="s">
        <v>219</v>
      </c>
      <c r="I81" s="348"/>
      <c r="J81" s="348"/>
      <c r="K81" s="348"/>
      <c r="L81" s="348"/>
      <c r="M81" s="348"/>
      <c r="N81" s="348"/>
      <c r="O81" s="348"/>
      <c r="P81" s="348"/>
      <c r="Q81" s="348"/>
      <c r="R81" s="348"/>
      <c r="S81" s="348"/>
      <c r="T81" s="348"/>
      <c r="U81" s="348"/>
      <c r="V81" s="348"/>
      <c r="W81" s="349"/>
      <c r="Z81" s="1" t="str">
        <f t="shared" si="0"/>
        <v/>
      </c>
      <c r="AA81" s="1" t="str">
        <f t="shared" si="1"/>
        <v/>
      </c>
    </row>
    <row r="82" spans="3:27" s="7" customFormat="1">
      <c r="C82" s="230"/>
      <c r="D82" s="230"/>
      <c r="E82" s="230"/>
      <c r="F82" s="230"/>
      <c r="G82" s="11"/>
      <c r="H82" s="30">
        <v>15</v>
      </c>
      <c r="I82" s="30">
        <v>14</v>
      </c>
      <c r="J82" s="30">
        <v>13</v>
      </c>
      <c r="K82" s="30">
        <v>12</v>
      </c>
      <c r="L82" s="30">
        <v>11</v>
      </c>
      <c r="M82" s="30">
        <v>10</v>
      </c>
      <c r="N82" s="30">
        <v>9</v>
      </c>
      <c r="O82" s="30">
        <v>8</v>
      </c>
      <c r="P82" s="30">
        <v>7</v>
      </c>
      <c r="Q82" s="30">
        <v>6</v>
      </c>
      <c r="R82" s="30">
        <v>5</v>
      </c>
      <c r="S82" s="30">
        <v>4</v>
      </c>
      <c r="T82" s="30">
        <v>3</v>
      </c>
      <c r="U82" s="30">
        <v>2</v>
      </c>
      <c r="V82" s="30">
        <v>1</v>
      </c>
      <c r="W82" s="30">
        <v>0</v>
      </c>
      <c r="Z82" s="1" t="str">
        <f t="shared" si="0"/>
        <v/>
      </c>
      <c r="AA82" s="1" t="str">
        <f t="shared" si="1"/>
        <v/>
      </c>
    </row>
    <row r="83" spans="3:27" s="8" customFormat="1">
      <c r="C83" s="230"/>
      <c r="D83" s="230"/>
      <c r="E83" s="230"/>
      <c r="F83" s="230"/>
      <c r="G83" s="20" t="s">
        <v>220</v>
      </c>
      <c r="H83" s="13">
        <v>0</v>
      </c>
      <c r="I83" s="13">
        <v>0</v>
      </c>
      <c r="J83" s="13">
        <v>0</v>
      </c>
      <c r="K83" s="13">
        <v>0</v>
      </c>
      <c r="L83" s="13">
        <v>0</v>
      </c>
      <c r="M83" s="13">
        <v>0</v>
      </c>
      <c r="N83" s="13">
        <v>0</v>
      </c>
      <c r="O83" s="13">
        <v>0</v>
      </c>
      <c r="P83" s="13">
        <v>0</v>
      </c>
      <c r="Q83" s="13">
        <v>0</v>
      </c>
      <c r="R83" s="13">
        <v>0</v>
      </c>
      <c r="S83" s="13">
        <v>0</v>
      </c>
      <c r="T83" s="13">
        <v>0</v>
      </c>
      <c r="U83" s="13">
        <v>0</v>
      </c>
      <c r="V83" s="13">
        <v>0</v>
      </c>
      <c r="W83" s="13">
        <v>0</v>
      </c>
      <c r="X83" s="19" t="s">
        <v>221</v>
      </c>
      <c r="Z83" s="1" t="str">
        <f t="shared" si="0"/>
        <v>0x0000</v>
      </c>
      <c r="AA83" s="1">
        <f t="shared" si="1"/>
        <v>0</v>
      </c>
    </row>
    <row r="84" spans="3:27" s="7" customFormat="1">
      <c r="C84" s="1"/>
      <c r="D84" s="1"/>
      <c r="E84" s="1"/>
      <c r="F84" s="1"/>
      <c r="G84" s="11"/>
      <c r="Z84" s="1" t="str">
        <f t="shared" si="0"/>
        <v/>
      </c>
      <c r="AA84" s="1" t="str">
        <f t="shared" si="1"/>
        <v/>
      </c>
    </row>
    <row r="85" spans="3:27" s="7" customFormat="1">
      <c r="C85" s="230" t="s">
        <v>170</v>
      </c>
      <c r="D85" s="230" t="s">
        <v>295</v>
      </c>
      <c r="E85" s="230">
        <f>E81+1</f>
        <v>22</v>
      </c>
      <c r="F85" s="230" t="str">
        <f>_xlfn.CONCAT("0x",DEC2HEX(E85,2))</f>
        <v>0x16</v>
      </c>
      <c r="G85" s="31" t="s">
        <v>296</v>
      </c>
      <c r="H85" s="347" t="s">
        <v>219</v>
      </c>
      <c r="I85" s="348"/>
      <c r="J85" s="348"/>
      <c r="K85" s="348"/>
      <c r="L85" s="348"/>
      <c r="M85" s="348"/>
      <c r="N85" s="348"/>
      <c r="O85" s="348"/>
      <c r="P85" s="348"/>
      <c r="Q85" s="348"/>
      <c r="R85" s="348"/>
      <c r="S85" s="348"/>
      <c r="T85" s="348"/>
      <c r="U85" s="348"/>
      <c r="V85" s="348"/>
      <c r="W85" s="349"/>
      <c r="Z85" s="1" t="str">
        <f t="shared" si="0"/>
        <v/>
      </c>
      <c r="AA85" s="1" t="str">
        <f t="shared" si="1"/>
        <v/>
      </c>
    </row>
    <row r="86" spans="3:27" s="7" customFormat="1">
      <c r="C86" s="230"/>
      <c r="D86" s="230"/>
      <c r="E86" s="230"/>
      <c r="F86" s="230"/>
      <c r="G86" s="11"/>
      <c r="H86" s="30">
        <v>31</v>
      </c>
      <c r="I86" s="30">
        <v>30</v>
      </c>
      <c r="J86" s="30">
        <v>29</v>
      </c>
      <c r="K86" s="30">
        <v>28</v>
      </c>
      <c r="L86" s="30">
        <v>27</v>
      </c>
      <c r="M86" s="30">
        <v>26</v>
      </c>
      <c r="N86" s="30">
        <v>25</v>
      </c>
      <c r="O86" s="30">
        <v>24</v>
      </c>
      <c r="P86" s="30">
        <v>23</v>
      </c>
      <c r="Q86" s="30">
        <v>22</v>
      </c>
      <c r="R86" s="30">
        <v>21</v>
      </c>
      <c r="S86" s="30">
        <v>20</v>
      </c>
      <c r="T86" s="30">
        <v>19</v>
      </c>
      <c r="U86" s="30">
        <v>18</v>
      </c>
      <c r="V86" s="30">
        <v>17</v>
      </c>
      <c r="W86" s="30">
        <v>16</v>
      </c>
      <c r="Z86" s="1" t="str">
        <f t="shared" si="0"/>
        <v/>
      </c>
      <c r="AA86" s="1" t="str">
        <f t="shared" si="1"/>
        <v/>
      </c>
    </row>
    <row r="87" spans="3:27" s="8" customFormat="1">
      <c r="C87" s="230"/>
      <c r="D87" s="230"/>
      <c r="E87" s="230"/>
      <c r="F87" s="230"/>
      <c r="G87" s="20" t="s">
        <v>220</v>
      </c>
      <c r="H87" s="13">
        <v>0</v>
      </c>
      <c r="I87" s="13">
        <v>0</v>
      </c>
      <c r="J87" s="13">
        <v>0</v>
      </c>
      <c r="K87" s="13">
        <v>0</v>
      </c>
      <c r="L87" s="13">
        <v>0</v>
      </c>
      <c r="M87" s="13">
        <v>0</v>
      </c>
      <c r="N87" s="13">
        <v>0</v>
      </c>
      <c r="O87" s="13">
        <v>0</v>
      </c>
      <c r="P87" s="13">
        <v>0</v>
      </c>
      <c r="Q87" s="13">
        <v>0</v>
      </c>
      <c r="R87" s="13">
        <v>0</v>
      </c>
      <c r="S87" s="13">
        <v>0</v>
      </c>
      <c r="T87" s="13">
        <v>0</v>
      </c>
      <c r="U87" s="13">
        <v>0</v>
      </c>
      <c r="V87" s="13">
        <v>0</v>
      </c>
      <c r="W87" s="13">
        <v>0</v>
      </c>
      <c r="X87" s="19" t="s">
        <v>221</v>
      </c>
      <c r="Z87" s="1" t="str">
        <f t="shared" si="0"/>
        <v>0x0000</v>
      </c>
      <c r="AA87" s="1">
        <f t="shared" si="1"/>
        <v>0</v>
      </c>
    </row>
    <row r="88" spans="3:27" s="7" customFormat="1">
      <c r="C88" s="1"/>
      <c r="D88" s="1"/>
      <c r="E88" s="1"/>
      <c r="F88" s="1"/>
      <c r="G88" s="11"/>
      <c r="Z88" s="1" t="str">
        <f t="shared" si="0"/>
        <v/>
      </c>
      <c r="AA88" s="1" t="str">
        <f t="shared" si="1"/>
        <v/>
      </c>
    </row>
    <row r="89" spans="3:27" s="7" customFormat="1">
      <c r="C89" s="230" t="s">
        <v>172</v>
      </c>
      <c r="D89" s="230" t="s">
        <v>297</v>
      </c>
      <c r="E89" s="230">
        <f>E85+1</f>
        <v>23</v>
      </c>
      <c r="F89" s="230" t="str">
        <f>_xlfn.CONCAT("0x",DEC2HEX(E89,2))</f>
        <v>0x17</v>
      </c>
      <c r="G89" s="31" t="s">
        <v>298</v>
      </c>
      <c r="H89" s="347" t="s">
        <v>219</v>
      </c>
      <c r="I89" s="348"/>
      <c r="J89" s="348"/>
      <c r="K89" s="348"/>
      <c r="L89" s="348"/>
      <c r="M89" s="348"/>
      <c r="N89" s="348"/>
      <c r="O89" s="348"/>
      <c r="P89" s="348"/>
      <c r="Q89" s="348"/>
      <c r="R89" s="348"/>
      <c r="S89" s="348"/>
      <c r="T89" s="348"/>
      <c r="U89" s="348"/>
      <c r="V89" s="348"/>
      <c r="W89" s="349"/>
      <c r="Z89" s="1" t="str">
        <f t="shared" ref="Z89:Z140" si="12">IF($G89="default", _xlfn.CONCAT("0x",BIN2HEX(_xlfn.CONCAT(H89:K89)),BIN2HEX(_xlfn.CONCAT(L89:O89)),BIN2HEX(_xlfn.CONCAT(P89:S89)),BIN2HEX(_xlfn.CONCAT(T89:W89))),"")</f>
        <v/>
      </c>
      <c r="AA89" s="1" t="str">
        <f t="shared" ref="AA89:AA140" si="13">IF($G89="default",HEX2DEC(SUBSTITUTE(Z89,"0x","")),"")</f>
        <v/>
      </c>
    </row>
    <row r="90" spans="3:27" s="7" customFormat="1">
      <c r="C90" s="230"/>
      <c r="D90" s="230"/>
      <c r="E90" s="230"/>
      <c r="F90" s="230"/>
      <c r="G90" s="11"/>
      <c r="H90" s="30">
        <v>47</v>
      </c>
      <c r="I90" s="30">
        <v>46</v>
      </c>
      <c r="J90" s="30">
        <v>45</v>
      </c>
      <c r="K90" s="30">
        <v>44</v>
      </c>
      <c r="L90" s="30">
        <v>43</v>
      </c>
      <c r="M90" s="30">
        <v>42</v>
      </c>
      <c r="N90" s="30">
        <v>41</v>
      </c>
      <c r="O90" s="30">
        <v>40</v>
      </c>
      <c r="P90" s="30">
        <v>39</v>
      </c>
      <c r="Q90" s="30">
        <v>38</v>
      </c>
      <c r="R90" s="30">
        <v>37</v>
      </c>
      <c r="S90" s="30">
        <v>36</v>
      </c>
      <c r="T90" s="30">
        <v>35</v>
      </c>
      <c r="U90" s="30">
        <v>34</v>
      </c>
      <c r="V90" s="30">
        <v>33</v>
      </c>
      <c r="W90" s="30">
        <v>32</v>
      </c>
      <c r="Z90" s="1" t="str">
        <f t="shared" si="12"/>
        <v/>
      </c>
      <c r="AA90" s="1" t="str">
        <f t="shared" si="13"/>
        <v/>
      </c>
    </row>
    <row r="91" spans="3:27" s="8" customFormat="1">
      <c r="C91" s="230"/>
      <c r="D91" s="230"/>
      <c r="E91" s="230"/>
      <c r="F91" s="230"/>
      <c r="G91" s="20" t="s">
        <v>220</v>
      </c>
      <c r="H91" s="13">
        <v>0</v>
      </c>
      <c r="I91" s="13">
        <v>0</v>
      </c>
      <c r="J91" s="13">
        <v>0</v>
      </c>
      <c r="K91" s="13">
        <v>0</v>
      </c>
      <c r="L91" s="13">
        <v>0</v>
      </c>
      <c r="M91" s="13">
        <v>0</v>
      </c>
      <c r="N91" s="13">
        <v>0</v>
      </c>
      <c r="O91" s="13">
        <v>0</v>
      </c>
      <c r="P91" s="13">
        <v>0</v>
      </c>
      <c r="Q91" s="13">
        <v>0</v>
      </c>
      <c r="R91" s="13">
        <v>0</v>
      </c>
      <c r="S91" s="13">
        <v>0</v>
      </c>
      <c r="T91" s="13">
        <v>0</v>
      </c>
      <c r="U91" s="13">
        <v>0</v>
      </c>
      <c r="V91" s="13">
        <v>0</v>
      </c>
      <c r="W91" s="13">
        <v>0</v>
      </c>
      <c r="X91" s="19" t="s">
        <v>221</v>
      </c>
      <c r="Z91" s="1" t="str">
        <f t="shared" si="12"/>
        <v>0x0000</v>
      </c>
      <c r="AA91" s="1">
        <f t="shared" si="13"/>
        <v>0</v>
      </c>
    </row>
    <row r="92" spans="3:27" s="7" customFormat="1">
      <c r="C92" s="1"/>
      <c r="D92" s="1"/>
      <c r="E92" s="1"/>
      <c r="F92" s="1"/>
      <c r="G92" s="11"/>
      <c r="Z92" s="1" t="str">
        <f t="shared" si="12"/>
        <v/>
      </c>
      <c r="AA92" s="1" t="str">
        <f t="shared" si="13"/>
        <v/>
      </c>
    </row>
    <row r="93" spans="3:27" s="7" customFormat="1">
      <c r="C93" s="230" t="s">
        <v>174</v>
      </c>
      <c r="D93" s="230" t="s">
        <v>299</v>
      </c>
      <c r="E93" s="230">
        <f>E89+1</f>
        <v>24</v>
      </c>
      <c r="F93" s="230" t="str">
        <f>_xlfn.CONCAT("0x",DEC2HEX(E93,2))</f>
        <v>0x18</v>
      </c>
      <c r="G93" s="31" t="s">
        <v>300</v>
      </c>
      <c r="H93" s="347" t="s">
        <v>219</v>
      </c>
      <c r="I93" s="348"/>
      <c r="J93" s="348"/>
      <c r="K93" s="348"/>
      <c r="L93" s="348"/>
      <c r="M93" s="348"/>
      <c r="N93" s="348"/>
      <c r="O93" s="348"/>
      <c r="P93" s="348"/>
      <c r="Q93" s="348"/>
      <c r="R93" s="348"/>
      <c r="S93" s="348"/>
      <c r="T93" s="348"/>
      <c r="U93" s="348"/>
      <c r="V93" s="348"/>
      <c r="W93" s="349"/>
      <c r="Z93" s="1" t="str">
        <f t="shared" si="12"/>
        <v/>
      </c>
      <c r="AA93" s="1" t="str">
        <f t="shared" si="13"/>
        <v/>
      </c>
    </row>
    <row r="94" spans="3:27" s="7" customFormat="1">
      <c r="C94" s="230"/>
      <c r="D94" s="230"/>
      <c r="E94" s="230"/>
      <c r="F94" s="230"/>
      <c r="G94" s="11"/>
      <c r="H94" s="30">
        <v>63</v>
      </c>
      <c r="I94" s="30">
        <v>62</v>
      </c>
      <c r="J94" s="30">
        <v>61</v>
      </c>
      <c r="K94" s="30">
        <v>60</v>
      </c>
      <c r="L94" s="30">
        <v>59</v>
      </c>
      <c r="M94" s="30">
        <v>58</v>
      </c>
      <c r="N94" s="30">
        <v>57</v>
      </c>
      <c r="O94" s="30">
        <v>56</v>
      </c>
      <c r="P94" s="30">
        <v>55</v>
      </c>
      <c r="Q94" s="30">
        <v>54</v>
      </c>
      <c r="R94" s="30">
        <v>53</v>
      </c>
      <c r="S94" s="30">
        <v>52</v>
      </c>
      <c r="T94" s="30">
        <v>51</v>
      </c>
      <c r="U94" s="30">
        <v>50</v>
      </c>
      <c r="V94" s="30">
        <v>49</v>
      </c>
      <c r="W94" s="30">
        <v>48</v>
      </c>
      <c r="Z94" s="1" t="str">
        <f t="shared" si="12"/>
        <v/>
      </c>
      <c r="AA94" s="1" t="str">
        <f t="shared" si="13"/>
        <v/>
      </c>
    </row>
    <row r="95" spans="3:27" s="8" customFormat="1">
      <c r="C95" s="230"/>
      <c r="D95" s="230"/>
      <c r="E95" s="230"/>
      <c r="F95" s="230"/>
      <c r="G95" s="20" t="s">
        <v>220</v>
      </c>
      <c r="H95" s="13">
        <v>0</v>
      </c>
      <c r="I95" s="13">
        <v>0</v>
      </c>
      <c r="J95" s="13">
        <v>0</v>
      </c>
      <c r="K95" s="13">
        <v>0</v>
      </c>
      <c r="L95" s="13">
        <v>0</v>
      </c>
      <c r="M95" s="13">
        <v>0</v>
      </c>
      <c r="N95" s="13">
        <v>0</v>
      </c>
      <c r="O95" s="13">
        <v>0</v>
      </c>
      <c r="P95" s="13">
        <v>0</v>
      </c>
      <c r="Q95" s="13">
        <v>0</v>
      </c>
      <c r="R95" s="13">
        <v>0</v>
      </c>
      <c r="S95" s="13">
        <v>0</v>
      </c>
      <c r="T95" s="13">
        <v>0</v>
      </c>
      <c r="U95" s="13">
        <v>0</v>
      </c>
      <c r="V95" s="13">
        <v>0</v>
      </c>
      <c r="W95" s="13">
        <v>0</v>
      </c>
      <c r="X95" s="19" t="s">
        <v>221</v>
      </c>
      <c r="Z95" s="1" t="str">
        <f t="shared" si="12"/>
        <v>0x0000</v>
      </c>
      <c r="AA95" s="1">
        <f t="shared" si="13"/>
        <v>0</v>
      </c>
    </row>
    <row r="96" spans="3:27" s="8" customFormat="1">
      <c r="C96" s="1"/>
      <c r="D96" s="1"/>
      <c r="E96" s="1"/>
      <c r="F96" s="1"/>
      <c r="G96" s="20"/>
      <c r="H96" s="6"/>
      <c r="I96" s="6"/>
      <c r="J96" s="6"/>
      <c r="K96" s="6"/>
      <c r="L96" s="6"/>
      <c r="M96" s="6"/>
      <c r="N96" s="6"/>
      <c r="O96" s="6"/>
      <c r="P96" s="6"/>
      <c r="Q96" s="6"/>
      <c r="R96" s="6"/>
      <c r="S96" s="6"/>
      <c r="T96" s="6"/>
      <c r="U96" s="6"/>
      <c r="V96" s="6"/>
      <c r="W96" s="6"/>
      <c r="X96" s="19"/>
      <c r="Z96" s="1" t="str">
        <f t="shared" si="12"/>
        <v/>
      </c>
      <c r="AA96" s="1" t="str">
        <f t="shared" si="13"/>
        <v/>
      </c>
    </row>
    <row r="97" spans="3:27" s="8" customFormat="1" ht="31.5">
      <c r="C97" s="230" t="s">
        <v>176</v>
      </c>
      <c r="D97" s="230" t="s">
        <v>301</v>
      </c>
      <c r="E97" s="230">
        <f>E93+1</f>
        <v>25</v>
      </c>
      <c r="F97" s="230" t="str">
        <f>_xlfn.CONCAT("0x",DEC2HEX(E97,2))</f>
        <v>0x19</v>
      </c>
      <c r="G97" s="87" t="s">
        <v>302</v>
      </c>
      <c r="H97" s="10" t="s">
        <v>89</v>
      </c>
      <c r="I97" s="347" t="s">
        <v>303</v>
      </c>
      <c r="J97" s="348"/>
      <c r="K97" s="348"/>
      <c r="L97" s="348"/>
      <c r="M97" s="348"/>
      <c r="N97" s="348"/>
      <c r="O97" s="348"/>
      <c r="P97" s="336" t="s">
        <v>204</v>
      </c>
      <c r="Q97" s="337"/>
      <c r="R97" s="337"/>
      <c r="S97" s="337"/>
      <c r="T97" s="337"/>
      <c r="U97" s="347" t="s">
        <v>22</v>
      </c>
      <c r="V97" s="348"/>
      <c r="W97" s="349"/>
      <c r="X97" s="7"/>
      <c r="Y97" s="7"/>
      <c r="Z97" s="1" t="str">
        <f t="shared" si="12"/>
        <v/>
      </c>
      <c r="AA97" s="1" t="str">
        <f t="shared" si="13"/>
        <v/>
      </c>
    </row>
    <row r="98" spans="3:27" s="8" customFormat="1">
      <c r="C98" s="230"/>
      <c r="D98" s="230"/>
      <c r="E98" s="230"/>
      <c r="F98" s="230"/>
      <c r="G98" s="20" t="s">
        <v>220</v>
      </c>
      <c r="H98" s="12">
        <v>0</v>
      </c>
      <c r="I98" s="13">
        <v>1</v>
      </c>
      <c r="J98" s="13">
        <v>1</v>
      </c>
      <c r="K98" s="13">
        <v>1</v>
      </c>
      <c r="L98" s="13">
        <v>1</v>
      </c>
      <c r="M98" s="13">
        <v>1</v>
      </c>
      <c r="N98" s="13">
        <v>1</v>
      </c>
      <c r="O98" s="88">
        <v>1</v>
      </c>
      <c r="P98" s="12">
        <v>0</v>
      </c>
      <c r="Q98" s="12">
        <v>0</v>
      </c>
      <c r="R98" s="12">
        <v>0</v>
      </c>
      <c r="S98" s="12">
        <v>0</v>
      </c>
      <c r="T98" s="90">
        <v>0</v>
      </c>
      <c r="U98" s="13">
        <v>0</v>
      </c>
      <c r="V98" s="13">
        <v>0</v>
      </c>
      <c r="W98" s="13">
        <v>0</v>
      </c>
      <c r="X98" s="19" t="s">
        <v>221</v>
      </c>
      <c r="Y98" s="7"/>
      <c r="Z98" s="1" t="str">
        <f t="shared" si="12"/>
        <v>0x7F00</v>
      </c>
      <c r="AA98" s="1">
        <f t="shared" si="13"/>
        <v>32512</v>
      </c>
    </row>
    <row r="99" spans="3:27" s="8" customFormat="1">
      <c r="C99" s="1"/>
      <c r="D99" s="1"/>
      <c r="E99" s="1"/>
      <c r="F99" s="1"/>
      <c r="G99" s="20"/>
      <c r="H99" s="6"/>
      <c r="I99" s="6"/>
      <c r="J99" s="6"/>
      <c r="K99" s="6"/>
      <c r="L99" s="6"/>
      <c r="M99" s="6"/>
      <c r="N99" s="6"/>
      <c r="O99" s="6"/>
      <c r="P99" s="6"/>
      <c r="Q99" s="6"/>
      <c r="R99" s="6"/>
      <c r="S99" s="6"/>
      <c r="T99" s="6"/>
      <c r="U99" s="6"/>
      <c r="V99" s="6"/>
      <c r="W99" s="6"/>
      <c r="X99" s="19"/>
      <c r="Z99" s="1" t="str">
        <f t="shared" si="12"/>
        <v/>
      </c>
      <c r="AA99" s="1" t="str">
        <f t="shared" si="13"/>
        <v/>
      </c>
    </row>
    <row r="100" spans="3:27" s="8" customFormat="1" ht="31.5" customHeight="1">
      <c r="C100" s="230" t="s">
        <v>178</v>
      </c>
      <c r="D100" s="230" t="s">
        <v>304</v>
      </c>
      <c r="E100" s="230">
        <f>E97+1</f>
        <v>26</v>
      </c>
      <c r="F100" s="230" t="str">
        <f>_xlfn.CONCAT("0x",DEC2HEX(E100,2))</f>
        <v>0x1A</v>
      </c>
      <c r="G100" s="87" t="s">
        <v>305</v>
      </c>
      <c r="H100" s="336" t="s">
        <v>204</v>
      </c>
      <c r="I100" s="337"/>
      <c r="J100" s="337"/>
      <c r="K100" s="337"/>
      <c r="L100" s="337"/>
      <c r="M100" s="339"/>
      <c r="N100" s="347" t="s">
        <v>24</v>
      </c>
      <c r="O100" s="348"/>
      <c r="P100" s="348"/>
      <c r="Q100" s="348"/>
      <c r="R100" s="348"/>
      <c r="S100" s="348"/>
      <c r="T100" s="348"/>
      <c r="U100" s="348"/>
      <c r="V100" s="348"/>
      <c r="W100" s="349"/>
      <c r="X100" s="7"/>
      <c r="Y100" s="7"/>
      <c r="Z100" s="1" t="str">
        <f t="shared" si="12"/>
        <v/>
      </c>
      <c r="AA100" s="1" t="str">
        <f t="shared" si="13"/>
        <v/>
      </c>
    </row>
    <row r="101" spans="3:27" s="8" customFormat="1">
      <c r="C101" s="230"/>
      <c r="D101" s="230"/>
      <c r="E101" s="230"/>
      <c r="F101" s="230"/>
      <c r="G101" s="20" t="s">
        <v>220</v>
      </c>
      <c r="H101" s="12">
        <v>0</v>
      </c>
      <c r="I101" s="12">
        <v>0</v>
      </c>
      <c r="J101" s="12">
        <v>0</v>
      </c>
      <c r="K101" s="12">
        <v>0</v>
      </c>
      <c r="L101" s="12">
        <v>0</v>
      </c>
      <c r="M101" s="90">
        <v>0</v>
      </c>
      <c r="N101" s="13">
        <v>0</v>
      </c>
      <c r="O101" s="88">
        <v>0</v>
      </c>
      <c r="P101" s="13">
        <v>0</v>
      </c>
      <c r="Q101" s="13">
        <v>0</v>
      </c>
      <c r="R101" s="13">
        <v>0</v>
      </c>
      <c r="S101" s="13">
        <v>0</v>
      </c>
      <c r="T101" s="88">
        <v>0</v>
      </c>
      <c r="U101" s="13">
        <v>0</v>
      </c>
      <c r="V101" s="13">
        <v>0</v>
      </c>
      <c r="W101" s="13">
        <v>0</v>
      </c>
      <c r="X101" s="19" t="s">
        <v>221</v>
      </c>
      <c r="Y101" s="7"/>
      <c r="Z101" s="1" t="str">
        <f t="shared" si="12"/>
        <v>0x0000</v>
      </c>
      <c r="AA101" s="1">
        <f t="shared" si="13"/>
        <v>0</v>
      </c>
    </row>
    <row r="102" spans="3:27" s="8" customFormat="1">
      <c r="C102" s="1"/>
      <c r="D102" s="1"/>
      <c r="E102" s="1"/>
      <c r="F102" s="1"/>
      <c r="G102" s="20"/>
      <c r="H102" s="6"/>
      <c r="I102" s="6"/>
      <c r="J102" s="6"/>
      <c r="K102" s="6"/>
      <c r="L102" s="6"/>
      <c r="M102" s="6"/>
      <c r="N102" s="6"/>
      <c r="O102" s="6"/>
      <c r="P102" s="6"/>
      <c r="Q102" s="6"/>
      <c r="R102" s="6"/>
      <c r="S102" s="6"/>
      <c r="T102" s="6"/>
      <c r="U102" s="6"/>
      <c r="V102" s="6"/>
      <c r="W102" s="6"/>
      <c r="X102" s="19"/>
      <c r="Z102" s="1" t="str">
        <f t="shared" si="12"/>
        <v/>
      </c>
      <c r="AA102" s="1" t="str">
        <f t="shared" si="13"/>
        <v/>
      </c>
    </row>
    <row r="103" spans="3:27" s="8" customFormat="1" ht="105" customHeight="1">
      <c r="C103" s="230" t="s">
        <v>2</v>
      </c>
      <c r="D103" s="230" t="s">
        <v>306</v>
      </c>
      <c r="E103" s="230">
        <f>E100+1</f>
        <v>27</v>
      </c>
      <c r="F103" s="230" t="str">
        <f>_xlfn.CONCAT("0x",DEC2HEX(E103,2))</f>
        <v>0x1B</v>
      </c>
      <c r="G103" s="87" t="s">
        <v>307</v>
      </c>
      <c r="H103" s="336" t="s">
        <v>204</v>
      </c>
      <c r="I103" s="337"/>
      <c r="J103" s="337"/>
      <c r="K103" s="337"/>
      <c r="L103" s="337"/>
      <c r="M103" s="337"/>
      <c r="N103" s="339"/>
      <c r="O103" s="9" t="s">
        <v>27</v>
      </c>
      <c r="P103" s="369" t="s">
        <v>204</v>
      </c>
      <c r="Q103" s="369"/>
      <c r="R103" s="369"/>
      <c r="S103" s="9" t="s">
        <v>26</v>
      </c>
      <c r="T103" s="369" t="s">
        <v>204</v>
      </c>
      <c r="U103" s="369"/>
      <c r="V103" s="368" t="s">
        <v>308</v>
      </c>
      <c r="W103" s="368"/>
      <c r="X103" s="7"/>
      <c r="Y103" s="7"/>
      <c r="Z103" s="1" t="str">
        <f>IF($G103="default", _xlfn.CONCAT("0x",BIN2HEX(_xlfn.CONCAT(H103:K103)),BIN2HEX(_xlfn.CONCAT(L103:O103)),BIN2HEX(_xlfn.CONCAT(P103:S103)),BIN2HEX(_xlfn.CONCAT(S103:W103))),"")</f>
        <v/>
      </c>
      <c r="AA103" s="1" t="str">
        <f t="shared" ref="AA103:AA106" si="14">IF($G103="default",HEX2DEC(SUBSTITUTE(Z103,"0x","")),"")</f>
        <v/>
      </c>
    </row>
    <row r="104" spans="3:27" s="8" customFormat="1">
      <c r="C104" s="230"/>
      <c r="D104" s="230"/>
      <c r="E104" s="230"/>
      <c r="F104" s="230"/>
      <c r="G104" s="20" t="s">
        <v>220</v>
      </c>
      <c r="H104" s="12">
        <v>0</v>
      </c>
      <c r="I104" s="12">
        <v>0</v>
      </c>
      <c r="J104" s="12">
        <v>0</v>
      </c>
      <c r="K104" s="12">
        <v>0</v>
      </c>
      <c r="L104" s="12">
        <v>0</v>
      </c>
      <c r="M104" s="12">
        <v>0</v>
      </c>
      <c r="N104" s="12">
        <v>0</v>
      </c>
      <c r="O104" s="88">
        <v>0</v>
      </c>
      <c r="P104" s="12">
        <v>0</v>
      </c>
      <c r="Q104" s="12">
        <v>0</v>
      </c>
      <c r="R104" s="12">
        <v>0</v>
      </c>
      <c r="S104" s="13">
        <v>0</v>
      </c>
      <c r="T104" s="12">
        <v>0</v>
      </c>
      <c r="U104" s="12">
        <v>0</v>
      </c>
      <c r="V104" s="13">
        <v>0</v>
      </c>
      <c r="W104" s="13">
        <v>0</v>
      </c>
      <c r="X104" s="19" t="s">
        <v>221</v>
      </c>
      <c r="Y104" s="7"/>
      <c r="Z104" s="1" t="str">
        <f t="shared" ref="Z104:Z106" si="15">IF($G104="default", _xlfn.CONCAT("0x",BIN2HEX(_xlfn.CONCAT(H104:K104)),BIN2HEX(_xlfn.CONCAT(L104:O104)),BIN2HEX(_xlfn.CONCAT(P104:S104)),BIN2HEX(_xlfn.CONCAT(T104:W104))),"")</f>
        <v>0x0000</v>
      </c>
      <c r="AA104" s="1">
        <f t="shared" si="14"/>
        <v>0</v>
      </c>
    </row>
    <row r="105" spans="3:27" s="7" customFormat="1">
      <c r="C105" s="1"/>
      <c r="D105" s="1"/>
      <c r="E105" s="1"/>
      <c r="F105" s="1"/>
      <c r="G105" s="139" t="s">
        <v>309</v>
      </c>
      <c r="H105" s="181">
        <v>0</v>
      </c>
      <c r="I105" s="181">
        <v>0</v>
      </c>
      <c r="J105" s="181">
        <v>0</v>
      </c>
      <c r="K105" s="181">
        <v>0</v>
      </c>
      <c r="L105" s="181">
        <v>0</v>
      </c>
      <c r="M105" s="181">
        <v>0</v>
      </c>
      <c r="N105" s="181">
        <v>0</v>
      </c>
      <c r="O105" s="178">
        <v>1</v>
      </c>
      <c r="P105" s="181">
        <v>0</v>
      </c>
      <c r="Q105" s="181">
        <v>0</v>
      </c>
      <c r="R105" s="181">
        <v>0</v>
      </c>
      <c r="S105" s="30">
        <v>1</v>
      </c>
      <c r="T105" s="181">
        <v>0</v>
      </c>
      <c r="U105" s="181">
        <v>0</v>
      </c>
      <c r="V105" s="30">
        <v>0</v>
      </c>
      <c r="W105" s="30">
        <v>1</v>
      </c>
      <c r="Z105" s="1" t="str">
        <f>IF($G105="to program", _xlfn.CONCAT("0x",BIN2HEX(_xlfn.CONCAT(H105:K105)),BIN2HEX(_xlfn.CONCAT(L105:O105)),BIN2HEX(_xlfn.CONCAT(P105:S105)),BIN2HEX(_xlfn.CONCAT(T105:W105))),"")</f>
        <v>0x0111</v>
      </c>
      <c r="AA105" s="1">
        <f>IF($G105="to program",HEX2DEC(SUBSTITUTE(Z105,"0x","")),"")</f>
        <v>273</v>
      </c>
    </row>
    <row r="106" spans="3:27" s="8" customFormat="1">
      <c r="C106" s="1"/>
      <c r="D106" s="1"/>
      <c r="E106" s="1"/>
      <c r="F106" s="1"/>
      <c r="G106" s="20"/>
      <c r="H106" s="6"/>
      <c r="I106" s="6"/>
      <c r="J106" s="6"/>
      <c r="K106" s="6"/>
      <c r="L106" s="6"/>
      <c r="M106" s="6"/>
      <c r="N106" s="6"/>
      <c r="O106" s="6"/>
      <c r="P106" s="6"/>
      <c r="Q106" s="6"/>
      <c r="R106" s="6"/>
      <c r="S106" s="6"/>
      <c r="T106" s="6"/>
      <c r="U106" s="6"/>
      <c r="V106" s="6"/>
      <c r="W106" s="6"/>
      <c r="X106" s="19"/>
      <c r="Z106" s="1" t="str">
        <f t="shared" si="15"/>
        <v/>
      </c>
      <c r="AA106" s="1" t="str">
        <f t="shared" si="14"/>
        <v/>
      </c>
    </row>
    <row r="107" spans="3:27" s="8" customFormat="1" ht="134.25">
      <c r="C107" s="230" t="s">
        <v>3</v>
      </c>
      <c r="D107" s="230" t="s">
        <v>310</v>
      </c>
      <c r="E107" s="230">
        <f>E103+1</f>
        <v>28</v>
      </c>
      <c r="F107" s="230" t="str">
        <f>_xlfn.CONCAT("0x",DEC2HEX(E107,2))</f>
        <v>0x1C</v>
      </c>
      <c r="G107" s="87" t="s">
        <v>311</v>
      </c>
      <c r="H107" s="9" t="s">
        <v>31</v>
      </c>
      <c r="I107" s="347" t="s">
        <v>30</v>
      </c>
      <c r="J107" s="348"/>
      <c r="K107" s="348"/>
      <c r="L107" s="348"/>
      <c r="M107" s="348"/>
      <c r="N107" s="348"/>
      <c r="O107" s="348"/>
      <c r="P107" s="347" t="s">
        <v>29</v>
      </c>
      <c r="Q107" s="348"/>
      <c r="R107" s="348"/>
      <c r="S107" s="349"/>
      <c r="T107" s="10" t="s">
        <v>204</v>
      </c>
      <c r="U107" s="361" t="s">
        <v>312</v>
      </c>
      <c r="V107" s="348"/>
      <c r="W107" s="349"/>
      <c r="X107" s="7"/>
      <c r="Y107" s="7"/>
      <c r="Z107" s="1" t="str">
        <f t="shared" si="12"/>
        <v/>
      </c>
      <c r="AA107" s="1" t="str">
        <f t="shared" si="13"/>
        <v/>
      </c>
    </row>
    <row r="108" spans="3:27" s="8" customFormat="1">
      <c r="C108" s="230"/>
      <c r="D108" s="230"/>
      <c r="E108" s="230"/>
      <c r="F108" s="230"/>
      <c r="G108" s="20" t="s">
        <v>220</v>
      </c>
      <c r="H108" s="13">
        <v>0</v>
      </c>
      <c r="I108" s="13">
        <v>0</v>
      </c>
      <c r="J108" s="13">
        <v>0</v>
      </c>
      <c r="K108" s="13">
        <v>0</v>
      </c>
      <c r="L108" s="13">
        <v>0</v>
      </c>
      <c r="M108" s="13">
        <v>0</v>
      </c>
      <c r="N108" s="13">
        <v>0</v>
      </c>
      <c r="O108" s="88">
        <v>0</v>
      </c>
      <c r="P108" s="13">
        <v>0</v>
      </c>
      <c r="Q108" s="13">
        <v>0</v>
      </c>
      <c r="R108" s="13">
        <v>0</v>
      </c>
      <c r="S108" s="13">
        <v>0</v>
      </c>
      <c r="T108" s="12">
        <v>0</v>
      </c>
      <c r="U108" s="13">
        <v>0</v>
      </c>
      <c r="V108" s="13">
        <v>0</v>
      </c>
      <c r="W108" s="13">
        <v>0</v>
      </c>
      <c r="X108" s="19" t="s">
        <v>221</v>
      </c>
      <c r="Y108" s="7"/>
      <c r="Z108" s="1" t="str">
        <f t="shared" si="12"/>
        <v>0x0000</v>
      </c>
      <c r="AA108" s="1">
        <f t="shared" si="13"/>
        <v>0</v>
      </c>
    </row>
    <row r="109" spans="3:27" s="7" customFormat="1">
      <c r="C109" s="1"/>
      <c r="D109" s="1"/>
      <c r="E109" s="1"/>
      <c r="F109" s="1"/>
      <c r="G109" s="139" t="s">
        <v>309</v>
      </c>
      <c r="H109" s="30">
        <v>0</v>
      </c>
      <c r="I109" s="30">
        <v>0</v>
      </c>
      <c r="J109" s="30">
        <v>0</v>
      </c>
      <c r="K109" s="30">
        <v>0</v>
      </c>
      <c r="L109" s="30">
        <v>0</v>
      </c>
      <c r="M109" s="30">
        <v>0</v>
      </c>
      <c r="N109" s="30">
        <v>0</v>
      </c>
      <c r="O109" s="178">
        <v>0</v>
      </c>
      <c r="P109" s="30">
        <v>0</v>
      </c>
      <c r="Q109" s="30">
        <v>0</v>
      </c>
      <c r="R109" s="30">
        <v>0</v>
      </c>
      <c r="S109" s="30">
        <v>0</v>
      </c>
      <c r="T109" s="181">
        <v>0</v>
      </c>
      <c r="U109" s="30">
        <v>1</v>
      </c>
      <c r="V109" s="30">
        <v>1</v>
      </c>
      <c r="W109" s="30">
        <v>1</v>
      </c>
      <c r="Z109" s="1" t="str">
        <f>IF($G109="to program", _xlfn.CONCAT("0x",BIN2HEX(_xlfn.CONCAT(H109:K109)),BIN2HEX(_xlfn.CONCAT(L109:O109)),BIN2HEX(_xlfn.CONCAT(P109:S109)),BIN2HEX(_xlfn.CONCAT(T109:W109))),"")</f>
        <v>0x0007</v>
      </c>
      <c r="AA109" s="1">
        <f>IF($G109="to program",HEX2DEC(SUBSTITUTE(Z109,"0x","")),"")</f>
        <v>7</v>
      </c>
    </row>
    <row r="110" spans="3:27" s="8" customFormat="1">
      <c r="C110" s="1"/>
      <c r="D110" s="1"/>
      <c r="E110" s="1"/>
      <c r="F110" s="1"/>
      <c r="G110" s="20"/>
      <c r="H110" s="6"/>
      <c r="I110" s="6"/>
      <c r="J110" s="6"/>
      <c r="K110" s="6"/>
      <c r="L110" s="6"/>
      <c r="M110" s="6"/>
      <c r="N110" s="6"/>
      <c r="O110" s="6"/>
      <c r="P110" s="6"/>
      <c r="Q110" s="6"/>
      <c r="R110" s="6"/>
      <c r="S110" s="6"/>
      <c r="T110" s="6"/>
      <c r="U110" s="6"/>
      <c r="V110" s="6"/>
      <c r="W110" s="6"/>
      <c r="X110" s="19"/>
      <c r="Z110" s="1" t="str">
        <f t="shared" si="12"/>
        <v/>
      </c>
      <c r="AA110" s="1" t="str">
        <f t="shared" si="13"/>
        <v/>
      </c>
    </row>
    <row r="111" spans="3:27" s="8" customFormat="1" ht="96.75">
      <c r="C111" s="230" t="s">
        <v>4</v>
      </c>
      <c r="D111" s="230" t="s">
        <v>313</v>
      </c>
      <c r="E111" s="230">
        <f>E107+1</f>
        <v>29</v>
      </c>
      <c r="F111" s="230" t="str">
        <f>_xlfn.CONCAT("0x",DEC2HEX(E111,2))</f>
        <v>0x1D</v>
      </c>
      <c r="G111" s="87" t="s">
        <v>314</v>
      </c>
      <c r="H111" s="9" t="s">
        <v>32</v>
      </c>
      <c r="I111" s="336" t="s">
        <v>204</v>
      </c>
      <c r="J111" s="337"/>
      <c r="K111" s="337"/>
      <c r="L111" s="339"/>
      <c r="M111" s="362" t="s">
        <v>315</v>
      </c>
      <c r="N111" s="348"/>
      <c r="O111" s="349"/>
      <c r="P111" s="347" t="s">
        <v>34</v>
      </c>
      <c r="Q111" s="348"/>
      <c r="R111" s="348"/>
      <c r="S111" s="348"/>
      <c r="T111" s="348"/>
      <c r="U111" s="348"/>
      <c r="V111" s="348"/>
      <c r="W111" s="349"/>
      <c r="X111" s="7"/>
      <c r="Y111" s="7"/>
      <c r="Z111" s="1" t="str">
        <f t="shared" si="12"/>
        <v/>
      </c>
      <c r="AA111" s="1" t="str">
        <f t="shared" si="13"/>
        <v/>
      </c>
    </row>
    <row r="112" spans="3:27" s="8" customFormat="1">
      <c r="C112" s="230"/>
      <c r="D112" s="230"/>
      <c r="E112" s="230"/>
      <c r="F112" s="230"/>
      <c r="G112" s="20" t="s">
        <v>220</v>
      </c>
      <c r="H112" s="13">
        <v>0</v>
      </c>
      <c r="I112" s="12">
        <v>0</v>
      </c>
      <c r="J112" s="12">
        <v>0</v>
      </c>
      <c r="K112" s="12">
        <v>0</v>
      </c>
      <c r="L112" s="12">
        <v>0</v>
      </c>
      <c r="M112" s="89">
        <v>0</v>
      </c>
      <c r="N112" s="13">
        <v>0</v>
      </c>
      <c r="O112" s="88">
        <v>0</v>
      </c>
      <c r="P112" s="13">
        <v>0</v>
      </c>
      <c r="Q112" s="13">
        <v>0</v>
      </c>
      <c r="R112" s="13">
        <v>0</v>
      </c>
      <c r="S112" s="13">
        <v>0</v>
      </c>
      <c r="T112" s="88">
        <v>0</v>
      </c>
      <c r="U112" s="13">
        <v>0</v>
      </c>
      <c r="V112" s="13">
        <v>0</v>
      </c>
      <c r="W112" s="13">
        <v>0</v>
      </c>
      <c r="X112" s="19" t="s">
        <v>221</v>
      </c>
      <c r="Y112" s="7"/>
      <c r="Z112" s="1" t="str">
        <f t="shared" si="12"/>
        <v>0x0000</v>
      </c>
      <c r="AA112" s="1">
        <f t="shared" si="13"/>
        <v>0</v>
      </c>
    </row>
    <row r="113" spans="3:27" s="7" customFormat="1">
      <c r="C113" s="1"/>
      <c r="D113" s="1"/>
      <c r="E113" s="1"/>
      <c r="F113" s="1"/>
      <c r="G113" s="139" t="s">
        <v>309</v>
      </c>
      <c r="H113" s="30">
        <v>1</v>
      </c>
      <c r="I113" s="181">
        <v>0</v>
      </c>
      <c r="J113" s="181">
        <v>0</v>
      </c>
      <c r="K113" s="181">
        <v>0</v>
      </c>
      <c r="L113" s="181">
        <v>0</v>
      </c>
      <c r="M113" s="179">
        <v>0</v>
      </c>
      <c r="N113" s="30">
        <v>1</v>
      </c>
      <c r="O113" s="178">
        <v>0</v>
      </c>
      <c r="P113" s="30">
        <v>0</v>
      </c>
      <c r="Q113" s="30">
        <v>0</v>
      </c>
      <c r="R113" s="30">
        <v>0</v>
      </c>
      <c r="S113" s="30">
        <v>0</v>
      </c>
      <c r="T113" s="178">
        <v>0</v>
      </c>
      <c r="U113" s="30">
        <v>0</v>
      </c>
      <c r="V113" s="30">
        <v>0</v>
      </c>
      <c r="W113" s="30">
        <v>0</v>
      </c>
      <c r="Z113" s="1" t="str">
        <f>IF($G113="to program", _xlfn.CONCAT("0x",BIN2HEX(_xlfn.CONCAT(H113:K113)),BIN2HEX(_xlfn.CONCAT(L113:O113)),BIN2HEX(_xlfn.CONCAT(P113:S113)),BIN2HEX(_xlfn.CONCAT(T113:W113))),"")</f>
        <v>0x8200</v>
      </c>
      <c r="AA113" s="1">
        <f>IF($G113="to program",HEX2DEC(SUBSTITUTE(Z113,"0x","")),"")</f>
        <v>33280</v>
      </c>
    </row>
    <row r="114" spans="3:27" s="8" customFormat="1">
      <c r="C114" s="1"/>
      <c r="D114" s="1"/>
      <c r="E114" s="1"/>
      <c r="F114" s="1"/>
      <c r="G114" s="20"/>
      <c r="H114" s="6"/>
      <c r="I114" s="6"/>
      <c r="J114" s="6"/>
      <c r="K114" s="6"/>
      <c r="L114" s="6"/>
      <c r="M114" s="6"/>
      <c r="N114" s="6"/>
      <c r="O114" s="6"/>
      <c r="P114" s="6"/>
      <c r="Q114" s="6"/>
      <c r="R114" s="6"/>
      <c r="S114" s="6"/>
      <c r="T114" s="6"/>
      <c r="U114" s="6"/>
      <c r="V114" s="6"/>
      <c r="W114" s="6"/>
      <c r="X114" s="19"/>
      <c r="Z114" s="1" t="str">
        <f t="shared" si="12"/>
        <v/>
      </c>
      <c r="AA114" s="1" t="str">
        <f t="shared" si="13"/>
        <v/>
      </c>
    </row>
    <row r="115" spans="3:27" s="8" customFormat="1" ht="30">
      <c r="C115" s="230" t="s">
        <v>5</v>
      </c>
      <c r="D115" s="230" t="s">
        <v>316</v>
      </c>
      <c r="E115" s="230">
        <f>E111+1</f>
        <v>30</v>
      </c>
      <c r="F115" s="230" t="str">
        <f>_xlfn.CONCAT("0x",DEC2HEX(E115,2))</f>
        <v>0x1E</v>
      </c>
      <c r="G115" s="87" t="s">
        <v>317</v>
      </c>
      <c r="H115" s="336" t="s">
        <v>204</v>
      </c>
      <c r="I115" s="337"/>
      <c r="J115" s="337"/>
      <c r="K115" s="337"/>
      <c r="L115" s="337"/>
      <c r="M115" s="337"/>
      <c r="N115" s="337"/>
      <c r="O115" s="339"/>
      <c r="P115" s="347" t="s">
        <v>35</v>
      </c>
      <c r="Q115" s="348"/>
      <c r="R115" s="348"/>
      <c r="S115" s="348"/>
      <c r="T115" s="348"/>
      <c r="U115" s="348"/>
      <c r="V115" s="348"/>
      <c r="W115" s="349"/>
      <c r="X115" s="7"/>
      <c r="Y115" s="7"/>
      <c r="Z115" s="1" t="str">
        <f t="shared" si="12"/>
        <v/>
      </c>
      <c r="AA115" s="1" t="str">
        <f t="shared" si="13"/>
        <v/>
      </c>
    </row>
    <row r="116" spans="3:27" s="8" customFormat="1">
      <c r="C116" s="230"/>
      <c r="D116" s="230"/>
      <c r="E116" s="230"/>
      <c r="F116" s="230"/>
      <c r="G116" s="20" t="s">
        <v>220</v>
      </c>
      <c r="H116" s="12">
        <v>0</v>
      </c>
      <c r="I116" s="12">
        <v>0</v>
      </c>
      <c r="J116" s="12">
        <v>0</v>
      </c>
      <c r="K116" s="12">
        <v>0</v>
      </c>
      <c r="L116" s="12">
        <v>0</v>
      </c>
      <c r="M116" s="14">
        <v>0</v>
      </c>
      <c r="N116" s="12">
        <v>0</v>
      </c>
      <c r="O116" s="90">
        <v>0</v>
      </c>
      <c r="P116" s="13">
        <v>0</v>
      </c>
      <c r="Q116" s="13">
        <v>0</v>
      </c>
      <c r="R116" s="13">
        <v>0</v>
      </c>
      <c r="S116" s="13">
        <v>0</v>
      </c>
      <c r="T116" s="88">
        <v>0</v>
      </c>
      <c r="U116" s="13">
        <v>0</v>
      </c>
      <c r="V116" s="13">
        <v>0</v>
      </c>
      <c r="W116" s="13">
        <v>0</v>
      </c>
      <c r="X116" s="19" t="s">
        <v>221</v>
      </c>
      <c r="Y116" s="7"/>
      <c r="Z116" s="1" t="str">
        <f t="shared" si="12"/>
        <v>0x0000</v>
      </c>
      <c r="AA116" s="1">
        <f t="shared" si="13"/>
        <v>0</v>
      </c>
    </row>
    <row r="117" spans="3:27" s="7" customFormat="1">
      <c r="C117" s="1"/>
      <c r="D117" s="1"/>
      <c r="E117" s="1"/>
      <c r="F117" s="1"/>
      <c r="G117" s="139" t="s">
        <v>309</v>
      </c>
      <c r="H117" s="181">
        <v>0</v>
      </c>
      <c r="I117" s="181">
        <v>0</v>
      </c>
      <c r="J117" s="181">
        <v>0</v>
      </c>
      <c r="K117" s="181">
        <v>0</v>
      </c>
      <c r="L117" s="181">
        <v>0</v>
      </c>
      <c r="M117" s="180">
        <v>0</v>
      </c>
      <c r="N117" s="181">
        <v>0</v>
      </c>
      <c r="O117" s="177">
        <v>0</v>
      </c>
      <c r="P117" s="30">
        <v>0</v>
      </c>
      <c r="Q117" s="30">
        <v>0</v>
      </c>
      <c r="R117" s="30">
        <v>0</v>
      </c>
      <c r="S117" s="30">
        <v>0</v>
      </c>
      <c r="T117" s="178">
        <v>0</v>
      </c>
      <c r="U117" s="30">
        <v>0</v>
      </c>
      <c r="V117" s="30">
        <v>0</v>
      </c>
      <c r="W117" s="30">
        <v>0</v>
      </c>
      <c r="Z117" s="1" t="str">
        <f>IF($G117="to program", _xlfn.CONCAT("0x",BIN2HEX(_xlfn.CONCAT(H117:K117)),BIN2HEX(_xlfn.CONCAT(L117:O117)),BIN2HEX(_xlfn.CONCAT(P117:S117)),BIN2HEX(_xlfn.CONCAT(T117:W117))),"")</f>
        <v>0x0000</v>
      </c>
      <c r="AA117" s="1">
        <f>IF($G117="to program",HEX2DEC(SUBSTITUTE(Z117,"0x","")),"")</f>
        <v>0</v>
      </c>
    </row>
    <row r="118" spans="3:27" s="8" customFormat="1">
      <c r="C118" s="1"/>
      <c r="D118" s="1"/>
      <c r="E118" s="1"/>
      <c r="F118" s="1"/>
      <c r="G118" s="20"/>
      <c r="H118" s="6"/>
      <c r="I118" s="6"/>
      <c r="J118" s="6"/>
      <c r="K118" s="6"/>
      <c r="L118" s="6"/>
      <c r="M118" s="6"/>
      <c r="N118" s="6"/>
      <c r="O118" s="6"/>
      <c r="P118" s="6"/>
      <c r="Q118" s="6"/>
      <c r="R118" s="6"/>
      <c r="S118" s="6"/>
      <c r="T118" s="6"/>
      <c r="U118" s="6"/>
      <c r="V118" s="6"/>
      <c r="W118" s="6"/>
      <c r="X118" s="19"/>
      <c r="Z118" s="1" t="str">
        <f t="shared" si="12"/>
        <v/>
      </c>
      <c r="AA118" s="1" t="str">
        <f t="shared" si="13"/>
        <v/>
      </c>
    </row>
    <row r="119" spans="3:27" s="8" customFormat="1" ht="101.25">
      <c r="C119" s="230" t="s">
        <v>6</v>
      </c>
      <c r="D119" s="230" t="s">
        <v>318</v>
      </c>
      <c r="E119" s="230">
        <f>E115+1</f>
        <v>31</v>
      </c>
      <c r="F119" s="230" t="str">
        <f>_xlfn.CONCAT("0x",DEC2HEX(E119,2))</f>
        <v>0x1F</v>
      </c>
      <c r="G119" s="87" t="s">
        <v>319</v>
      </c>
      <c r="H119" s="9" t="s">
        <v>36</v>
      </c>
      <c r="I119" s="336" t="s">
        <v>204</v>
      </c>
      <c r="J119" s="337"/>
      <c r="K119" s="337"/>
      <c r="L119" s="339"/>
      <c r="M119" s="362" t="s">
        <v>320</v>
      </c>
      <c r="N119" s="348"/>
      <c r="O119" s="349"/>
      <c r="P119" s="347" t="s">
        <v>38</v>
      </c>
      <c r="Q119" s="348"/>
      <c r="R119" s="348"/>
      <c r="S119" s="348"/>
      <c r="T119" s="348"/>
      <c r="U119" s="348"/>
      <c r="V119" s="348"/>
      <c r="W119" s="349"/>
      <c r="X119" s="7"/>
      <c r="Y119" s="7"/>
      <c r="Z119" s="1" t="str">
        <f t="shared" si="12"/>
        <v/>
      </c>
      <c r="AA119" s="1" t="str">
        <f t="shared" si="13"/>
        <v/>
      </c>
    </row>
    <row r="120" spans="3:27" s="8" customFormat="1">
      <c r="C120" s="230"/>
      <c r="D120" s="230"/>
      <c r="E120" s="230"/>
      <c r="F120" s="230"/>
      <c r="G120" s="20" t="s">
        <v>220</v>
      </c>
      <c r="H120" s="13">
        <v>0</v>
      </c>
      <c r="I120" s="12">
        <v>0</v>
      </c>
      <c r="J120" s="12">
        <v>0</v>
      </c>
      <c r="K120" s="12">
        <v>0</v>
      </c>
      <c r="L120" s="12">
        <v>0</v>
      </c>
      <c r="M120" s="89">
        <v>0</v>
      </c>
      <c r="N120" s="13">
        <v>0</v>
      </c>
      <c r="O120" s="88">
        <v>0</v>
      </c>
      <c r="P120" s="13">
        <v>0</v>
      </c>
      <c r="Q120" s="13">
        <v>0</v>
      </c>
      <c r="R120" s="13">
        <v>0</v>
      </c>
      <c r="S120" s="13">
        <v>0</v>
      </c>
      <c r="T120" s="88">
        <v>0</v>
      </c>
      <c r="U120" s="13">
        <v>0</v>
      </c>
      <c r="V120" s="13">
        <v>0</v>
      </c>
      <c r="W120" s="13">
        <v>0</v>
      </c>
      <c r="X120" s="19" t="s">
        <v>221</v>
      </c>
      <c r="Y120" s="7"/>
      <c r="Z120" s="1" t="str">
        <f t="shared" si="12"/>
        <v>0x0000</v>
      </c>
      <c r="AA120" s="1">
        <f t="shared" si="13"/>
        <v>0</v>
      </c>
    </row>
    <row r="121" spans="3:27" s="8" customFormat="1">
      <c r="C121" s="1"/>
      <c r="D121" s="1"/>
      <c r="E121" s="1"/>
      <c r="F121" s="1"/>
      <c r="G121" s="20"/>
      <c r="H121" s="6"/>
      <c r="I121" s="6"/>
      <c r="J121" s="6"/>
      <c r="K121" s="6"/>
      <c r="L121" s="6"/>
      <c r="M121" s="6"/>
      <c r="N121" s="6"/>
      <c r="O121" s="6"/>
      <c r="P121" s="6"/>
      <c r="Q121" s="6"/>
      <c r="R121" s="6"/>
      <c r="S121" s="6"/>
      <c r="T121" s="6"/>
      <c r="U121" s="6"/>
      <c r="V121" s="6"/>
      <c r="W121" s="6"/>
      <c r="X121" s="19"/>
      <c r="Z121" s="1" t="str">
        <f t="shared" si="12"/>
        <v/>
      </c>
      <c r="AA121" s="1" t="str">
        <f t="shared" si="13"/>
        <v/>
      </c>
    </row>
    <row r="122" spans="3:27" s="8" customFormat="1" ht="30">
      <c r="C122" s="230" t="s">
        <v>7</v>
      </c>
      <c r="D122" s="230" t="s">
        <v>321</v>
      </c>
      <c r="E122" s="230">
        <f>E119+1</f>
        <v>32</v>
      </c>
      <c r="F122" s="230" t="str">
        <f>_xlfn.CONCAT("0x",DEC2HEX(E122,2))</f>
        <v>0x20</v>
      </c>
      <c r="G122" s="87" t="s">
        <v>322</v>
      </c>
      <c r="H122" s="347" t="s">
        <v>40</v>
      </c>
      <c r="I122" s="348"/>
      <c r="J122" s="348"/>
      <c r="K122" s="348"/>
      <c r="L122" s="348"/>
      <c r="M122" s="348"/>
      <c r="N122" s="348"/>
      <c r="O122" s="349"/>
      <c r="P122" s="347" t="s">
        <v>39</v>
      </c>
      <c r="Q122" s="348"/>
      <c r="R122" s="348"/>
      <c r="S122" s="348"/>
      <c r="T122" s="348"/>
      <c r="U122" s="348"/>
      <c r="V122" s="348"/>
      <c r="W122" s="349"/>
      <c r="X122" s="7"/>
      <c r="Y122" s="7"/>
      <c r="Z122" s="1" t="str">
        <f t="shared" si="12"/>
        <v/>
      </c>
      <c r="AA122" s="1" t="str">
        <f t="shared" si="13"/>
        <v/>
      </c>
    </row>
    <row r="123" spans="3:27" s="8" customFormat="1">
      <c r="C123" s="230"/>
      <c r="D123" s="230"/>
      <c r="E123" s="230"/>
      <c r="F123" s="230"/>
      <c r="G123" s="20" t="s">
        <v>220</v>
      </c>
      <c r="H123" s="13">
        <v>0</v>
      </c>
      <c r="I123" s="13">
        <v>0</v>
      </c>
      <c r="J123" s="13">
        <v>0</v>
      </c>
      <c r="K123" s="13">
        <v>0</v>
      </c>
      <c r="L123" s="13">
        <v>0</v>
      </c>
      <c r="M123" s="89">
        <v>0</v>
      </c>
      <c r="N123" s="13">
        <v>0</v>
      </c>
      <c r="O123" s="88">
        <v>0</v>
      </c>
      <c r="P123" s="13">
        <v>0</v>
      </c>
      <c r="Q123" s="13">
        <v>0</v>
      </c>
      <c r="R123" s="13">
        <v>0</v>
      </c>
      <c r="S123" s="13">
        <v>0</v>
      </c>
      <c r="T123" s="88">
        <v>0</v>
      </c>
      <c r="U123" s="13">
        <v>0</v>
      </c>
      <c r="V123" s="13">
        <v>0</v>
      </c>
      <c r="W123" s="13">
        <v>0</v>
      </c>
      <c r="X123" s="19" t="s">
        <v>221</v>
      </c>
      <c r="Y123" s="7"/>
      <c r="Z123" s="1" t="str">
        <f t="shared" si="12"/>
        <v>0x0000</v>
      </c>
      <c r="AA123" s="1">
        <f t="shared" si="13"/>
        <v>0</v>
      </c>
    </row>
    <row r="124" spans="3:27" s="8" customFormat="1">
      <c r="C124" s="1"/>
      <c r="D124" s="1"/>
      <c r="E124" s="1"/>
      <c r="F124" s="1"/>
      <c r="G124" s="20"/>
      <c r="H124" s="6"/>
      <c r="I124" s="6"/>
      <c r="J124" s="6"/>
      <c r="K124" s="6"/>
      <c r="L124" s="6"/>
      <c r="M124" s="6"/>
      <c r="N124" s="6"/>
      <c r="O124" s="6"/>
      <c r="P124" s="6"/>
      <c r="Q124" s="6"/>
      <c r="R124" s="6"/>
      <c r="S124" s="6"/>
      <c r="T124" s="6"/>
      <c r="U124" s="6"/>
      <c r="V124" s="6"/>
      <c r="W124" s="6"/>
      <c r="X124" s="19"/>
      <c r="Z124" s="1" t="str">
        <f t="shared" si="12"/>
        <v/>
      </c>
      <c r="AA124" s="1" t="str">
        <f t="shared" si="13"/>
        <v/>
      </c>
    </row>
    <row r="125" spans="3:27" s="8" customFormat="1" ht="76.5" customHeight="1">
      <c r="C125" s="230" t="s">
        <v>8</v>
      </c>
      <c r="D125" s="230" t="s">
        <v>323</v>
      </c>
      <c r="E125" s="230">
        <f>E122+1</f>
        <v>33</v>
      </c>
      <c r="F125" s="230" t="str">
        <f>_xlfn.CONCAT("0x",DEC2HEX(E125,2))</f>
        <v>0x21</v>
      </c>
      <c r="G125" s="87" t="s">
        <v>324</v>
      </c>
      <c r="H125" s="109" t="s">
        <v>41</v>
      </c>
      <c r="I125" s="334" t="s">
        <v>204</v>
      </c>
      <c r="J125" s="334"/>
      <c r="K125" s="362" t="s">
        <v>325</v>
      </c>
      <c r="L125" s="363"/>
      <c r="M125" s="362" t="s">
        <v>326</v>
      </c>
      <c r="N125" s="348"/>
      <c r="O125" s="349"/>
      <c r="P125" s="347" t="s">
        <v>43</v>
      </c>
      <c r="Q125" s="348"/>
      <c r="R125" s="348"/>
      <c r="S125" s="348"/>
      <c r="T125" s="348"/>
      <c r="U125" s="348"/>
      <c r="V125" s="348"/>
      <c r="W125" s="349"/>
      <c r="X125" s="7"/>
      <c r="Y125" s="7"/>
      <c r="Z125" s="1" t="str">
        <f t="shared" si="12"/>
        <v/>
      </c>
      <c r="AA125" s="1" t="str">
        <f t="shared" si="13"/>
        <v/>
      </c>
    </row>
    <row r="126" spans="3:27" s="8" customFormat="1">
      <c r="C126" s="230"/>
      <c r="D126" s="230"/>
      <c r="E126" s="230"/>
      <c r="F126" s="230"/>
      <c r="G126" s="20" t="s">
        <v>220</v>
      </c>
      <c r="H126" s="88">
        <v>0</v>
      </c>
      <c r="I126" s="182">
        <v>0</v>
      </c>
      <c r="J126" s="182">
        <v>0</v>
      </c>
      <c r="K126" s="89">
        <v>0</v>
      </c>
      <c r="L126" s="13">
        <v>0</v>
      </c>
      <c r="M126" s="89">
        <v>0</v>
      </c>
      <c r="N126" s="13">
        <v>0</v>
      </c>
      <c r="O126" s="88">
        <v>0</v>
      </c>
      <c r="P126" s="13">
        <v>0</v>
      </c>
      <c r="Q126" s="13">
        <v>0</v>
      </c>
      <c r="R126" s="13">
        <v>0</v>
      </c>
      <c r="S126" s="13">
        <v>0</v>
      </c>
      <c r="T126" s="88">
        <v>0</v>
      </c>
      <c r="U126" s="13">
        <v>0</v>
      </c>
      <c r="V126" s="13">
        <v>0</v>
      </c>
      <c r="W126" s="13">
        <v>0</v>
      </c>
      <c r="X126" s="19" t="s">
        <v>221</v>
      </c>
      <c r="Y126" s="7"/>
      <c r="Z126" s="1" t="str">
        <f t="shared" ref="Z126" si="16">IF($G126="default", _xlfn.CONCAT("0x",BIN2HEX(_xlfn.CONCAT(H126:K126)),BIN2HEX(_xlfn.CONCAT(L126:O126)),BIN2HEX(_xlfn.CONCAT(P126:S126)),BIN2HEX(_xlfn.CONCAT(T126:W126))),"")</f>
        <v>0x0000</v>
      </c>
      <c r="AA126" s="1">
        <f t="shared" ref="AA126" si="17">IF($G126="default",HEX2DEC(SUBSTITUTE(Z126,"0x","")),"")</f>
        <v>0</v>
      </c>
    </row>
    <row r="127" spans="3:27" s="8" customFormat="1">
      <c r="C127" s="230"/>
      <c r="D127" s="230"/>
      <c r="E127" s="230"/>
      <c r="F127" s="230"/>
      <c r="G127" s="185" t="s">
        <v>309</v>
      </c>
      <c r="H127" s="178">
        <v>1</v>
      </c>
      <c r="I127" s="228">
        <v>0</v>
      </c>
      <c r="J127" s="228">
        <v>0</v>
      </c>
      <c r="K127" s="179">
        <v>1</v>
      </c>
      <c r="L127" s="30">
        <v>0</v>
      </c>
      <c r="M127" s="179">
        <v>1</v>
      </c>
      <c r="N127" s="30">
        <v>1</v>
      </c>
      <c r="O127" s="178">
        <v>1</v>
      </c>
      <c r="P127" s="30">
        <v>0</v>
      </c>
      <c r="Q127" s="30">
        <v>0</v>
      </c>
      <c r="R127" s="30">
        <v>0</v>
      </c>
      <c r="S127" s="30">
        <v>0</v>
      </c>
      <c r="T127" s="178">
        <v>0</v>
      </c>
      <c r="U127" s="30">
        <v>0</v>
      </c>
      <c r="V127" s="30">
        <v>0</v>
      </c>
      <c r="W127" s="30">
        <v>0</v>
      </c>
      <c r="X127" s="19"/>
      <c r="Y127" s="7"/>
      <c r="Z127" s="1" t="str">
        <f>IF($G127="to program", _xlfn.CONCAT("0x",BIN2HEX(_xlfn.CONCAT(H127:K127)),BIN2HEX(_xlfn.CONCAT(L127:O127)),BIN2HEX(_xlfn.CONCAT(P127:S127)),BIN2HEX(_xlfn.CONCAT(T127:W127))),"")</f>
        <v>0x9700</v>
      </c>
      <c r="AA127" s="1">
        <f>IF($G127="to program",HEX2DEC(SUBSTITUTE(Z127,"0x","")),"")</f>
        <v>38656</v>
      </c>
    </row>
    <row r="128" spans="3:27" s="8" customFormat="1">
      <c r="C128" s="1"/>
      <c r="D128" s="1"/>
      <c r="E128" s="1"/>
      <c r="F128" s="1"/>
      <c r="G128" s="20"/>
      <c r="H128" s="6"/>
      <c r="I128" s="6"/>
      <c r="J128" s="6"/>
      <c r="K128" s="6"/>
      <c r="L128" s="6"/>
      <c r="M128" s="6"/>
      <c r="N128" s="6"/>
      <c r="O128" s="6"/>
      <c r="P128" s="6"/>
      <c r="Q128" s="6"/>
      <c r="R128" s="6"/>
      <c r="S128" s="6"/>
      <c r="T128" s="6"/>
      <c r="U128" s="6"/>
      <c r="V128" s="6"/>
      <c r="W128" s="6"/>
      <c r="X128" s="19"/>
      <c r="Z128" s="1" t="str">
        <f t="shared" si="12"/>
        <v/>
      </c>
      <c r="AA128" s="1" t="str">
        <f t="shared" si="13"/>
        <v/>
      </c>
    </row>
    <row r="129" spans="2:43" s="8" customFormat="1" ht="132">
      <c r="C129" s="230" t="s">
        <v>9</v>
      </c>
      <c r="D129" s="230" t="s">
        <v>327</v>
      </c>
      <c r="E129" s="230">
        <f>E125+1</f>
        <v>34</v>
      </c>
      <c r="F129" s="230" t="str">
        <f>_xlfn.CONCAT("0x",DEC2HEX(E129,2))</f>
        <v>0x22</v>
      </c>
      <c r="G129" s="87" t="s">
        <v>324</v>
      </c>
      <c r="H129" s="9" t="s">
        <v>47</v>
      </c>
      <c r="I129" s="347" t="s">
        <v>46</v>
      </c>
      <c r="J129" s="348"/>
      <c r="K129" s="348"/>
      <c r="L129" s="348"/>
      <c r="M129" s="348"/>
      <c r="N129" s="348"/>
      <c r="O129" s="348"/>
      <c r="P129" s="347" t="s">
        <v>45</v>
      </c>
      <c r="Q129" s="348"/>
      <c r="R129" s="348"/>
      <c r="S129" s="348"/>
      <c r="T129" s="348"/>
      <c r="U129" s="348"/>
      <c r="V129" s="348"/>
      <c r="W129" s="349"/>
      <c r="X129" s="7"/>
      <c r="Y129" s="7"/>
      <c r="Z129" s="1" t="str">
        <f t="shared" si="12"/>
        <v/>
      </c>
      <c r="AA129" s="1" t="str">
        <f t="shared" si="13"/>
        <v/>
      </c>
    </row>
    <row r="130" spans="2:43" s="8" customFormat="1">
      <c r="C130" s="230"/>
      <c r="D130" s="230"/>
      <c r="E130" s="230"/>
      <c r="F130" s="230"/>
      <c r="G130" s="20" t="s">
        <v>220</v>
      </c>
      <c r="H130" s="13">
        <v>0</v>
      </c>
      <c r="I130" s="13">
        <v>0</v>
      </c>
      <c r="J130" s="13">
        <v>0</v>
      </c>
      <c r="K130" s="13">
        <v>0</v>
      </c>
      <c r="L130" s="13">
        <v>0</v>
      </c>
      <c r="M130" s="13">
        <v>0</v>
      </c>
      <c r="N130" s="13">
        <v>0</v>
      </c>
      <c r="O130" s="88">
        <v>0</v>
      </c>
      <c r="P130" s="13">
        <v>0</v>
      </c>
      <c r="Q130" s="13">
        <v>0</v>
      </c>
      <c r="R130" s="13">
        <v>0</v>
      </c>
      <c r="S130" s="13">
        <v>0</v>
      </c>
      <c r="T130" s="88">
        <v>0</v>
      </c>
      <c r="U130" s="13">
        <v>0</v>
      </c>
      <c r="V130" s="13">
        <v>0</v>
      </c>
      <c r="W130" s="13">
        <v>0</v>
      </c>
      <c r="X130" s="19" t="s">
        <v>221</v>
      </c>
      <c r="Y130" s="7"/>
      <c r="Z130" s="1" t="str">
        <f t="shared" si="12"/>
        <v>0x0000</v>
      </c>
      <c r="AA130" s="1">
        <f t="shared" si="13"/>
        <v>0</v>
      </c>
    </row>
    <row r="131" spans="2:43" s="8" customFormat="1">
      <c r="C131" s="1"/>
      <c r="D131" s="1"/>
      <c r="E131" s="1"/>
      <c r="F131" s="1"/>
      <c r="G131" s="20"/>
      <c r="H131" s="6"/>
      <c r="I131" s="6"/>
      <c r="J131" s="6"/>
      <c r="K131" s="6"/>
      <c r="L131" s="6"/>
      <c r="M131" s="6"/>
      <c r="N131" s="6"/>
      <c r="O131" s="6"/>
      <c r="P131" s="6"/>
      <c r="Q131" s="6"/>
      <c r="R131" s="6"/>
      <c r="S131" s="6"/>
      <c r="T131" s="6"/>
      <c r="U131" s="6"/>
      <c r="V131" s="6"/>
      <c r="W131" s="6"/>
      <c r="X131" s="19"/>
      <c r="Z131" s="1" t="str">
        <f t="shared" si="12"/>
        <v/>
      </c>
      <c r="AA131" s="1" t="str">
        <f t="shared" si="13"/>
        <v/>
      </c>
    </row>
    <row r="132" spans="2:43" s="8" customFormat="1" ht="123" customHeight="1">
      <c r="C132" s="230" t="s">
        <v>10</v>
      </c>
      <c r="D132" s="230" t="s">
        <v>328</v>
      </c>
      <c r="E132" s="230">
        <f>E129+1</f>
        <v>35</v>
      </c>
      <c r="F132" s="230" t="str">
        <f>_xlfn.CONCAT("0x",DEC2HEX(E132,2))</f>
        <v>0x23</v>
      </c>
      <c r="G132" s="87" t="s">
        <v>329</v>
      </c>
      <c r="H132" s="9" t="s">
        <v>48</v>
      </c>
      <c r="I132" s="365" t="s">
        <v>204</v>
      </c>
      <c r="J132" s="366"/>
      <c r="K132" s="366"/>
      <c r="L132" s="367"/>
      <c r="M132" s="91" t="s">
        <v>49</v>
      </c>
      <c r="N132" s="361" t="s">
        <v>330</v>
      </c>
      <c r="O132" s="349"/>
      <c r="P132" s="347" t="s">
        <v>50</v>
      </c>
      <c r="Q132" s="348"/>
      <c r="R132" s="348"/>
      <c r="S132" s="348"/>
      <c r="T132" s="348"/>
      <c r="U132" s="348"/>
      <c r="V132" s="348"/>
      <c r="W132" s="349"/>
      <c r="X132" s="7"/>
      <c r="Y132" s="7"/>
      <c r="Z132" s="1" t="str">
        <f t="shared" si="12"/>
        <v/>
      </c>
      <c r="AA132" s="1" t="str">
        <f t="shared" si="13"/>
        <v/>
      </c>
      <c r="AD132" s="92"/>
      <c r="AE132" s="2"/>
    </row>
    <row r="133" spans="2:43" s="8" customFormat="1">
      <c r="C133" s="230"/>
      <c r="D133" s="230"/>
      <c r="E133" s="230"/>
      <c r="F133" s="230"/>
      <c r="G133" s="20" t="s">
        <v>220</v>
      </c>
      <c r="H133" s="13">
        <v>0</v>
      </c>
      <c r="I133" s="12">
        <v>0</v>
      </c>
      <c r="J133" s="12">
        <v>0</v>
      </c>
      <c r="K133" s="14">
        <v>0</v>
      </c>
      <c r="L133" s="12">
        <v>0</v>
      </c>
      <c r="M133" s="89">
        <v>0</v>
      </c>
      <c r="N133" s="13">
        <v>0</v>
      </c>
      <c r="O133" s="88">
        <v>0</v>
      </c>
      <c r="P133" s="13">
        <v>0</v>
      </c>
      <c r="Q133" s="13">
        <v>0</v>
      </c>
      <c r="R133" s="13">
        <v>0</v>
      </c>
      <c r="S133" s="13">
        <v>0</v>
      </c>
      <c r="T133" s="88">
        <v>0</v>
      </c>
      <c r="U133" s="13">
        <v>0</v>
      </c>
      <c r="V133" s="13">
        <v>0</v>
      </c>
      <c r="W133" s="13">
        <v>0</v>
      </c>
      <c r="X133" s="19" t="s">
        <v>221</v>
      </c>
      <c r="Y133" s="7"/>
      <c r="Z133" s="1" t="str">
        <f t="shared" si="12"/>
        <v>0x0000</v>
      </c>
      <c r="AA133" s="1">
        <f t="shared" si="13"/>
        <v>0</v>
      </c>
    </row>
    <row r="134" spans="2:43" s="8" customFormat="1">
      <c r="C134" s="1"/>
      <c r="D134" s="1"/>
      <c r="E134" s="1"/>
      <c r="F134" s="1"/>
      <c r="G134" s="185" t="s">
        <v>309</v>
      </c>
      <c r="H134" s="30">
        <v>1</v>
      </c>
      <c r="I134" s="181">
        <v>0</v>
      </c>
      <c r="J134" s="181">
        <v>0</v>
      </c>
      <c r="K134" s="180">
        <v>0</v>
      </c>
      <c r="L134" s="181">
        <v>0</v>
      </c>
      <c r="M134" s="179">
        <v>1</v>
      </c>
      <c r="N134" s="30">
        <v>1</v>
      </c>
      <c r="O134" s="178">
        <v>0</v>
      </c>
      <c r="P134" s="30">
        <v>0</v>
      </c>
      <c r="Q134" s="30">
        <v>0</v>
      </c>
      <c r="R134" s="30">
        <v>0</v>
      </c>
      <c r="S134" s="30">
        <v>0</v>
      </c>
      <c r="T134" s="178">
        <v>0</v>
      </c>
      <c r="U134" s="30">
        <v>0</v>
      </c>
      <c r="V134" s="30">
        <v>0</v>
      </c>
      <c r="W134" s="30">
        <v>0</v>
      </c>
      <c r="X134" s="188" t="s">
        <v>221</v>
      </c>
      <c r="Y134" s="7"/>
      <c r="Z134" s="1" t="str">
        <f>IF($G134="to program", _xlfn.CONCAT("0x",BIN2HEX(_xlfn.CONCAT(H134:K134)),BIN2HEX(_xlfn.CONCAT(L134:O134)),BIN2HEX(_xlfn.CONCAT(P134:S134)),BIN2HEX(_xlfn.CONCAT(T134:W134))),"")</f>
        <v>0x8600</v>
      </c>
      <c r="AA134" s="1">
        <f>IF($G134="to program",HEX2DEC(SUBSTITUTE(Z134,"0x","")),"")</f>
        <v>34304</v>
      </c>
    </row>
    <row r="135" spans="2:43" s="8" customFormat="1">
      <c r="C135" s="1"/>
      <c r="D135" s="1"/>
      <c r="E135" s="1"/>
      <c r="F135" s="1"/>
      <c r="G135" s="20"/>
      <c r="H135" s="6"/>
      <c r="I135" s="6"/>
      <c r="J135" s="6"/>
      <c r="K135" s="6"/>
      <c r="L135" s="6"/>
      <c r="M135" s="6"/>
      <c r="N135" s="6"/>
      <c r="O135" s="6"/>
      <c r="P135" s="6"/>
      <c r="Q135" s="6"/>
      <c r="R135" s="6"/>
      <c r="S135" s="6"/>
      <c r="T135" s="6"/>
      <c r="U135" s="6"/>
      <c r="V135" s="6"/>
      <c r="W135" s="6"/>
      <c r="X135" s="19"/>
      <c r="Z135" s="1" t="str">
        <f t="shared" si="12"/>
        <v/>
      </c>
      <c r="AA135" s="1" t="str">
        <f t="shared" si="13"/>
        <v/>
      </c>
    </row>
    <row r="136" spans="2:43" s="8" customFormat="1" ht="125.25">
      <c r="C136" s="230" t="s">
        <v>11</v>
      </c>
      <c r="D136" s="230" t="s">
        <v>331</v>
      </c>
      <c r="E136" s="230">
        <f>E132+1</f>
        <v>36</v>
      </c>
      <c r="F136" s="230" t="str">
        <f>_xlfn.CONCAT("0x",DEC2HEX(E136,2))</f>
        <v>0x24</v>
      </c>
      <c r="G136" s="87" t="s">
        <v>329</v>
      </c>
      <c r="H136" s="9" t="s">
        <v>54</v>
      </c>
      <c r="I136" s="347" t="s">
        <v>53</v>
      </c>
      <c r="J136" s="348"/>
      <c r="K136" s="348"/>
      <c r="L136" s="348"/>
      <c r="M136" s="348"/>
      <c r="N136" s="348"/>
      <c r="O136" s="348"/>
      <c r="P136" s="347" t="s">
        <v>52</v>
      </c>
      <c r="Q136" s="348"/>
      <c r="R136" s="348"/>
      <c r="S136" s="348"/>
      <c r="T136" s="348"/>
      <c r="U136" s="348"/>
      <c r="V136" s="348"/>
      <c r="W136" s="349"/>
      <c r="X136" s="7"/>
      <c r="Y136" s="7"/>
      <c r="Z136" s="1" t="str">
        <f t="shared" si="12"/>
        <v/>
      </c>
      <c r="AA136" s="1" t="str">
        <f t="shared" si="13"/>
        <v/>
      </c>
    </row>
    <row r="137" spans="2:43" s="8" customFormat="1">
      <c r="C137" s="230"/>
      <c r="D137" s="230"/>
      <c r="E137" s="230"/>
      <c r="F137" s="230"/>
      <c r="G137" s="20" t="s">
        <v>220</v>
      </c>
      <c r="H137" s="13">
        <v>0</v>
      </c>
      <c r="I137" s="13">
        <v>0</v>
      </c>
      <c r="J137" s="13">
        <v>0</v>
      </c>
      <c r="K137" s="13">
        <v>0</v>
      </c>
      <c r="L137" s="13">
        <v>0</v>
      </c>
      <c r="M137" s="13">
        <v>0</v>
      </c>
      <c r="N137" s="13">
        <v>0</v>
      </c>
      <c r="O137" s="88">
        <v>0</v>
      </c>
      <c r="P137" s="13">
        <v>0</v>
      </c>
      <c r="Q137" s="13">
        <v>0</v>
      </c>
      <c r="R137" s="13">
        <v>0</v>
      </c>
      <c r="S137" s="13">
        <v>0</v>
      </c>
      <c r="T137" s="88">
        <v>0</v>
      </c>
      <c r="U137" s="13">
        <v>0</v>
      </c>
      <c r="V137" s="13">
        <v>0</v>
      </c>
      <c r="W137" s="13">
        <v>0</v>
      </c>
      <c r="X137" s="19" t="s">
        <v>221</v>
      </c>
      <c r="Y137" s="7"/>
      <c r="Z137" s="1" t="str">
        <f t="shared" si="12"/>
        <v>0x0000</v>
      </c>
      <c r="AA137" s="1">
        <f t="shared" si="13"/>
        <v>0</v>
      </c>
    </row>
    <row r="138" spans="2:43" s="8" customFormat="1">
      <c r="C138" s="1"/>
      <c r="D138" s="1"/>
      <c r="E138" s="1"/>
      <c r="F138" s="1"/>
      <c r="G138" s="20"/>
      <c r="H138" s="6"/>
      <c r="I138" s="6"/>
      <c r="J138" s="6"/>
      <c r="K138" s="6"/>
      <c r="L138" s="6"/>
      <c r="M138" s="6"/>
      <c r="N138" s="6"/>
      <c r="O138" s="6"/>
      <c r="P138" s="6"/>
      <c r="Q138" s="6"/>
      <c r="R138" s="6"/>
      <c r="S138" s="6"/>
      <c r="T138" s="6"/>
      <c r="U138" s="6"/>
      <c r="V138" s="6"/>
      <c r="W138" s="6"/>
      <c r="X138" s="19"/>
      <c r="Z138" s="1" t="str">
        <f t="shared" si="12"/>
        <v/>
      </c>
      <c r="AA138" s="1" t="str">
        <f t="shared" si="13"/>
        <v/>
      </c>
    </row>
    <row r="139" spans="2:43" s="8" customFormat="1" ht="87" customHeight="1">
      <c r="B139" s="324"/>
      <c r="C139" s="230" t="s">
        <v>12</v>
      </c>
      <c r="D139" s="230" t="s">
        <v>332</v>
      </c>
      <c r="E139" s="230">
        <f>E136+1</f>
        <v>37</v>
      </c>
      <c r="F139" s="325" t="str">
        <f>_xlfn.CONCAT("0x",DEC2HEX(E139,2))</f>
        <v>0x25</v>
      </c>
      <c r="G139" s="87" t="s">
        <v>333</v>
      </c>
      <c r="H139" s="91" t="s">
        <v>55</v>
      </c>
      <c r="I139" s="336" t="s">
        <v>204</v>
      </c>
      <c r="J139" s="337"/>
      <c r="K139" s="337"/>
      <c r="L139" s="337"/>
      <c r="M139" s="337"/>
      <c r="N139" s="370" t="s">
        <v>56</v>
      </c>
      <c r="O139" s="370"/>
      <c r="P139" s="348" t="s">
        <v>57</v>
      </c>
      <c r="Q139" s="348"/>
      <c r="R139" s="348"/>
      <c r="S139" s="348"/>
      <c r="T139" s="348"/>
      <c r="U139" s="348"/>
      <c r="V139" s="348"/>
      <c r="W139" s="349"/>
      <c r="X139" s="7"/>
      <c r="Y139" s="7"/>
      <c r="Z139" s="1" t="str">
        <f>IF($G139="default", _xlfn.CONCAT("0x",BIN2HEX(_xlfn.CONCAT(H139:K139)),BIN2HEX(_xlfn.CONCAT(L139:N139)),BIN2HEX(_xlfn.CONCAT(P139:S139)),BIN2HEX(_xlfn.CONCAT(T139:W139))),"")</f>
        <v/>
      </c>
      <c r="AA139" s="1" t="str">
        <f t="shared" si="13"/>
        <v/>
      </c>
    </row>
    <row r="140" spans="2:43" s="8" customFormat="1">
      <c r="B140" s="324"/>
      <c r="C140" s="230"/>
      <c r="D140" s="230"/>
      <c r="E140" s="230"/>
      <c r="F140" s="325"/>
      <c r="G140" s="20" t="s">
        <v>220</v>
      </c>
      <c r="H140" s="88">
        <v>0</v>
      </c>
      <c r="I140" s="12">
        <v>0</v>
      </c>
      <c r="J140" s="14">
        <v>0</v>
      </c>
      <c r="K140" s="12">
        <v>0</v>
      </c>
      <c r="L140" s="12">
        <v>0</v>
      </c>
      <c r="M140" s="176">
        <v>0</v>
      </c>
      <c r="N140" s="175">
        <v>0</v>
      </c>
      <c r="O140" s="175">
        <v>0</v>
      </c>
      <c r="P140" s="89">
        <v>0</v>
      </c>
      <c r="Q140" s="13">
        <v>0</v>
      </c>
      <c r="R140" s="13">
        <v>0</v>
      </c>
      <c r="S140" s="13">
        <v>0</v>
      </c>
      <c r="T140" s="88">
        <v>0</v>
      </c>
      <c r="U140" s="13">
        <v>0</v>
      </c>
      <c r="V140" s="13">
        <v>0</v>
      </c>
      <c r="W140" s="13">
        <v>0</v>
      </c>
      <c r="X140" s="19" t="s">
        <v>221</v>
      </c>
      <c r="Y140" s="7"/>
      <c r="Z140" s="1" t="str">
        <f t="shared" si="12"/>
        <v>0x0000</v>
      </c>
      <c r="AA140" s="1">
        <f t="shared" si="13"/>
        <v>0</v>
      </c>
    </row>
    <row r="141" spans="2:43" s="8" customFormat="1">
      <c r="B141" s="324"/>
      <c r="C141" s="230"/>
      <c r="D141" s="230"/>
      <c r="E141" s="230"/>
      <c r="F141" s="325"/>
      <c r="G141" s="185" t="s">
        <v>309</v>
      </c>
      <c r="H141" s="178">
        <v>1</v>
      </c>
      <c r="I141" s="181">
        <v>0</v>
      </c>
      <c r="J141" s="180">
        <v>0</v>
      </c>
      <c r="K141" s="181">
        <v>0</v>
      </c>
      <c r="L141" s="181">
        <v>0</v>
      </c>
      <c r="M141" s="191">
        <v>0</v>
      </c>
      <c r="N141" s="140">
        <v>1</v>
      </c>
      <c r="O141" s="140">
        <v>0</v>
      </c>
      <c r="P141" s="179">
        <v>0</v>
      </c>
      <c r="Q141" s="30">
        <v>0</v>
      </c>
      <c r="R141" s="30">
        <v>0</v>
      </c>
      <c r="S141" s="30">
        <v>0</v>
      </c>
      <c r="T141" s="178">
        <v>0</v>
      </c>
      <c r="U141" s="30">
        <v>0</v>
      </c>
      <c r="V141" s="30">
        <v>0</v>
      </c>
      <c r="W141" s="30">
        <v>0</v>
      </c>
      <c r="X141" s="188"/>
      <c r="Z141" s="1" t="str">
        <f>IF($G141="to program", _xlfn.CONCAT("0x",BIN2HEX(_xlfn.CONCAT(H141:K141)),BIN2HEX(_xlfn.CONCAT(L141:O141)),BIN2HEX(_xlfn.CONCAT(P141:S141)),BIN2HEX(_xlfn.CONCAT(T141:W141))),"")</f>
        <v>0x8200</v>
      </c>
      <c r="AA141" s="1">
        <f>HEX2DEC(MID(Z141,3,4))</f>
        <v>33280</v>
      </c>
      <c r="AB141" s="6"/>
      <c r="AC141" s="6"/>
      <c r="AD141" s="6"/>
      <c r="AE141" s="6"/>
      <c r="AF141" s="6"/>
      <c r="AG141" s="6"/>
      <c r="AH141" s="6"/>
      <c r="AI141" s="6"/>
      <c r="AJ141" s="6"/>
      <c r="AK141" s="6"/>
      <c r="AL141" s="6"/>
      <c r="AM141" s="6"/>
      <c r="AN141" s="6"/>
      <c r="AO141" s="6"/>
      <c r="AP141" s="6"/>
      <c r="AQ141" s="6"/>
    </row>
    <row r="142" spans="2:43" s="8" customFormat="1">
      <c r="C142" s="1"/>
      <c r="D142" s="1"/>
      <c r="E142" s="1"/>
      <c r="F142" s="1"/>
      <c r="G142" s="20"/>
      <c r="H142" s="6"/>
      <c r="I142" s="6"/>
      <c r="J142" s="6"/>
      <c r="K142" s="6"/>
      <c r="L142" s="6"/>
      <c r="M142" s="6"/>
      <c r="N142" s="6"/>
      <c r="O142" s="6"/>
      <c r="P142" s="6"/>
      <c r="Q142" s="6"/>
      <c r="R142" s="6"/>
      <c r="S142" s="6"/>
      <c r="T142" s="6"/>
      <c r="U142" s="6"/>
      <c r="V142" s="6"/>
      <c r="W142" s="6"/>
      <c r="X142" s="19"/>
      <c r="Z142" s="1" t="str">
        <f>IF($G142="default", _xlfn.CONCAT("0x",BIN2HEX(_xlfn.CONCAT(H142:K142)),BIN2HEX(_xlfn.CONCAT(L142:O142)),BIN2HEX(_xlfn.CONCAT(P142:S142)),BIN2HEX(_xlfn.CONCAT(T142:W142))),"")</f>
        <v/>
      </c>
      <c r="AA142" s="1"/>
    </row>
    <row r="143" spans="2:43" s="8" customFormat="1" ht="104.25">
      <c r="C143" s="230" t="s">
        <v>13</v>
      </c>
      <c r="D143" s="230" t="s">
        <v>334</v>
      </c>
      <c r="E143" s="230">
        <f>E139+1</f>
        <v>38</v>
      </c>
      <c r="F143" s="230" t="str">
        <f>_xlfn.CONCAT("0x",DEC2HEX(E143,2))</f>
        <v>0x26</v>
      </c>
      <c r="G143" s="87" t="s">
        <v>335</v>
      </c>
      <c r="H143" s="9" t="s">
        <v>58</v>
      </c>
      <c r="I143" s="9" t="s">
        <v>59</v>
      </c>
      <c r="J143" s="364" t="s">
        <v>60</v>
      </c>
      <c r="K143" s="364"/>
      <c r="L143" s="336" t="s">
        <v>204</v>
      </c>
      <c r="M143" s="339"/>
      <c r="N143" s="347" t="s">
        <v>61</v>
      </c>
      <c r="O143" s="348"/>
      <c r="P143" s="348"/>
      <c r="Q143" s="348"/>
      <c r="R143" s="348"/>
      <c r="S143" s="348"/>
      <c r="T143" s="348"/>
      <c r="U143" s="348"/>
      <c r="V143" s="348"/>
      <c r="W143" s="349"/>
      <c r="X143" s="7"/>
      <c r="Y143" s="7"/>
      <c r="Z143" s="1" t="str">
        <f t="shared" ref="Z143" si="18">IF($G143="default", _xlfn.CONCAT("0x",BIN2HEX(_xlfn.CONCAT(H143:K143)),BIN2HEX(_xlfn.CONCAT(L143:O143)),BIN2HEX(_xlfn.CONCAT(P143:S143)),BIN2HEX(_xlfn.CONCAT(T143:W143))),"")</f>
        <v/>
      </c>
      <c r="AA143" s="1"/>
    </row>
    <row r="144" spans="2:43" s="8" customFormat="1">
      <c r="C144" s="230"/>
      <c r="D144" s="230"/>
      <c r="E144" s="230"/>
      <c r="F144" s="230"/>
      <c r="G144" s="20" t="s">
        <v>220</v>
      </c>
      <c r="H144" s="13">
        <v>0</v>
      </c>
      <c r="I144" s="13">
        <v>0</v>
      </c>
      <c r="J144" s="13">
        <v>0</v>
      </c>
      <c r="K144" s="13">
        <v>0</v>
      </c>
      <c r="L144" s="14">
        <v>0</v>
      </c>
      <c r="M144" s="14">
        <v>0</v>
      </c>
      <c r="N144" s="13">
        <v>0</v>
      </c>
      <c r="O144" s="88">
        <v>0</v>
      </c>
      <c r="P144" s="13">
        <v>0</v>
      </c>
      <c r="Q144" s="13">
        <v>0</v>
      </c>
      <c r="R144" s="13">
        <v>0</v>
      </c>
      <c r="S144" s="13">
        <v>0</v>
      </c>
      <c r="T144" s="88">
        <v>0</v>
      </c>
      <c r="U144" s="13">
        <v>0</v>
      </c>
      <c r="V144" s="13">
        <v>0</v>
      </c>
      <c r="W144" s="13">
        <v>0</v>
      </c>
      <c r="X144" s="19" t="s">
        <v>221</v>
      </c>
      <c r="Y144" s="7"/>
      <c r="Z144" s="1" t="str">
        <f t="shared" ref="Z144" si="19">IF($G144="default", _xlfn.CONCAT("0x",BIN2HEX(_xlfn.CONCAT(H144:K144)),BIN2HEX(_xlfn.CONCAT(L144:O144)),BIN2HEX(_xlfn.CONCAT(P144:S144)),BIN2HEX(_xlfn.CONCAT(T144:W144))),"")</f>
        <v>0x0000</v>
      </c>
      <c r="AA144" s="1">
        <f t="shared" ref="AA144" si="20">HEX2DEC(SUBSTITUTE(Z144,"0x",""))</f>
        <v>0</v>
      </c>
    </row>
    <row r="145" spans="2:27" s="8" customFormat="1">
      <c r="C145" s="230"/>
      <c r="D145" s="230"/>
      <c r="E145" s="230"/>
      <c r="F145" s="230"/>
      <c r="G145" s="185" t="s">
        <v>309</v>
      </c>
      <c r="H145" s="13">
        <v>0</v>
      </c>
      <c r="I145" s="13">
        <v>1</v>
      </c>
      <c r="J145" s="13">
        <v>0</v>
      </c>
      <c r="K145" s="13">
        <v>1</v>
      </c>
      <c r="L145" s="14">
        <v>0</v>
      </c>
      <c r="M145" s="14">
        <v>0</v>
      </c>
      <c r="N145" s="13">
        <v>0</v>
      </c>
      <c r="O145" s="88">
        <v>0</v>
      </c>
      <c r="P145" s="13">
        <v>0</v>
      </c>
      <c r="Q145" s="13">
        <v>0</v>
      </c>
      <c r="R145" s="13">
        <v>1</v>
      </c>
      <c r="S145" s="13">
        <v>1</v>
      </c>
      <c r="T145" s="88">
        <v>0</v>
      </c>
      <c r="U145" s="13">
        <v>0</v>
      </c>
      <c r="V145" s="13">
        <v>0</v>
      </c>
      <c r="W145" s="13">
        <v>0</v>
      </c>
      <c r="X145" s="188"/>
      <c r="Z145" s="1" t="str">
        <f>IF($G145="to program", _xlfn.CONCAT("0x",BIN2HEX(_xlfn.CONCAT(H145:K145)),BIN2HEX(_xlfn.CONCAT(L145:O145)),BIN2HEX(_xlfn.CONCAT(P145:S145)),BIN2HEX(_xlfn.CONCAT(T145:W145))),"")</f>
        <v>0x5030</v>
      </c>
      <c r="AA145" s="1">
        <f>HEX2DEC(MID(Z145,3,4))</f>
        <v>20528</v>
      </c>
    </row>
    <row r="146" spans="2:27" s="8" customFormat="1">
      <c r="C146" s="1"/>
      <c r="D146" s="1"/>
      <c r="E146" s="1"/>
      <c r="F146" s="1"/>
      <c r="G146" s="20"/>
      <c r="H146" s="6"/>
      <c r="I146" s="6"/>
      <c r="J146" s="6"/>
      <c r="K146" s="6"/>
      <c r="L146" s="6"/>
      <c r="M146" s="6"/>
      <c r="N146" s="6"/>
      <c r="O146" s="6"/>
      <c r="P146" s="6"/>
      <c r="Q146" s="6"/>
      <c r="R146" s="6"/>
      <c r="S146" s="6"/>
      <c r="T146" s="6"/>
      <c r="U146" s="6"/>
      <c r="V146" s="6"/>
      <c r="W146" s="6"/>
      <c r="X146" s="19"/>
      <c r="Y146" s="7"/>
      <c r="Z146" s="1"/>
      <c r="AA146" s="1"/>
    </row>
    <row r="147" spans="2:27" s="7" customFormat="1">
      <c r="C147" s="230" t="s">
        <v>336</v>
      </c>
      <c r="D147" s="230" t="s">
        <v>337</v>
      </c>
      <c r="E147" s="230">
        <f>E143+1</f>
        <v>39</v>
      </c>
      <c r="F147" s="230" t="str">
        <f>_xlfn.CONCAT("0x",DEC2HEX(E147,2))</f>
        <v>0x27</v>
      </c>
      <c r="G147" s="31" t="s">
        <v>338</v>
      </c>
      <c r="H147" s="347" t="s">
        <v>219</v>
      </c>
      <c r="I147" s="348"/>
      <c r="J147" s="348"/>
      <c r="K147" s="348"/>
      <c r="L147" s="348"/>
      <c r="M147" s="348"/>
      <c r="N147" s="348"/>
      <c r="O147" s="348"/>
      <c r="P147" s="348"/>
      <c r="Q147" s="348"/>
      <c r="R147" s="348"/>
      <c r="S147" s="348"/>
      <c r="T147" s="348"/>
      <c r="U147" s="348"/>
      <c r="V147" s="348"/>
      <c r="W147" s="349"/>
      <c r="Z147" s="1" t="str">
        <f t="shared" ref="Z147:Z271" si="21">IF($G147="default", _xlfn.CONCAT("0x",BIN2HEX(_xlfn.CONCAT(H147:K147)),BIN2HEX(_xlfn.CONCAT(L147:O147)),BIN2HEX(_xlfn.CONCAT(P147:S147)),BIN2HEX(_xlfn.CONCAT(T147:W147))),"")</f>
        <v/>
      </c>
      <c r="AA147" s="1" t="str">
        <f t="shared" ref="AA147:AA161" si="22">IF($G147="default",HEX2DEC(SUBSTITUTE(Z147,"0x","")),"")</f>
        <v/>
      </c>
    </row>
    <row r="148" spans="2:27" s="7" customFormat="1">
      <c r="B148" s="6"/>
      <c r="C148" s="230"/>
      <c r="D148" s="230"/>
      <c r="E148" s="230"/>
      <c r="F148" s="230"/>
      <c r="G148" s="11"/>
      <c r="H148" s="30">
        <v>15</v>
      </c>
      <c r="I148" s="30">
        <v>14</v>
      </c>
      <c r="J148" s="30">
        <v>13</v>
      </c>
      <c r="K148" s="30">
        <v>12</v>
      </c>
      <c r="L148" s="30">
        <v>11</v>
      </c>
      <c r="M148" s="30">
        <v>10</v>
      </c>
      <c r="N148" s="30">
        <v>9</v>
      </c>
      <c r="O148" s="30">
        <v>8</v>
      </c>
      <c r="P148" s="30">
        <v>7</v>
      </c>
      <c r="Q148" s="30">
        <v>6</v>
      </c>
      <c r="R148" s="30">
        <v>5</v>
      </c>
      <c r="S148" s="30">
        <v>4</v>
      </c>
      <c r="T148" s="30">
        <v>3</v>
      </c>
      <c r="U148" s="30">
        <v>2</v>
      </c>
      <c r="V148" s="30">
        <v>1</v>
      </c>
      <c r="W148" s="30">
        <v>0</v>
      </c>
      <c r="Z148" s="1" t="str">
        <f t="shared" si="21"/>
        <v/>
      </c>
      <c r="AA148" s="1" t="str">
        <f t="shared" si="22"/>
        <v/>
      </c>
    </row>
    <row r="149" spans="2:27" s="8" customFormat="1">
      <c r="C149" s="230"/>
      <c r="D149" s="230"/>
      <c r="E149" s="230"/>
      <c r="F149" s="230"/>
      <c r="G149" s="20" t="s">
        <v>220</v>
      </c>
      <c r="H149" s="13">
        <v>0</v>
      </c>
      <c r="I149" s="13">
        <v>0</v>
      </c>
      <c r="J149" s="13">
        <v>0</v>
      </c>
      <c r="K149" s="13">
        <v>0</v>
      </c>
      <c r="L149" s="13">
        <v>0</v>
      </c>
      <c r="M149" s="13">
        <v>0</v>
      </c>
      <c r="N149" s="13">
        <v>0</v>
      </c>
      <c r="O149" s="13">
        <v>0</v>
      </c>
      <c r="P149" s="13">
        <v>0</v>
      </c>
      <c r="Q149" s="13">
        <v>0</v>
      </c>
      <c r="R149" s="13">
        <v>0</v>
      </c>
      <c r="S149" s="13">
        <v>0</v>
      </c>
      <c r="T149" s="13">
        <v>0</v>
      </c>
      <c r="U149" s="13">
        <v>0</v>
      </c>
      <c r="V149" s="13">
        <v>0</v>
      </c>
      <c r="W149" s="13">
        <v>0</v>
      </c>
      <c r="X149" s="19" t="s">
        <v>221</v>
      </c>
      <c r="Z149" s="1" t="str">
        <f t="shared" si="21"/>
        <v>0x0000</v>
      </c>
      <c r="AA149" s="1">
        <f t="shared" si="22"/>
        <v>0</v>
      </c>
    </row>
    <row r="150" spans="2:27" s="7" customFormat="1">
      <c r="C150" s="1"/>
      <c r="D150" s="1"/>
      <c r="E150" s="1"/>
      <c r="F150" s="1"/>
      <c r="G150" s="11"/>
      <c r="Z150" s="1" t="str">
        <f t="shared" si="21"/>
        <v/>
      </c>
      <c r="AA150" s="1" t="str">
        <f t="shared" si="22"/>
        <v/>
      </c>
    </row>
    <row r="151" spans="2:27" s="7" customFormat="1">
      <c r="C151" s="230" t="s">
        <v>339</v>
      </c>
      <c r="D151" s="230" t="s">
        <v>340</v>
      </c>
      <c r="E151" s="230">
        <f>E147+1</f>
        <v>40</v>
      </c>
      <c r="F151" s="230" t="str">
        <f>_xlfn.CONCAT("0x",DEC2HEX(E151,2))</f>
        <v>0x28</v>
      </c>
      <c r="G151" s="31" t="s">
        <v>341</v>
      </c>
      <c r="H151" s="347" t="s">
        <v>219</v>
      </c>
      <c r="I151" s="348"/>
      <c r="J151" s="348"/>
      <c r="K151" s="348"/>
      <c r="L151" s="348"/>
      <c r="M151" s="348"/>
      <c r="N151" s="348"/>
      <c r="O151" s="348"/>
      <c r="P151" s="348"/>
      <c r="Q151" s="348"/>
      <c r="R151" s="348"/>
      <c r="S151" s="348"/>
      <c r="T151" s="348"/>
      <c r="U151" s="348"/>
      <c r="V151" s="348"/>
      <c r="W151" s="349"/>
      <c r="Z151" s="1" t="str">
        <f t="shared" si="21"/>
        <v/>
      </c>
      <c r="AA151" s="1" t="str">
        <f t="shared" si="22"/>
        <v/>
      </c>
    </row>
    <row r="152" spans="2:27" s="7" customFormat="1">
      <c r="B152" s="6"/>
      <c r="C152" s="230"/>
      <c r="D152" s="230"/>
      <c r="E152" s="230"/>
      <c r="F152" s="230"/>
      <c r="G152" s="11"/>
      <c r="H152" s="30">
        <v>31</v>
      </c>
      <c r="I152" s="30">
        <v>30</v>
      </c>
      <c r="J152" s="30">
        <v>29</v>
      </c>
      <c r="K152" s="30">
        <v>28</v>
      </c>
      <c r="L152" s="30">
        <v>27</v>
      </c>
      <c r="M152" s="30">
        <v>26</v>
      </c>
      <c r="N152" s="30">
        <v>25</v>
      </c>
      <c r="O152" s="30">
        <v>24</v>
      </c>
      <c r="P152" s="30">
        <v>23</v>
      </c>
      <c r="Q152" s="30">
        <v>22</v>
      </c>
      <c r="R152" s="30">
        <v>21</v>
      </c>
      <c r="S152" s="30">
        <v>20</v>
      </c>
      <c r="T152" s="30">
        <v>19</v>
      </c>
      <c r="U152" s="30">
        <v>18</v>
      </c>
      <c r="V152" s="30">
        <v>17</v>
      </c>
      <c r="W152" s="30">
        <v>16</v>
      </c>
      <c r="Z152" s="1" t="str">
        <f t="shared" si="21"/>
        <v/>
      </c>
      <c r="AA152" s="1" t="str">
        <f t="shared" si="22"/>
        <v/>
      </c>
    </row>
    <row r="153" spans="2:27" s="8" customFormat="1">
      <c r="C153" s="230"/>
      <c r="D153" s="230"/>
      <c r="E153" s="230"/>
      <c r="F153" s="230"/>
      <c r="G153" s="20" t="s">
        <v>220</v>
      </c>
      <c r="H153" s="13">
        <v>0</v>
      </c>
      <c r="I153" s="13">
        <v>0</v>
      </c>
      <c r="J153" s="13">
        <v>0</v>
      </c>
      <c r="K153" s="13">
        <v>0</v>
      </c>
      <c r="L153" s="13">
        <v>0</v>
      </c>
      <c r="M153" s="13">
        <v>0</v>
      </c>
      <c r="N153" s="13">
        <v>0</v>
      </c>
      <c r="O153" s="13">
        <v>0</v>
      </c>
      <c r="P153" s="13">
        <v>0</v>
      </c>
      <c r="Q153" s="13">
        <v>0</v>
      </c>
      <c r="R153" s="13">
        <v>0</v>
      </c>
      <c r="S153" s="13">
        <v>0</v>
      </c>
      <c r="T153" s="13">
        <v>0</v>
      </c>
      <c r="U153" s="13">
        <v>0</v>
      </c>
      <c r="V153" s="13">
        <v>0</v>
      </c>
      <c r="W153" s="13">
        <v>0</v>
      </c>
      <c r="X153" s="19" t="s">
        <v>221</v>
      </c>
      <c r="Z153" s="1" t="str">
        <f t="shared" si="21"/>
        <v>0x0000</v>
      </c>
      <c r="AA153" s="1">
        <f t="shared" si="22"/>
        <v>0</v>
      </c>
    </row>
    <row r="154" spans="2:27" s="7" customFormat="1">
      <c r="C154" s="1"/>
      <c r="D154" s="1"/>
      <c r="E154" s="1"/>
      <c r="F154" s="1"/>
      <c r="G154" s="11"/>
      <c r="Z154" s="1" t="str">
        <f t="shared" si="21"/>
        <v/>
      </c>
      <c r="AA154" s="1" t="str">
        <f t="shared" si="22"/>
        <v/>
      </c>
    </row>
    <row r="155" spans="2:27" s="7" customFormat="1">
      <c r="C155" s="230" t="s">
        <v>342</v>
      </c>
      <c r="D155" s="230" t="s">
        <v>343</v>
      </c>
      <c r="E155" s="230">
        <f>E151+1</f>
        <v>41</v>
      </c>
      <c r="F155" s="230" t="str">
        <f>_xlfn.CONCAT("0x",DEC2HEX(E155,2))</f>
        <v>0x29</v>
      </c>
      <c r="G155" s="31" t="s">
        <v>344</v>
      </c>
      <c r="H155" s="347" t="s">
        <v>219</v>
      </c>
      <c r="I155" s="348"/>
      <c r="J155" s="348"/>
      <c r="K155" s="348"/>
      <c r="L155" s="348"/>
      <c r="M155" s="348"/>
      <c r="N155" s="348"/>
      <c r="O155" s="348"/>
      <c r="P155" s="348"/>
      <c r="Q155" s="348"/>
      <c r="R155" s="348"/>
      <c r="S155" s="348"/>
      <c r="T155" s="348"/>
      <c r="U155" s="348"/>
      <c r="V155" s="348"/>
      <c r="W155" s="349"/>
      <c r="Z155" s="1" t="str">
        <f t="shared" si="21"/>
        <v/>
      </c>
      <c r="AA155" s="1" t="str">
        <f t="shared" si="22"/>
        <v/>
      </c>
    </row>
    <row r="156" spans="2:27" s="7" customFormat="1">
      <c r="B156" s="6"/>
      <c r="C156" s="230"/>
      <c r="D156" s="230"/>
      <c r="E156" s="230"/>
      <c r="F156" s="230"/>
      <c r="G156" s="11"/>
      <c r="H156" s="30">
        <v>47</v>
      </c>
      <c r="I156" s="30">
        <v>46</v>
      </c>
      <c r="J156" s="30">
        <v>45</v>
      </c>
      <c r="K156" s="30">
        <v>44</v>
      </c>
      <c r="L156" s="30">
        <v>43</v>
      </c>
      <c r="M156" s="30">
        <v>42</v>
      </c>
      <c r="N156" s="30">
        <v>41</v>
      </c>
      <c r="O156" s="30">
        <v>40</v>
      </c>
      <c r="P156" s="30">
        <v>39</v>
      </c>
      <c r="Q156" s="30">
        <v>38</v>
      </c>
      <c r="R156" s="30">
        <v>37</v>
      </c>
      <c r="S156" s="30">
        <v>36</v>
      </c>
      <c r="T156" s="30">
        <v>35</v>
      </c>
      <c r="U156" s="30">
        <v>34</v>
      </c>
      <c r="V156" s="30">
        <v>33</v>
      </c>
      <c r="W156" s="30">
        <v>32</v>
      </c>
      <c r="Z156" s="1" t="str">
        <f t="shared" si="21"/>
        <v/>
      </c>
      <c r="AA156" s="1" t="str">
        <f t="shared" si="22"/>
        <v/>
      </c>
    </row>
    <row r="157" spans="2:27" s="8" customFormat="1">
      <c r="C157" s="230"/>
      <c r="D157" s="230"/>
      <c r="E157" s="230"/>
      <c r="F157" s="230"/>
      <c r="G157" s="20" t="s">
        <v>220</v>
      </c>
      <c r="H157" s="13">
        <v>0</v>
      </c>
      <c r="I157" s="13">
        <v>0</v>
      </c>
      <c r="J157" s="13">
        <v>0</v>
      </c>
      <c r="K157" s="13">
        <v>0</v>
      </c>
      <c r="L157" s="13">
        <v>0</v>
      </c>
      <c r="M157" s="13">
        <v>0</v>
      </c>
      <c r="N157" s="13">
        <v>0</v>
      </c>
      <c r="O157" s="13">
        <v>0</v>
      </c>
      <c r="P157" s="13">
        <v>0</v>
      </c>
      <c r="Q157" s="13">
        <v>0</v>
      </c>
      <c r="R157" s="13">
        <v>0</v>
      </c>
      <c r="S157" s="13">
        <v>0</v>
      </c>
      <c r="T157" s="13">
        <v>0</v>
      </c>
      <c r="U157" s="13">
        <v>0</v>
      </c>
      <c r="V157" s="13">
        <v>0</v>
      </c>
      <c r="W157" s="13">
        <v>0</v>
      </c>
      <c r="X157" s="19" t="s">
        <v>221</v>
      </c>
      <c r="Z157" s="1" t="str">
        <f t="shared" si="21"/>
        <v>0x0000</v>
      </c>
      <c r="AA157" s="1">
        <f t="shared" si="22"/>
        <v>0</v>
      </c>
    </row>
    <row r="158" spans="2:27" s="7" customFormat="1">
      <c r="C158" s="1"/>
      <c r="D158" s="1"/>
      <c r="E158" s="1"/>
      <c r="F158" s="1"/>
      <c r="G158" s="11"/>
      <c r="Z158" s="1" t="str">
        <f t="shared" si="21"/>
        <v/>
      </c>
      <c r="AA158" s="1" t="str">
        <f t="shared" si="22"/>
        <v/>
      </c>
    </row>
    <row r="159" spans="2:27" s="7" customFormat="1">
      <c r="C159" s="230" t="s">
        <v>345</v>
      </c>
      <c r="D159" s="230" t="s">
        <v>346</v>
      </c>
      <c r="E159" s="230">
        <f>E155+1</f>
        <v>42</v>
      </c>
      <c r="F159" s="230" t="str">
        <f>_xlfn.CONCAT("0x",DEC2HEX(E159,2))</f>
        <v>0x2A</v>
      </c>
      <c r="G159" s="31" t="s">
        <v>347</v>
      </c>
      <c r="H159" s="347" t="s">
        <v>219</v>
      </c>
      <c r="I159" s="348"/>
      <c r="J159" s="348"/>
      <c r="K159" s="348"/>
      <c r="L159" s="348"/>
      <c r="M159" s="348"/>
      <c r="N159" s="348"/>
      <c r="O159" s="348"/>
      <c r="P159" s="348"/>
      <c r="Q159" s="348"/>
      <c r="R159" s="348"/>
      <c r="S159" s="348"/>
      <c r="T159" s="348"/>
      <c r="U159" s="348"/>
      <c r="V159" s="348"/>
      <c r="W159" s="349"/>
      <c r="Z159" s="1" t="str">
        <f t="shared" si="21"/>
        <v/>
      </c>
      <c r="AA159" s="1" t="str">
        <f t="shared" si="22"/>
        <v/>
      </c>
    </row>
    <row r="160" spans="2:27" s="7" customFormat="1">
      <c r="B160" s="6"/>
      <c r="C160" s="230"/>
      <c r="D160" s="230"/>
      <c r="E160" s="230"/>
      <c r="F160" s="230"/>
      <c r="G160" s="11"/>
      <c r="H160" s="30">
        <v>63</v>
      </c>
      <c r="I160" s="30">
        <v>62</v>
      </c>
      <c r="J160" s="30">
        <v>61</v>
      </c>
      <c r="K160" s="30">
        <v>60</v>
      </c>
      <c r="L160" s="30">
        <v>59</v>
      </c>
      <c r="M160" s="30">
        <v>58</v>
      </c>
      <c r="N160" s="30">
        <v>57</v>
      </c>
      <c r="O160" s="30">
        <v>56</v>
      </c>
      <c r="P160" s="30">
        <v>55</v>
      </c>
      <c r="Q160" s="30">
        <v>54</v>
      </c>
      <c r="R160" s="30">
        <v>53</v>
      </c>
      <c r="S160" s="30">
        <v>52</v>
      </c>
      <c r="T160" s="30">
        <v>51</v>
      </c>
      <c r="U160" s="30">
        <v>50</v>
      </c>
      <c r="V160" s="30">
        <v>49</v>
      </c>
      <c r="W160" s="30">
        <v>48</v>
      </c>
      <c r="Z160" s="1" t="str">
        <f t="shared" si="21"/>
        <v/>
      </c>
      <c r="AA160" s="1" t="str">
        <f t="shared" si="22"/>
        <v/>
      </c>
    </row>
    <row r="161" spans="2:31" s="8" customFormat="1">
      <c r="C161" s="230"/>
      <c r="D161" s="230"/>
      <c r="E161" s="230"/>
      <c r="F161" s="230"/>
      <c r="G161" s="20" t="s">
        <v>220</v>
      </c>
      <c r="H161" s="13">
        <v>0</v>
      </c>
      <c r="I161" s="13">
        <v>0</v>
      </c>
      <c r="J161" s="13">
        <v>0</v>
      </c>
      <c r="K161" s="13">
        <v>0</v>
      </c>
      <c r="L161" s="13">
        <v>0</v>
      </c>
      <c r="M161" s="13">
        <v>0</v>
      </c>
      <c r="N161" s="13">
        <v>0</v>
      </c>
      <c r="O161" s="13">
        <v>0</v>
      </c>
      <c r="P161" s="13">
        <v>0</v>
      </c>
      <c r="Q161" s="13">
        <v>0</v>
      </c>
      <c r="R161" s="13">
        <v>0</v>
      </c>
      <c r="S161" s="13">
        <v>0</v>
      </c>
      <c r="T161" s="13">
        <v>0</v>
      </c>
      <c r="U161" s="13">
        <v>0</v>
      </c>
      <c r="V161" s="13">
        <v>0</v>
      </c>
      <c r="W161" s="13">
        <v>0</v>
      </c>
      <c r="X161" s="19" t="s">
        <v>221</v>
      </c>
      <c r="Z161" s="1" t="str">
        <f t="shared" si="21"/>
        <v>0x0000</v>
      </c>
      <c r="AA161" s="1">
        <f t="shared" si="22"/>
        <v>0</v>
      </c>
    </row>
    <row r="162" spans="2:31" s="8" customFormat="1">
      <c r="C162" s="1"/>
      <c r="D162" s="1"/>
      <c r="E162" s="1"/>
      <c r="F162" s="1"/>
      <c r="G162" s="20"/>
      <c r="H162" s="6"/>
      <c r="I162" s="6"/>
      <c r="J162" s="6"/>
      <c r="K162" s="6"/>
      <c r="L162" s="6"/>
      <c r="M162" s="6"/>
      <c r="N162" s="6"/>
      <c r="O162" s="6"/>
      <c r="P162" s="6"/>
      <c r="Q162" s="6"/>
      <c r="R162" s="6"/>
      <c r="S162" s="6"/>
      <c r="T162" s="6"/>
      <c r="U162" s="6"/>
      <c r="V162" s="6"/>
      <c r="W162" s="6"/>
      <c r="X162" s="19"/>
      <c r="Z162" s="1" t="str">
        <f t="shared" si="21"/>
        <v/>
      </c>
      <c r="AA162" s="1"/>
    </row>
    <row r="163" spans="2:31" s="8" customFormat="1" ht="57.75">
      <c r="B163" s="6"/>
      <c r="C163" s="230" t="s">
        <v>348</v>
      </c>
      <c r="D163" s="230" t="s">
        <v>349</v>
      </c>
      <c r="E163" s="230">
        <f>E159+1</f>
        <v>43</v>
      </c>
      <c r="F163" s="230" t="str">
        <f>_xlfn.CONCAT("0x",DEC2HEX(E163,2))</f>
        <v>0x2B</v>
      </c>
      <c r="G163" s="31" t="s">
        <v>350</v>
      </c>
      <c r="H163" s="9" t="s">
        <v>238</v>
      </c>
      <c r="I163" s="336" t="s">
        <v>204</v>
      </c>
      <c r="J163" s="337"/>
      <c r="K163" s="337"/>
      <c r="L163" s="337"/>
      <c r="M163" s="337"/>
      <c r="N163" s="337"/>
      <c r="O163" s="337"/>
      <c r="P163" s="337"/>
      <c r="Q163" s="339"/>
      <c r="R163" s="347" t="s">
        <v>239</v>
      </c>
      <c r="S163" s="348"/>
      <c r="T163" s="348"/>
      <c r="U163" s="348"/>
      <c r="V163" s="348"/>
      <c r="W163" s="349"/>
      <c r="X163" s="7"/>
      <c r="Y163" s="7"/>
      <c r="Z163" s="1" t="str">
        <f t="shared" si="21"/>
        <v/>
      </c>
      <c r="AA163" s="1" t="str">
        <f t="shared" ref="AA163:AA164" si="23">IF($G163="default",HEX2DEC(SUBSTITUTE(Z163,"0x","")),"")</f>
        <v/>
      </c>
    </row>
    <row r="164" spans="2:31" s="8" customFormat="1">
      <c r="C164" s="230"/>
      <c r="D164" s="230"/>
      <c r="E164" s="230"/>
      <c r="F164" s="230"/>
      <c r="G164" s="20" t="s">
        <v>220</v>
      </c>
      <c r="H164" s="13">
        <v>0</v>
      </c>
      <c r="I164" s="12">
        <v>0</v>
      </c>
      <c r="J164" s="12">
        <v>0</v>
      </c>
      <c r="K164" s="12">
        <v>0</v>
      </c>
      <c r="L164" s="12">
        <v>0</v>
      </c>
      <c r="M164" s="12">
        <v>0</v>
      </c>
      <c r="N164" s="12">
        <v>0</v>
      </c>
      <c r="O164" s="12">
        <v>0</v>
      </c>
      <c r="P164" s="12">
        <v>0</v>
      </c>
      <c r="Q164" s="12">
        <v>0</v>
      </c>
      <c r="R164" s="13">
        <v>0</v>
      </c>
      <c r="S164" s="13">
        <v>0</v>
      </c>
      <c r="T164" s="13">
        <v>0</v>
      </c>
      <c r="U164" s="13">
        <v>0</v>
      </c>
      <c r="V164" s="13">
        <v>0</v>
      </c>
      <c r="W164" s="13">
        <v>0</v>
      </c>
      <c r="X164" s="19" t="s">
        <v>221</v>
      </c>
      <c r="Y164" s="7"/>
      <c r="Z164" s="1" t="str">
        <f t="shared" si="21"/>
        <v>0x0000</v>
      </c>
      <c r="AA164" s="1">
        <f t="shared" si="23"/>
        <v>0</v>
      </c>
    </row>
    <row r="165" spans="2:31" s="8" customFormat="1">
      <c r="C165" s="1"/>
      <c r="D165" s="1"/>
      <c r="E165" s="1"/>
      <c r="F165" s="2"/>
      <c r="G165" s="20"/>
      <c r="H165" s="6"/>
      <c r="I165" s="6"/>
      <c r="J165" s="6"/>
      <c r="K165" s="6"/>
      <c r="L165" s="6"/>
      <c r="M165" s="6"/>
      <c r="N165" s="6"/>
      <c r="O165" s="6"/>
      <c r="P165" s="6"/>
      <c r="Q165" s="6"/>
      <c r="R165" s="6"/>
      <c r="S165" s="6"/>
      <c r="T165" s="6"/>
      <c r="U165" s="6"/>
      <c r="V165" s="6"/>
      <c r="W165" s="6"/>
      <c r="X165" s="19"/>
      <c r="Z165" s="1" t="str">
        <f t="shared" si="21"/>
        <v/>
      </c>
      <c r="AA165" s="1"/>
    </row>
    <row r="166" spans="2:31" s="8" customFormat="1" ht="30">
      <c r="B166" s="6"/>
      <c r="C166" s="230" t="s">
        <v>351</v>
      </c>
      <c r="D166" s="230" t="s">
        <v>352</v>
      </c>
      <c r="E166" s="230">
        <f>E163+1</f>
        <v>44</v>
      </c>
      <c r="F166" s="230" t="str">
        <f>_xlfn.CONCAT("0x",DEC2HEX(E166,2))</f>
        <v>0x2C</v>
      </c>
      <c r="G166" s="29" t="s">
        <v>353</v>
      </c>
      <c r="H166" s="320" t="s">
        <v>354</v>
      </c>
      <c r="I166" s="320"/>
      <c r="J166" s="320"/>
      <c r="K166" s="320"/>
      <c r="L166" s="320"/>
      <c r="M166" s="320"/>
      <c r="N166" s="320"/>
      <c r="O166" s="320"/>
      <c r="P166" s="320"/>
      <c r="Q166" s="320"/>
      <c r="R166" s="320"/>
      <c r="S166" s="320"/>
      <c r="T166" s="320"/>
      <c r="U166" s="320"/>
      <c r="V166" s="320"/>
      <c r="W166" s="320"/>
      <c r="X166" s="7"/>
      <c r="Y166" s="7"/>
      <c r="Z166" s="1" t="str">
        <f t="shared" si="21"/>
        <v/>
      </c>
      <c r="AA166" s="1" t="str">
        <f t="shared" ref="AA166:AA168" si="24">IF($G166="default",HEX2DEC(SUBSTITUTE(Z166,"0x","")),"")</f>
        <v/>
      </c>
    </row>
    <row r="167" spans="2:31" s="8" customFormat="1">
      <c r="C167" s="230"/>
      <c r="D167" s="230"/>
      <c r="E167" s="230"/>
      <c r="F167" s="230"/>
      <c r="G167" s="20" t="s">
        <v>220</v>
      </c>
      <c r="H167" s="105">
        <v>0</v>
      </c>
      <c r="I167" s="105">
        <v>0</v>
      </c>
      <c r="J167" s="105">
        <v>0</v>
      </c>
      <c r="K167" s="105">
        <v>0</v>
      </c>
      <c r="L167" s="105">
        <v>0</v>
      </c>
      <c r="M167" s="105">
        <v>0</v>
      </c>
      <c r="N167" s="105">
        <v>0</v>
      </c>
      <c r="O167" s="106">
        <v>0</v>
      </c>
      <c r="P167" s="105">
        <v>0</v>
      </c>
      <c r="Q167" s="105">
        <v>0</v>
      </c>
      <c r="R167" s="105">
        <v>0</v>
      </c>
      <c r="S167" s="105">
        <v>0</v>
      </c>
      <c r="T167" s="106">
        <v>0</v>
      </c>
      <c r="U167" s="105">
        <v>0</v>
      </c>
      <c r="V167" s="105">
        <v>0</v>
      </c>
      <c r="W167" s="105">
        <v>0</v>
      </c>
      <c r="X167" s="19" t="s">
        <v>221</v>
      </c>
      <c r="Y167" s="7"/>
      <c r="Z167" s="1" t="str">
        <f t="shared" si="21"/>
        <v>0x0000</v>
      </c>
      <c r="AA167" s="1">
        <f t="shared" si="24"/>
        <v>0</v>
      </c>
    </row>
    <row r="168" spans="2:31" s="8" customFormat="1">
      <c r="C168" s="1"/>
      <c r="D168" s="1"/>
      <c r="E168" s="1"/>
      <c r="F168" s="1"/>
      <c r="G168" s="20"/>
      <c r="H168" s="6"/>
      <c r="I168" s="6"/>
      <c r="J168" s="6"/>
      <c r="K168" s="6"/>
      <c r="L168" s="6"/>
      <c r="M168" s="6"/>
      <c r="N168" s="6"/>
      <c r="O168" s="6"/>
      <c r="P168" s="6"/>
      <c r="Q168" s="6"/>
      <c r="R168" s="6"/>
      <c r="S168" s="6"/>
      <c r="T168" s="6"/>
      <c r="U168" s="6"/>
      <c r="V168" s="6"/>
      <c r="W168" s="6"/>
      <c r="X168" s="19"/>
      <c r="Z168" s="1" t="str">
        <f t="shared" si="21"/>
        <v/>
      </c>
      <c r="AA168" s="1" t="str">
        <f t="shared" si="24"/>
        <v/>
      </c>
    </row>
    <row r="169" spans="2:31" s="8" customFormat="1" ht="30">
      <c r="B169" s="6"/>
      <c r="C169" s="230" t="s">
        <v>355</v>
      </c>
      <c r="D169" s="230" t="s">
        <v>356</v>
      </c>
      <c r="E169" s="230">
        <f>E166+1</f>
        <v>45</v>
      </c>
      <c r="F169" s="230" t="str">
        <f>_xlfn.CONCAT("0x",DEC2HEX(E169,2))</f>
        <v>0x2D</v>
      </c>
      <c r="G169" s="29" t="s">
        <v>357</v>
      </c>
      <c r="H169" s="320" t="s">
        <v>358</v>
      </c>
      <c r="I169" s="320"/>
      <c r="J169" s="320"/>
      <c r="K169" s="320"/>
      <c r="L169" s="320"/>
      <c r="M169" s="320"/>
      <c r="N169" s="320"/>
      <c r="O169" s="320"/>
      <c r="P169" s="320"/>
      <c r="Q169" s="320"/>
      <c r="R169" s="320"/>
      <c r="S169" s="320"/>
      <c r="T169" s="320"/>
      <c r="U169" s="320"/>
      <c r="V169" s="320"/>
      <c r="W169" s="320"/>
      <c r="X169" s="7"/>
      <c r="Y169" s="7"/>
      <c r="Z169" s="1" t="str">
        <f t="shared" ref="Z169:Z170" si="25">IF($G169="default", _xlfn.CONCAT("0x",BIN2HEX(_xlfn.CONCAT(H169:K169)),BIN2HEX(_xlfn.CONCAT(L169:O169)),BIN2HEX(_xlfn.CONCAT(P169:S169)),BIN2HEX(_xlfn.CONCAT(T169:W169))),"")</f>
        <v/>
      </c>
      <c r="AA169" s="1" t="str">
        <f t="shared" ref="AA169:AA170" si="26">IF($G169="default",HEX2DEC(SUBSTITUTE(Z169,"0x","")),"")</f>
        <v/>
      </c>
    </row>
    <row r="170" spans="2:31" s="8" customFormat="1">
      <c r="C170" s="230"/>
      <c r="D170" s="230"/>
      <c r="E170" s="230"/>
      <c r="F170" s="230"/>
      <c r="G170" s="20" t="s">
        <v>220</v>
      </c>
      <c r="H170" s="105">
        <v>0</v>
      </c>
      <c r="I170" s="105">
        <v>0</v>
      </c>
      <c r="J170" s="105">
        <v>0</v>
      </c>
      <c r="K170" s="105">
        <v>0</v>
      </c>
      <c r="L170" s="105">
        <v>0</v>
      </c>
      <c r="M170" s="105">
        <v>0</v>
      </c>
      <c r="N170" s="105">
        <v>0</v>
      </c>
      <c r="O170" s="106">
        <v>0</v>
      </c>
      <c r="P170" s="105">
        <v>0</v>
      </c>
      <c r="Q170" s="105">
        <v>0</v>
      </c>
      <c r="R170" s="105">
        <v>0</v>
      </c>
      <c r="S170" s="105">
        <v>0</v>
      </c>
      <c r="T170" s="106">
        <v>0</v>
      </c>
      <c r="U170" s="105">
        <v>0</v>
      </c>
      <c r="V170" s="105">
        <v>0</v>
      </c>
      <c r="W170" s="105">
        <v>0</v>
      </c>
      <c r="X170" s="19" t="s">
        <v>221</v>
      </c>
      <c r="Y170" s="7"/>
      <c r="Z170" s="1" t="str">
        <f t="shared" si="25"/>
        <v>0x0000</v>
      </c>
      <c r="AA170" s="1">
        <f t="shared" si="26"/>
        <v>0</v>
      </c>
    </row>
    <row r="171" spans="2:31" s="8" customFormat="1">
      <c r="C171" s="1"/>
      <c r="D171" s="1"/>
      <c r="E171" s="1"/>
      <c r="F171" s="1"/>
      <c r="G171" s="20"/>
      <c r="H171" s="6"/>
      <c r="I171" s="6"/>
      <c r="J171" s="6"/>
      <c r="K171" s="6"/>
      <c r="L171" s="6"/>
      <c r="M171" s="6"/>
      <c r="N171" s="6"/>
      <c r="O171" s="6"/>
      <c r="P171" s="6"/>
      <c r="Q171" s="6"/>
      <c r="R171" s="6"/>
      <c r="S171" s="6"/>
      <c r="T171" s="6"/>
      <c r="U171" s="6"/>
      <c r="V171" s="6"/>
      <c r="W171" s="6"/>
      <c r="X171" s="19"/>
      <c r="Y171" s="7"/>
      <c r="Z171" s="1"/>
      <c r="AA171" s="1"/>
    </row>
    <row r="172" spans="2:31" s="8" customFormat="1" ht="41.25" customHeight="1">
      <c r="B172" s="236"/>
      <c r="C172" s="230" t="s">
        <v>359</v>
      </c>
      <c r="D172" s="230" t="s">
        <v>360</v>
      </c>
      <c r="E172" s="230">
        <f>E169+1</f>
        <v>46</v>
      </c>
      <c r="F172" s="230" t="str">
        <f>_xlfn.CONCAT("0x",DEC2HEX(E172,2))</f>
        <v>0x2E</v>
      </c>
      <c r="G172" s="29" t="s">
        <v>361</v>
      </c>
      <c r="H172" s="9" t="s">
        <v>362</v>
      </c>
      <c r="I172" s="321" t="s">
        <v>363</v>
      </c>
      <c r="J172" s="322"/>
      <c r="K172" s="322"/>
      <c r="L172" s="322"/>
      <c r="M172" s="322"/>
      <c r="N172" s="322"/>
      <c r="O172" s="322"/>
      <c r="P172" s="322"/>
      <c r="Q172" s="322"/>
      <c r="R172" s="322"/>
      <c r="S172" s="322"/>
      <c r="T172" s="322"/>
      <c r="U172" s="322"/>
      <c r="V172" s="322"/>
      <c r="W172" s="323"/>
      <c r="X172" s="7"/>
      <c r="Y172" s="7"/>
      <c r="Z172" s="1" t="str">
        <f t="shared" ref="Z172:Z173" si="27">IF($G172="default", _xlfn.CONCAT("0x",BIN2HEX(_xlfn.CONCAT(H172:K172)),BIN2HEX(_xlfn.CONCAT(L172:O172)),BIN2HEX(_xlfn.CONCAT(P172:S172)),BIN2HEX(_xlfn.CONCAT(T172:W172))),"")</f>
        <v/>
      </c>
      <c r="AA172" s="1" t="str">
        <f t="shared" ref="AA172:AA173" si="28">IF($G172="default",HEX2DEC(SUBSTITUTE(Z172,"0x","")),"")</f>
        <v/>
      </c>
    </row>
    <row r="173" spans="2:31" s="8" customFormat="1">
      <c r="B173" s="236"/>
      <c r="C173" s="230"/>
      <c r="D173" s="230"/>
      <c r="E173" s="230"/>
      <c r="F173" s="230"/>
      <c r="G173" s="20" t="s">
        <v>220</v>
      </c>
      <c r="H173" s="105">
        <v>0</v>
      </c>
      <c r="I173" s="105">
        <v>0</v>
      </c>
      <c r="J173" s="105">
        <v>0</v>
      </c>
      <c r="K173" s="105">
        <v>0</v>
      </c>
      <c r="L173" s="105">
        <v>0</v>
      </c>
      <c r="M173" s="105">
        <v>0</v>
      </c>
      <c r="N173" s="105">
        <v>0</v>
      </c>
      <c r="O173" s="106">
        <v>0</v>
      </c>
      <c r="P173" s="105">
        <v>0</v>
      </c>
      <c r="Q173" s="105">
        <v>0</v>
      </c>
      <c r="R173" s="105">
        <v>0</v>
      </c>
      <c r="S173" s="105">
        <v>0</v>
      </c>
      <c r="T173" s="106">
        <v>0</v>
      </c>
      <c r="U173" s="105">
        <v>0</v>
      </c>
      <c r="V173" s="105">
        <v>0</v>
      </c>
      <c r="W173" s="105">
        <v>0</v>
      </c>
      <c r="X173" s="19" t="s">
        <v>221</v>
      </c>
      <c r="Y173" s="7"/>
      <c r="Z173" s="1" t="str">
        <f t="shared" si="27"/>
        <v>0x0000</v>
      </c>
      <c r="AA173" s="1">
        <f t="shared" si="28"/>
        <v>0</v>
      </c>
    </row>
    <row r="174" spans="2:31" s="8" customFormat="1">
      <c r="B174" s="236"/>
      <c r="C174" s="230"/>
      <c r="D174" s="230"/>
      <c r="E174" s="230"/>
      <c r="F174" s="230"/>
      <c r="G174" s="185" t="s">
        <v>309</v>
      </c>
      <c r="H174" s="173">
        <v>1</v>
      </c>
      <c r="I174" s="173">
        <v>1</v>
      </c>
      <c r="J174" s="173">
        <v>1</v>
      </c>
      <c r="K174" s="173">
        <v>1</v>
      </c>
      <c r="L174" s="173">
        <v>1</v>
      </c>
      <c r="M174" s="173">
        <v>1</v>
      </c>
      <c r="N174" s="173">
        <v>0</v>
      </c>
      <c r="O174" s="174">
        <v>1</v>
      </c>
      <c r="P174" s="173">
        <v>0</v>
      </c>
      <c r="Q174" s="173">
        <v>0</v>
      </c>
      <c r="R174" s="173">
        <v>0</v>
      </c>
      <c r="S174" s="173">
        <v>0</v>
      </c>
      <c r="T174" s="174">
        <v>0</v>
      </c>
      <c r="U174" s="173">
        <v>0</v>
      </c>
      <c r="V174" s="173">
        <v>0</v>
      </c>
      <c r="W174" s="173">
        <v>0</v>
      </c>
      <c r="X174" s="188"/>
      <c r="Z174" s="1" t="str">
        <f>IF($G174="to program", _xlfn.CONCAT("0x",BIN2HEX(_xlfn.CONCAT(H174:K174)),BIN2HEX(_xlfn.CONCAT(L174:O174)),BIN2HEX(_xlfn.CONCAT(P174:S174)),BIN2HEX(_xlfn.CONCAT(T174:W174))),"")</f>
        <v>0xFD00</v>
      </c>
      <c r="AA174" s="1">
        <f>HEX2DEC(MID(Z174,3,4))</f>
        <v>64768</v>
      </c>
    </row>
    <row r="175" spans="2:31" s="8" customFormat="1">
      <c r="C175" s="1"/>
      <c r="D175" s="1"/>
      <c r="E175" s="1"/>
      <c r="F175" s="1"/>
      <c r="G175" s="20"/>
      <c r="H175" s="6"/>
      <c r="I175" s="6"/>
      <c r="J175" s="6"/>
      <c r="K175" s="6"/>
      <c r="L175" s="6"/>
      <c r="M175" s="6"/>
      <c r="N175" s="6"/>
      <c r="O175" s="6"/>
      <c r="P175" s="6"/>
      <c r="Q175" s="6"/>
      <c r="R175" s="6"/>
      <c r="S175" s="6"/>
      <c r="T175" s="6"/>
      <c r="U175" s="6"/>
      <c r="V175" s="6"/>
      <c r="W175" s="6"/>
      <c r="X175" s="19"/>
      <c r="Y175" s="7"/>
      <c r="Z175" s="1"/>
      <c r="AA175" s="1"/>
    </row>
    <row r="176" spans="2:31" s="8" customFormat="1">
      <c r="C176" s="230" t="s">
        <v>364</v>
      </c>
      <c r="D176" s="230" t="s">
        <v>364</v>
      </c>
      <c r="E176" s="230">
        <f>E172+1</f>
        <v>47</v>
      </c>
      <c r="F176" s="230" t="str">
        <f>_xlfn.CONCAT("0x",DEC2HEX(E176,2))</f>
        <v>0x2F</v>
      </c>
      <c r="G176" s="78" t="s">
        <v>365</v>
      </c>
      <c r="H176" s="340" t="s">
        <v>366</v>
      </c>
      <c r="I176" s="340"/>
      <c r="J176" s="340"/>
      <c r="K176" s="340"/>
      <c r="L176" s="340"/>
      <c r="M176" s="340"/>
      <c r="N176" s="341"/>
      <c r="O176" s="340"/>
      <c r="P176" s="342" t="s">
        <v>367</v>
      </c>
      <c r="Q176" s="343"/>
      <c r="R176" s="343"/>
      <c r="S176" s="343"/>
      <c r="T176" s="343"/>
      <c r="U176" s="343"/>
      <c r="V176" s="343"/>
      <c r="W176" s="344"/>
      <c r="Z176" s="1" t="str">
        <f>IF($G176="default", _xlfn.CONCAT("0x",BIN2HEX(_xlfn.CONCAT(H176:K176)),BIN2HEX(_xlfn.CONCAT(L176:O176)),BIN2HEX(_xlfn.CONCAT(P176:S176)),BIN2HEX(_xlfn.CONCAT(P176:W176))),"")</f>
        <v/>
      </c>
      <c r="AA176" s="1" t="str">
        <f>IF($G176="default",HEX2DEC(SUBSTITUTE(Z176,"0x","")),"")</f>
        <v/>
      </c>
      <c r="AE176" s="17"/>
    </row>
    <row r="177" spans="2:31" s="8" customFormat="1" ht="105">
      <c r="B177" s="6"/>
      <c r="C177" s="230"/>
      <c r="D177" s="230"/>
      <c r="E177" s="230"/>
      <c r="F177" s="230"/>
      <c r="H177" s="159" t="s">
        <v>368</v>
      </c>
      <c r="I177" s="159" t="s">
        <v>369</v>
      </c>
      <c r="J177" s="159" t="s">
        <v>370</v>
      </c>
      <c r="K177" s="159" t="s">
        <v>371</v>
      </c>
      <c r="L177" s="336" t="s">
        <v>204</v>
      </c>
      <c r="M177" s="338"/>
      <c r="N177" s="205" t="s">
        <v>372</v>
      </c>
      <c r="O177" s="209" t="s">
        <v>373</v>
      </c>
      <c r="P177" s="336" t="s">
        <v>204</v>
      </c>
      <c r="Q177" s="337"/>
      <c r="R177" s="337"/>
      <c r="S177" s="337"/>
      <c r="T177" s="345" t="s">
        <v>374</v>
      </c>
      <c r="U177" s="346"/>
      <c r="V177" s="85" t="s">
        <v>204</v>
      </c>
      <c r="W177" s="9" t="s">
        <v>375</v>
      </c>
      <c r="Z177" s="1"/>
      <c r="AA177" s="1" t="str">
        <f>IF($G177="default",HEX2DEC(SUBSTITUTE(Z177,"0x","")),"")</f>
        <v/>
      </c>
      <c r="AE177" s="17"/>
    </row>
    <row r="178" spans="2:31" s="8" customFormat="1">
      <c r="B178" s="1"/>
      <c r="C178" s="230"/>
      <c r="D178" s="230"/>
      <c r="E178" s="230"/>
      <c r="F178" s="230"/>
      <c r="G178" s="20" t="s">
        <v>220</v>
      </c>
      <c r="H178" s="18">
        <v>0</v>
      </c>
      <c r="I178" s="18">
        <v>0</v>
      </c>
      <c r="J178" s="18">
        <v>0</v>
      </c>
      <c r="K178" s="18">
        <v>0</v>
      </c>
      <c r="L178" s="86">
        <v>0</v>
      </c>
      <c r="M178" s="210">
        <v>0</v>
      </c>
      <c r="N178" s="193">
        <v>0</v>
      </c>
      <c r="O178" s="211">
        <v>0</v>
      </c>
      <c r="P178" s="86">
        <v>0</v>
      </c>
      <c r="Q178" s="86">
        <v>0</v>
      </c>
      <c r="R178" s="86">
        <v>0</v>
      </c>
      <c r="S178" s="86">
        <v>0</v>
      </c>
      <c r="T178" s="18">
        <v>0</v>
      </c>
      <c r="U178" s="18">
        <v>0</v>
      </c>
      <c r="V178" s="86">
        <v>0</v>
      </c>
      <c r="W178" s="18">
        <v>0</v>
      </c>
      <c r="X178" s="19" t="s">
        <v>221</v>
      </c>
      <c r="Z178" s="1" t="str">
        <f t="shared" ref="Z178" si="29">IF($G178="default", _xlfn.CONCAT("0x",BIN2HEX(_xlfn.CONCAT(H178:K178)),BIN2HEX(_xlfn.CONCAT(L178:O178)),BIN2HEX(_xlfn.CONCAT(P178:S178)),BIN2HEX(_xlfn.CONCAT(T178:W178))),"")</f>
        <v>0x0000</v>
      </c>
      <c r="AA178" s="1">
        <f>IF($G178="default",HEX2DEC(SUBSTITUTE(Z178,"0x","")),"")</f>
        <v>0</v>
      </c>
      <c r="AE178" s="17"/>
    </row>
    <row r="179" spans="2:31" s="8" customFormat="1">
      <c r="B179" s="1"/>
      <c r="C179" s="230"/>
      <c r="D179" s="230"/>
      <c r="E179" s="230"/>
      <c r="F179" s="230"/>
      <c r="G179" s="185" t="s">
        <v>309</v>
      </c>
      <c r="H179" s="79">
        <v>0</v>
      </c>
      <c r="I179" s="79">
        <v>0</v>
      </c>
      <c r="J179" s="79">
        <v>0</v>
      </c>
      <c r="K179" s="79">
        <v>0</v>
      </c>
      <c r="L179" s="212">
        <v>0</v>
      </c>
      <c r="M179" s="213">
        <v>0</v>
      </c>
      <c r="N179" s="195">
        <v>1</v>
      </c>
      <c r="O179" s="208">
        <v>1</v>
      </c>
      <c r="P179" s="212">
        <v>0</v>
      </c>
      <c r="Q179" s="212">
        <v>0</v>
      </c>
      <c r="R179" s="212">
        <v>0</v>
      </c>
      <c r="S179" s="212">
        <v>0</v>
      </c>
      <c r="T179" s="79">
        <v>0</v>
      </c>
      <c r="U179" s="79">
        <v>0</v>
      </c>
      <c r="V179" s="212">
        <v>0</v>
      </c>
      <c r="W179" s="79">
        <v>0</v>
      </c>
      <c r="X179" s="19"/>
      <c r="Z179" s="1" t="str">
        <f>IF($G179="to program", _xlfn.CONCAT("0x",BIN2HEX(_xlfn.CONCAT(H179:K179)),BIN2HEX(_xlfn.CONCAT(L179:O179)),BIN2HEX(_xlfn.CONCAT(P179:S179)),BIN2HEX(_xlfn.CONCAT(T179:W179))),"")</f>
        <v>0x0300</v>
      </c>
      <c r="AA179" s="1">
        <f>HEX2DEC(MID(Z179,3,4))</f>
        <v>768</v>
      </c>
      <c r="AE179" s="17"/>
    </row>
    <row r="180" spans="2:31" s="8" customFormat="1">
      <c r="B180" s="1"/>
      <c r="C180" s="1"/>
      <c r="D180" s="1"/>
      <c r="E180" s="1"/>
      <c r="F180" s="1"/>
      <c r="G180" s="20"/>
      <c r="H180" s="107"/>
      <c r="I180" s="107"/>
      <c r="J180" s="107"/>
      <c r="K180" s="107"/>
      <c r="L180" s="107"/>
      <c r="M180" s="107"/>
      <c r="N180" s="107"/>
      <c r="O180" s="107"/>
      <c r="P180" s="107"/>
      <c r="Q180" s="107"/>
      <c r="R180" s="107"/>
      <c r="S180" s="107"/>
      <c r="T180" s="107"/>
      <c r="U180" s="107"/>
      <c r="V180" s="107"/>
      <c r="W180" s="107"/>
      <c r="X180" s="19"/>
      <c r="Z180" s="1"/>
      <c r="AA180" s="1"/>
      <c r="AE180" s="17"/>
    </row>
    <row r="181" spans="2:31" s="8" customFormat="1">
      <c r="B181" s="236" t="s">
        <v>376</v>
      </c>
      <c r="C181" s="230" t="s">
        <v>377</v>
      </c>
      <c r="D181" s="230" t="s">
        <v>378</v>
      </c>
      <c r="E181" s="230">
        <f>E176+1</f>
        <v>48</v>
      </c>
      <c r="F181" s="230" t="str">
        <f>_xlfn.CONCAT("0x",DEC2HEX(E181,2))</f>
        <v>0x30</v>
      </c>
      <c r="G181" s="31"/>
      <c r="H181" s="336" t="s">
        <v>204</v>
      </c>
      <c r="I181" s="337"/>
      <c r="J181" s="337"/>
      <c r="K181" s="337"/>
      <c r="L181" s="337"/>
      <c r="M181" s="337"/>
      <c r="N181" s="337"/>
      <c r="O181" s="337"/>
      <c r="P181" s="337"/>
      <c r="Q181" s="339"/>
      <c r="R181" s="347" t="s">
        <v>379</v>
      </c>
      <c r="S181" s="348"/>
      <c r="T181" s="348"/>
      <c r="U181" s="348"/>
      <c r="V181" s="348"/>
      <c r="W181" s="349"/>
      <c r="X181" s="7"/>
      <c r="Y181" s="7"/>
      <c r="Z181" s="1" t="str">
        <f t="shared" ref="Z181:Z182" si="30">IF($G181="default", _xlfn.CONCAT("0x",BIN2HEX(_xlfn.CONCAT(H181:K181)),BIN2HEX(_xlfn.CONCAT(L181:O181)),BIN2HEX(_xlfn.CONCAT(P181:S181)),BIN2HEX(_xlfn.CONCAT(T181:W181))),"")</f>
        <v/>
      </c>
      <c r="AA181" s="1" t="str">
        <f t="shared" ref="AA181:AA182" si="31">IF($G181="default",HEX2DEC(SUBSTITUTE(Z181,"0x","")),"")</f>
        <v/>
      </c>
      <c r="AE181" s="17"/>
    </row>
    <row r="182" spans="2:31" s="8" customFormat="1">
      <c r="B182" s="236"/>
      <c r="C182" s="230"/>
      <c r="D182" s="230"/>
      <c r="E182" s="230"/>
      <c r="F182" s="230"/>
      <c r="G182" s="20" t="s">
        <v>220</v>
      </c>
      <c r="H182" s="108">
        <v>0</v>
      </c>
      <c r="I182" s="12">
        <v>0</v>
      </c>
      <c r="J182" s="12">
        <v>0</v>
      </c>
      <c r="K182" s="12">
        <v>0</v>
      </c>
      <c r="L182" s="12">
        <v>0</v>
      </c>
      <c r="M182" s="12">
        <v>0</v>
      </c>
      <c r="N182" s="12">
        <v>0</v>
      </c>
      <c r="O182" s="12">
        <v>0</v>
      </c>
      <c r="P182" s="12">
        <v>0</v>
      </c>
      <c r="Q182" s="12">
        <v>0</v>
      </c>
      <c r="R182" s="13">
        <v>0</v>
      </c>
      <c r="S182" s="13">
        <v>0</v>
      </c>
      <c r="T182" s="13">
        <v>0</v>
      </c>
      <c r="U182" s="13">
        <v>0</v>
      </c>
      <c r="V182" s="13">
        <v>0</v>
      </c>
      <c r="W182" s="13">
        <v>0</v>
      </c>
      <c r="X182" s="19" t="s">
        <v>221</v>
      </c>
      <c r="Y182" s="7"/>
      <c r="Z182" s="1" t="str">
        <f t="shared" si="30"/>
        <v>0x0000</v>
      </c>
      <c r="AA182" s="1">
        <f t="shared" si="31"/>
        <v>0</v>
      </c>
      <c r="AE182" s="17"/>
    </row>
    <row r="183" spans="2:31" s="8" customFormat="1">
      <c r="B183" s="1"/>
      <c r="C183" s="1"/>
      <c r="D183" s="1"/>
      <c r="E183" s="1"/>
      <c r="F183" s="1"/>
      <c r="G183" s="20"/>
      <c r="H183" s="6"/>
      <c r="I183" s="6"/>
      <c r="J183" s="6"/>
      <c r="K183" s="6"/>
      <c r="L183" s="6"/>
      <c r="M183" s="6"/>
      <c r="N183" s="6"/>
      <c r="O183" s="6"/>
      <c r="P183" s="6"/>
      <c r="Q183" s="6"/>
      <c r="R183" s="6"/>
      <c r="S183" s="6"/>
      <c r="T183" s="6"/>
      <c r="U183" s="6"/>
      <c r="V183" s="6"/>
      <c r="W183" s="6"/>
      <c r="X183" s="19"/>
      <c r="Z183" s="1"/>
      <c r="AA183" s="1"/>
      <c r="AE183" s="17"/>
    </row>
    <row r="184" spans="2:31" s="8" customFormat="1">
      <c r="B184" s="236" t="s">
        <v>376</v>
      </c>
      <c r="C184" s="230" t="s">
        <v>380</v>
      </c>
      <c r="D184" s="230" t="s">
        <v>381</v>
      </c>
      <c r="E184" s="230">
        <f>E181+1</f>
        <v>49</v>
      </c>
      <c r="F184" s="230" t="str">
        <f>_xlfn.CONCAT("0x",DEC2HEX(E184,2))</f>
        <v>0x31</v>
      </c>
      <c r="G184" s="31"/>
      <c r="H184" s="336" t="s">
        <v>204</v>
      </c>
      <c r="I184" s="337"/>
      <c r="J184" s="337"/>
      <c r="K184" s="337"/>
      <c r="L184" s="337"/>
      <c r="M184" s="337"/>
      <c r="N184" s="337"/>
      <c r="O184" s="337"/>
      <c r="P184" s="337"/>
      <c r="Q184" s="337"/>
      <c r="R184" s="337"/>
      <c r="S184" s="337"/>
      <c r="T184" s="338"/>
      <c r="U184" s="320" t="s">
        <v>382</v>
      </c>
      <c r="V184" s="320"/>
      <c r="W184" s="320"/>
      <c r="X184" s="7"/>
      <c r="Y184" s="7"/>
      <c r="Z184" s="1" t="str">
        <f t="shared" ref="Z184:Z185" si="32">IF($G184="default", _xlfn.CONCAT("0x",BIN2HEX(_xlfn.CONCAT(H184:K184)),BIN2HEX(_xlfn.CONCAT(L184:O184)),BIN2HEX(_xlfn.CONCAT(P184:S184)),BIN2HEX(_xlfn.CONCAT(T184:W184))),"")</f>
        <v/>
      </c>
      <c r="AA184" s="1" t="str">
        <f t="shared" ref="AA184:AA185" si="33">IF($G184="default",HEX2DEC(SUBSTITUTE(Z184,"0x","")),"")</f>
        <v/>
      </c>
      <c r="AE184" s="17"/>
    </row>
    <row r="185" spans="2:31" s="8" customFormat="1">
      <c r="B185" s="236"/>
      <c r="C185" s="230"/>
      <c r="D185" s="230"/>
      <c r="E185" s="230"/>
      <c r="F185" s="230"/>
      <c r="G185" s="20" t="s">
        <v>220</v>
      </c>
      <c r="H185" s="108">
        <v>0</v>
      </c>
      <c r="I185" s="108">
        <v>0</v>
      </c>
      <c r="J185" s="108">
        <v>0</v>
      </c>
      <c r="K185" s="108">
        <v>0</v>
      </c>
      <c r="L185" s="108">
        <v>0</v>
      </c>
      <c r="M185" s="108">
        <v>0</v>
      </c>
      <c r="N185" s="108">
        <v>0</v>
      </c>
      <c r="O185" s="108">
        <v>0</v>
      </c>
      <c r="P185" s="108">
        <v>0</v>
      </c>
      <c r="Q185" s="108">
        <v>0</v>
      </c>
      <c r="R185" s="108">
        <v>0</v>
      </c>
      <c r="S185" s="108">
        <v>0</v>
      </c>
      <c r="T185" s="108">
        <v>0</v>
      </c>
      <c r="U185" s="105">
        <v>0</v>
      </c>
      <c r="V185" s="105">
        <v>0</v>
      </c>
      <c r="W185" s="105">
        <v>0</v>
      </c>
      <c r="X185" s="19" t="s">
        <v>221</v>
      </c>
      <c r="Y185" s="7"/>
      <c r="Z185" s="1" t="str">
        <f t="shared" si="32"/>
        <v>0x0000</v>
      </c>
      <c r="AA185" s="1">
        <f t="shared" si="33"/>
        <v>0</v>
      </c>
      <c r="AE185" s="17"/>
    </row>
    <row r="186" spans="2:31" s="8" customFormat="1">
      <c r="B186" s="1"/>
      <c r="C186" s="1"/>
      <c r="D186" s="1"/>
      <c r="E186" s="1"/>
      <c r="F186" s="1"/>
      <c r="G186" s="20"/>
      <c r="H186" s="107"/>
      <c r="I186" s="107"/>
      <c r="J186" s="107"/>
      <c r="K186" s="107"/>
      <c r="L186" s="107"/>
      <c r="M186" s="107"/>
      <c r="N186" s="107"/>
      <c r="O186" s="107"/>
      <c r="P186" s="107"/>
      <c r="Q186" s="107"/>
      <c r="R186" s="107"/>
      <c r="S186" s="107"/>
      <c r="T186" s="107"/>
      <c r="U186" s="107"/>
      <c r="V186" s="107"/>
      <c r="W186" s="107"/>
      <c r="X186" s="19"/>
      <c r="Z186" s="1"/>
      <c r="AA186" s="1"/>
      <c r="AE186" s="17"/>
    </row>
    <row r="187" spans="2:31" s="8" customFormat="1">
      <c r="B187" s="236"/>
      <c r="C187" s="230" t="s">
        <v>383</v>
      </c>
      <c r="D187" s="230" t="s">
        <v>384</v>
      </c>
      <c r="E187" s="230">
        <f>E184+1</f>
        <v>50</v>
      </c>
      <c r="F187" s="230" t="str">
        <f>_xlfn.CONCAT("0x",DEC2HEX(E187,2))</f>
        <v>0x32</v>
      </c>
      <c r="G187" s="31"/>
      <c r="H187" s="336" t="s">
        <v>204</v>
      </c>
      <c r="I187" s="337"/>
      <c r="J187" s="337"/>
      <c r="K187" s="337"/>
      <c r="L187" s="337"/>
      <c r="M187" s="337"/>
      <c r="N187" s="337"/>
      <c r="O187" s="337"/>
      <c r="P187" s="337"/>
      <c r="Q187" s="339"/>
      <c r="R187" s="347" t="s">
        <v>385</v>
      </c>
      <c r="S187" s="348"/>
      <c r="T187" s="348"/>
      <c r="U187" s="348"/>
      <c r="V187" s="348"/>
      <c r="W187" s="349"/>
      <c r="X187" s="7"/>
      <c r="Y187" s="7"/>
      <c r="Z187" s="1" t="str">
        <f t="shared" ref="Z187:Z188" si="34">IF($G187="default", _xlfn.CONCAT("0x",BIN2HEX(_xlfn.CONCAT(H187:K187)),BIN2HEX(_xlfn.CONCAT(L187:O187)),BIN2HEX(_xlfn.CONCAT(P187:S187)),BIN2HEX(_xlfn.CONCAT(T187:W187))),"")</f>
        <v/>
      </c>
      <c r="AA187" s="1" t="str">
        <f t="shared" ref="AA187:AA188" si="35">IF($G187="default",HEX2DEC(SUBSTITUTE(Z187,"0x","")),"")</f>
        <v/>
      </c>
      <c r="AE187" s="17"/>
    </row>
    <row r="188" spans="2:31" s="8" customFormat="1">
      <c r="B188" s="236"/>
      <c r="C188" s="230"/>
      <c r="D188" s="230"/>
      <c r="E188" s="230"/>
      <c r="F188" s="230"/>
      <c r="G188" s="20" t="s">
        <v>220</v>
      </c>
      <c r="H188" s="108">
        <v>0</v>
      </c>
      <c r="I188" s="12">
        <v>0</v>
      </c>
      <c r="J188" s="12">
        <v>0</v>
      </c>
      <c r="K188" s="12">
        <v>0</v>
      </c>
      <c r="L188" s="12">
        <v>0</v>
      </c>
      <c r="M188" s="12">
        <v>0</v>
      </c>
      <c r="N188" s="12">
        <v>0</v>
      </c>
      <c r="O188" s="12">
        <v>0</v>
      </c>
      <c r="P188" s="12">
        <v>0</v>
      </c>
      <c r="Q188" s="12">
        <v>0</v>
      </c>
      <c r="R188" s="13">
        <v>0</v>
      </c>
      <c r="S188" s="13">
        <v>0</v>
      </c>
      <c r="T188" s="13">
        <v>0</v>
      </c>
      <c r="U188" s="13">
        <v>0</v>
      </c>
      <c r="V188" s="13">
        <v>0</v>
      </c>
      <c r="W188" s="13">
        <v>0</v>
      </c>
      <c r="X188" s="19" t="s">
        <v>221</v>
      </c>
      <c r="Y188" s="7"/>
      <c r="Z188" s="1" t="str">
        <f t="shared" si="34"/>
        <v>0x0000</v>
      </c>
      <c r="AA188" s="1">
        <f t="shared" si="35"/>
        <v>0</v>
      </c>
      <c r="AE188" s="17"/>
    </row>
    <row r="189" spans="2:31" s="8" customFormat="1">
      <c r="B189" s="1"/>
      <c r="C189" s="1"/>
      <c r="D189" s="1"/>
      <c r="E189" s="1"/>
      <c r="F189" s="1"/>
      <c r="G189" s="20"/>
      <c r="H189" s="6"/>
      <c r="I189" s="6"/>
      <c r="J189" s="6"/>
      <c r="K189" s="6"/>
      <c r="L189" s="6"/>
      <c r="M189" s="6"/>
      <c r="N189" s="6"/>
      <c r="O189" s="6"/>
      <c r="P189" s="6"/>
      <c r="Q189" s="6"/>
      <c r="R189" s="6"/>
      <c r="S189" s="6"/>
      <c r="T189" s="6"/>
      <c r="U189" s="6"/>
      <c r="V189" s="6"/>
      <c r="W189" s="6"/>
      <c r="X189" s="19"/>
      <c r="Z189" s="1"/>
      <c r="AA189" s="1"/>
      <c r="AE189" s="17"/>
    </row>
    <row r="190" spans="2:31" s="8" customFormat="1">
      <c r="B190" s="236"/>
      <c r="C190" s="230" t="s">
        <v>386</v>
      </c>
      <c r="D190" s="230" t="s">
        <v>387</v>
      </c>
      <c r="E190" s="230">
        <f>E187+1</f>
        <v>51</v>
      </c>
      <c r="F190" s="230" t="str">
        <f>_xlfn.CONCAT("0x",DEC2HEX(E190,2))</f>
        <v>0x33</v>
      </c>
      <c r="G190" s="31"/>
      <c r="H190" s="336" t="s">
        <v>204</v>
      </c>
      <c r="I190" s="337"/>
      <c r="J190" s="337"/>
      <c r="K190" s="337"/>
      <c r="L190" s="337"/>
      <c r="M190" s="337"/>
      <c r="N190" s="337"/>
      <c r="O190" s="337"/>
      <c r="P190" s="337"/>
      <c r="Q190" s="337"/>
      <c r="R190" s="337"/>
      <c r="S190" s="337"/>
      <c r="T190" s="338"/>
      <c r="U190" s="320" t="s">
        <v>382</v>
      </c>
      <c r="V190" s="320"/>
      <c r="W190" s="320"/>
      <c r="X190" s="7"/>
      <c r="Y190" s="7"/>
      <c r="Z190" s="1" t="str">
        <f t="shared" ref="Z190:Z191" si="36">IF($G190="default", _xlfn.CONCAT("0x",BIN2HEX(_xlfn.CONCAT(H190:K190)),BIN2HEX(_xlfn.CONCAT(L190:O190)),BIN2HEX(_xlfn.CONCAT(P190:S190)),BIN2HEX(_xlfn.CONCAT(T190:W190))),"")</f>
        <v/>
      </c>
      <c r="AA190" s="1" t="str">
        <f t="shared" ref="AA190:AA191" si="37">IF($G190="default",HEX2DEC(SUBSTITUTE(Z190,"0x","")),"")</f>
        <v/>
      </c>
      <c r="AE190" s="17"/>
    </row>
    <row r="191" spans="2:31" s="8" customFormat="1">
      <c r="B191" s="236"/>
      <c r="C191" s="230"/>
      <c r="D191" s="230"/>
      <c r="E191" s="230"/>
      <c r="F191" s="230"/>
      <c r="G191" s="20" t="s">
        <v>220</v>
      </c>
      <c r="H191" s="108">
        <v>0</v>
      </c>
      <c r="I191" s="108">
        <v>0</v>
      </c>
      <c r="J191" s="108">
        <v>0</v>
      </c>
      <c r="K191" s="108">
        <v>0</v>
      </c>
      <c r="L191" s="108">
        <v>0</v>
      </c>
      <c r="M191" s="108">
        <v>0</v>
      </c>
      <c r="N191" s="108">
        <v>0</v>
      </c>
      <c r="O191" s="108">
        <v>0</v>
      </c>
      <c r="P191" s="108">
        <v>0</v>
      </c>
      <c r="Q191" s="108">
        <v>0</v>
      </c>
      <c r="R191" s="108">
        <v>0</v>
      </c>
      <c r="S191" s="108">
        <v>0</v>
      </c>
      <c r="T191" s="108">
        <v>0</v>
      </c>
      <c r="U191" s="105">
        <v>0</v>
      </c>
      <c r="V191" s="105">
        <v>0</v>
      </c>
      <c r="W191" s="105">
        <v>0</v>
      </c>
      <c r="X191" s="19" t="s">
        <v>221</v>
      </c>
      <c r="Y191" s="7"/>
      <c r="Z191" s="1" t="str">
        <f t="shared" si="36"/>
        <v>0x0000</v>
      </c>
      <c r="AA191" s="1">
        <f t="shared" si="37"/>
        <v>0</v>
      </c>
      <c r="AE191" s="17"/>
    </row>
    <row r="192" spans="2:31" s="8" customFormat="1">
      <c r="B192" s="1"/>
      <c r="C192" s="1"/>
      <c r="D192" s="1"/>
      <c r="E192" s="1"/>
      <c r="F192" s="1"/>
      <c r="G192" s="20"/>
      <c r="H192" s="6"/>
      <c r="I192" s="6"/>
      <c r="J192" s="6"/>
      <c r="K192" s="6"/>
      <c r="L192" s="6"/>
      <c r="M192" s="6"/>
      <c r="N192" s="6"/>
      <c r="O192" s="6"/>
      <c r="P192" s="6"/>
      <c r="Q192" s="6"/>
      <c r="R192" s="6"/>
      <c r="S192" s="6"/>
      <c r="T192" s="6"/>
      <c r="U192" s="6"/>
      <c r="V192" s="6"/>
      <c r="W192" s="6"/>
      <c r="X192" s="19"/>
      <c r="Z192" s="1"/>
      <c r="AA192" s="1"/>
      <c r="AE192" s="17"/>
    </row>
    <row r="193" spans="2:31" s="8" customFormat="1" ht="14.45" customHeight="1">
      <c r="B193" s="236"/>
      <c r="C193" s="230" t="s">
        <v>388</v>
      </c>
      <c r="D193" s="230" t="s">
        <v>389</v>
      </c>
      <c r="E193" s="230">
        <f>E190+1</f>
        <v>52</v>
      </c>
      <c r="F193" s="230" t="str">
        <f>_xlfn.CONCAT("0x",DEC2HEX(E193,2))</f>
        <v>0x34</v>
      </c>
      <c r="G193" s="29" t="s">
        <v>390</v>
      </c>
      <c r="H193" s="320" t="s">
        <v>388</v>
      </c>
      <c r="I193" s="320"/>
      <c r="J193" s="320"/>
      <c r="K193" s="320"/>
      <c r="L193" s="320"/>
      <c r="M193" s="320"/>
      <c r="N193" s="320"/>
      <c r="O193" s="320"/>
      <c r="P193" s="320"/>
      <c r="Q193" s="320"/>
      <c r="R193" s="320"/>
      <c r="S193" s="320"/>
      <c r="T193" s="320"/>
      <c r="U193" s="320"/>
      <c r="V193" s="320"/>
      <c r="W193" s="320"/>
      <c r="X193" s="7"/>
      <c r="Y193" s="7"/>
      <c r="Z193" s="1" t="str">
        <f t="shared" ref="Z193:Z194" si="38">IF($G193="default", _xlfn.CONCAT("0x",BIN2HEX(_xlfn.CONCAT(H193:K193)),BIN2HEX(_xlfn.CONCAT(L193:O193)),BIN2HEX(_xlfn.CONCAT(P193:S193)),BIN2HEX(_xlfn.CONCAT(T193:W193))),"")</f>
        <v/>
      </c>
      <c r="AA193" s="1" t="str">
        <f t="shared" ref="AA193:AA194" si="39">IF($G193="default",HEX2DEC(SUBSTITUTE(Z193,"0x","")),"")</f>
        <v/>
      </c>
    </row>
    <row r="194" spans="2:31" s="8" customFormat="1">
      <c r="B194" s="236"/>
      <c r="C194" s="230"/>
      <c r="D194" s="230"/>
      <c r="E194" s="230"/>
      <c r="F194" s="230"/>
      <c r="G194" s="20" t="s">
        <v>220</v>
      </c>
      <c r="H194" s="105">
        <v>0</v>
      </c>
      <c r="I194" s="105">
        <v>0</v>
      </c>
      <c r="J194" s="105">
        <v>0</v>
      </c>
      <c r="K194" s="105">
        <v>0</v>
      </c>
      <c r="L194" s="105">
        <v>0</v>
      </c>
      <c r="M194" s="105">
        <v>0</v>
      </c>
      <c r="N194" s="105">
        <v>0</v>
      </c>
      <c r="O194" s="106">
        <v>0</v>
      </c>
      <c r="P194" s="105">
        <v>0</v>
      </c>
      <c r="Q194" s="105">
        <v>0</v>
      </c>
      <c r="R194" s="105">
        <v>0</v>
      </c>
      <c r="S194" s="105">
        <v>0</v>
      </c>
      <c r="T194" s="106">
        <v>0</v>
      </c>
      <c r="U194" s="105">
        <v>0</v>
      </c>
      <c r="V194" s="105">
        <v>0</v>
      </c>
      <c r="W194" s="105">
        <v>0</v>
      </c>
      <c r="X194" s="19" t="s">
        <v>221</v>
      </c>
      <c r="Y194" s="7"/>
      <c r="Z194" s="1" t="str">
        <f t="shared" si="38"/>
        <v>0x0000</v>
      </c>
      <c r="AA194" s="1">
        <f t="shared" si="39"/>
        <v>0</v>
      </c>
    </row>
    <row r="195" spans="2:31" s="8" customFormat="1">
      <c r="C195" s="1"/>
      <c r="D195" s="1"/>
      <c r="E195" s="1"/>
      <c r="F195" s="1"/>
      <c r="G195" s="20"/>
      <c r="H195" s="6"/>
      <c r="I195" s="6"/>
      <c r="J195" s="6"/>
      <c r="K195" s="6"/>
      <c r="L195" s="6"/>
      <c r="M195" s="6"/>
      <c r="N195" s="6"/>
      <c r="O195" s="6"/>
      <c r="P195" s="6"/>
      <c r="Q195" s="6"/>
      <c r="R195" s="6"/>
      <c r="S195" s="6"/>
      <c r="T195" s="6"/>
      <c r="U195" s="6"/>
      <c r="V195" s="6"/>
      <c r="W195" s="6"/>
      <c r="X195" s="19"/>
      <c r="Z195" s="1" t="str">
        <f>IF($G195="default", _xlfn.CONCAT("0x",BIN2HEX(_xlfn.CONCAT(H195:K195)),BIN2HEX(_xlfn.CONCAT(L195:O195)),BIN2HEX(_xlfn.CONCAT(P195:S195)),BIN2HEX(_xlfn.CONCAT(T195:W195))),"")</f>
        <v/>
      </c>
      <c r="AA195" s="1"/>
    </row>
    <row r="196" spans="2:31" s="8" customFormat="1">
      <c r="B196" s="230"/>
      <c r="C196" s="230" t="s">
        <v>391</v>
      </c>
      <c r="D196" s="230" t="s">
        <v>392</v>
      </c>
      <c r="E196" s="230">
        <f>E193+1</f>
        <v>53</v>
      </c>
      <c r="F196" s="230" t="str">
        <f>_xlfn.CONCAT("0x",DEC2HEX(E196,2))</f>
        <v>0x35</v>
      </c>
      <c r="G196" s="78" t="s">
        <v>393</v>
      </c>
      <c r="H196" s="330" t="s">
        <v>394</v>
      </c>
      <c r="I196" s="330"/>
      <c r="J196" s="330"/>
      <c r="K196" s="330"/>
      <c r="L196" s="330"/>
      <c r="M196" s="330"/>
      <c r="N196" s="330"/>
      <c r="O196" s="330"/>
      <c r="P196" s="330"/>
      <c r="Q196" s="330"/>
      <c r="R196" s="330"/>
      <c r="S196" s="330"/>
      <c r="T196" s="330"/>
      <c r="U196" s="330"/>
      <c r="V196" s="330"/>
      <c r="W196" s="330"/>
      <c r="X196" s="19"/>
      <c r="Z196" s="1" t="str">
        <f t="shared" ref="Z196" si="40">IF($G196="default", _xlfn.CONCAT("0x",BIN2HEX(_xlfn.CONCAT(H196:K196)),BIN2HEX(_xlfn.CONCAT(L196:O196)),BIN2HEX(_xlfn.CONCAT(P196:S196)),BIN2HEX(_xlfn.CONCAT(T196:W196))),"")</f>
        <v/>
      </c>
      <c r="AA196" s="1"/>
      <c r="AE196" s="17"/>
    </row>
    <row r="197" spans="2:31" s="8" customFormat="1" ht="53.25" customHeight="1">
      <c r="B197" s="230"/>
      <c r="C197" s="230"/>
      <c r="D197" s="230"/>
      <c r="E197" s="230"/>
      <c r="F197" s="230"/>
      <c r="H197" s="332" t="s">
        <v>395</v>
      </c>
      <c r="I197" s="376"/>
      <c r="J197" s="376"/>
      <c r="K197" s="333"/>
      <c r="L197" s="350" t="s">
        <v>204</v>
      </c>
      <c r="M197" s="351"/>
      <c r="N197" s="352"/>
      <c r="O197" s="192" t="s">
        <v>396</v>
      </c>
      <c r="P197" s="350" t="s">
        <v>204</v>
      </c>
      <c r="Q197" s="351"/>
      <c r="R197" s="351"/>
      <c r="S197" s="351"/>
      <c r="T197" s="352"/>
      <c r="U197" s="321" t="s">
        <v>397</v>
      </c>
      <c r="V197" s="322"/>
      <c r="W197" s="323"/>
      <c r="X197" s="19"/>
      <c r="Z197" s="1" t="str">
        <f>IF($G197="default", _xlfn.CONCAT("0x",BIN2HEX(_xlfn.CONCAT(H197:Q197)),BIN2HEX(_xlfn.CONCAT(L197:M197)),BIN2HEX(_xlfn.CONCAT(P197:P197)),BIN2HEX(_xlfn.CONCAT(N197:Q197))),"")</f>
        <v/>
      </c>
      <c r="AA197" s="1"/>
      <c r="AE197" s="17"/>
    </row>
    <row r="198" spans="2:31" s="8" customFormat="1">
      <c r="B198" s="230"/>
      <c r="C198" s="230"/>
      <c r="D198" s="230"/>
      <c r="E198" s="230"/>
      <c r="F198" s="230"/>
      <c r="G198" s="20" t="s">
        <v>220</v>
      </c>
      <c r="H198" s="116">
        <v>0</v>
      </c>
      <c r="I198" s="116">
        <v>0</v>
      </c>
      <c r="J198" s="116">
        <v>0</v>
      </c>
      <c r="K198" s="116">
        <v>0</v>
      </c>
      <c r="L198" s="186">
        <v>0</v>
      </c>
      <c r="M198" s="186">
        <v>0</v>
      </c>
      <c r="N198" s="186">
        <v>0</v>
      </c>
      <c r="O198" s="193">
        <v>0</v>
      </c>
      <c r="P198" s="186">
        <v>0</v>
      </c>
      <c r="Q198" s="186">
        <v>0</v>
      </c>
      <c r="R198" s="186">
        <v>0</v>
      </c>
      <c r="S198" s="186">
        <v>0</v>
      </c>
      <c r="T198" s="186">
        <v>0</v>
      </c>
      <c r="U198" s="116">
        <v>0</v>
      </c>
      <c r="V198" s="116">
        <v>0</v>
      </c>
      <c r="W198" s="116">
        <v>0</v>
      </c>
      <c r="X198" s="19" t="s">
        <v>221</v>
      </c>
      <c r="Z198" s="1" t="str">
        <f t="shared" ref="Z198" si="41">IF($G198="default", _xlfn.CONCAT("0x",BIN2HEX(_xlfn.CONCAT(H198:K198)),BIN2HEX(_xlfn.CONCAT(L198:O198)),BIN2HEX(_xlfn.CONCAT(P198:S198)),BIN2HEX(_xlfn.CONCAT(T198:W198))),"")</f>
        <v>0x0000</v>
      </c>
      <c r="AA198" s="1">
        <f>IF($G198="default",HEX2DEC(SUBSTITUTE(Z198,"0x","")),"")</f>
        <v>0</v>
      </c>
      <c r="AE198" s="17"/>
    </row>
    <row r="199" spans="2:31" s="8" customFormat="1">
      <c r="B199" s="230"/>
      <c r="C199" s="230"/>
      <c r="D199" s="230"/>
      <c r="E199" s="230"/>
      <c r="F199" s="230"/>
      <c r="G199" s="185" t="s">
        <v>309</v>
      </c>
      <c r="H199" s="190">
        <v>0</v>
      </c>
      <c r="I199" s="190">
        <v>0</v>
      </c>
      <c r="J199" s="190">
        <v>0</v>
      </c>
      <c r="K199" s="190">
        <v>0</v>
      </c>
      <c r="L199" s="194">
        <v>0</v>
      </c>
      <c r="M199" s="194">
        <v>0</v>
      </c>
      <c r="N199" s="194">
        <v>0</v>
      </c>
      <c r="O199" s="195">
        <v>0</v>
      </c>
      <c r="P199" s="194">
        <v>0</v>
      </c>
      <c r="Q199" s="194">
        <v>0</v>
      </c>
      <c r="R199" s="194">
        <v>0</v>
      </c>
      <c r="S199" s="194">
        <v>0</v>
      </c>
      <c r="T199" s="194">
        <v>0</v>
      </c>
      <c r="U199" s="190">
        <v>1</v>
      </c>
      <c r="V199" s="190">
        <v>0</v>
      </c>
      <c r="W199" s="190">
        <v>0</v>
      </c>
      <c r="X199" s="19"/>
      <c r="Z199" s="1" t="str">
        <f>IF($G199="to program", _xlfn.CONCAT("0x",BIN2HEX(_xlfn.CONCAT(H199:K199)),BIN2HEX(_xlfn.CONCAT(L199:O199)),BIN2HEX(_xlfn.CONCAT(P199:S199)),BIN2HEX(_xlfn.CONCAT(T199:W199))),"")</f>
        <v>0x0004</v>
      </c>
      <c r="AA199" s="1">
        <f>HEX2DEC(MID(Z199,3,4))</f>
        <v>4</v>
      </c>
      <c r="AE199" s="17"/>
    </row>
    <row r="200" spans="2:31" s="8" customFormat="1">
      <c r="B200" s="1"/>
      <c r="C200" s="1"/>
      <c r="D200" s="1"/>
      <c r="E200" s="1"/>
      <c r="F200" s="1"/>
      <c r="G200" s="20"/>
      <c r="H200" s="184"/>
      <c r="I200" s="184"/>
      <c r="J200" s="184"/>
      <c r="K200" s="184"/>
      <c r="L200" s="184"/>
      <c r="M200" s="184"/>
      <c r="N200" s="184"/>
      <c r="O200" s="184"/>
      <c r="P200" s="184"/>
      <c r="Q200" s="184"/>
      <c r="R200" s="184"/>
      <c r="S200" s="184"/>
      <c r="T200" s="184"/>
      <c r="U200" s="184"/>
      <c r="V200" s="184"/>
      <c r="W200" s="184"/>
      <c r="X200" s="19"/>
      <c r="Z200" s="1"/>
      <c r="AA200" s="1"/>
      <c r="AE200" s="17"/>
    </row>
    <row r="201" spans="2:31" s="8" customFormat="1">
      <c r="B201" s="324"/>
      <c r="C201" s="230" t="s">
        <v>398</v>
      </c>
      <c r="D201" s="230" t="s">
        <v>399</v>
      </c>
      <c r="E201" s="230">
        <f>E196+1</f>
        <v>54</v>
      </c>
      <c r="F201" s="230" t="str">
        <f>_xlfn.CONCAT("0x",DEC2HEX(E201,2))</f>
        <v>0x36</v>
      </c>
      <c r="G201" s="78" t="s">
        <v>400</v>
      </c>
      <c r="H201" s="371" t="s">
        <v>401</v>
      </c>
      <c r="I201" s="372"/>
      <c r="J201" s="372"/>
      <c r="K201" s="372"/>
      <c r="L201" s="372"/>
      <c r="M201" s="372"/>
      <c r="N201" s="372"/>
      <c r="O201" s="372"/>
      <c r="P201" s="372"/>
      <c r="Q201" s="372"/>
      <c r="R201" s="372"/>
      <c r="S201" s="372"/>
      <c r="T201" s="372"/>
      <c r="U201" s="372"/>
      <c r="V201" s="372"/>
      <c r="W201" s="373"/>
      <c r="X201" s="19"/>
      <c r="Z201" s="1" t="str">
        <f t="shared" ref="Z201" si="42">IF($G201="default", _xlfn.CONCAT("0x",BIN2HEX(_xlfn.CONCAT(H201:K201)),BIN2HEX(_xlfn.CONCAT(L201:O201)),BIN2HEX(_xlfn.CONCAT(P201:S201)),BIN2HEX(_xlfn.CONCAT(T201:W201))),"")</f>
        <v/>
      </c>
      <c r="AA201" s="1"/>
      <c r="AE201" s="17"/>
    </row>
    <row r="202" spans="2:31" s="8" customFormat="1" ht="55.5">
      <c r="B202" s="324"/>
      <c r="C202" s="230"/>
      <c r="D202" s="230"/>
      <c r="E202" s="230"/>
      <c r="F202" s="230"/>
      <c r="H202" s="114"/>
      <c r="I202" s="374" t="s">
        <v>397</v>
      </c>
      <c r="J202" s="374"/>
      <c r="K202" s="375"/>
      <c r="L202" s="109" t="s">
        <v>402</v>
      </c>
      <c r="M202" s="332" t="s">
        <v>395</v>
      </c>
      <c r="N202" s="376"/>
      <c r="O202" s="376"/>
      <c r="P202" s="376"/>
      <c r="Q202" s="333"/>
      <c r="R202" s="321" t="s">
        <v>403</v>
      </c>
      <c r="S202" s="322"/>
      <c r="T202" s="322"/>
      <c r="U202" s="322"/>
      <c r="V202" s="322"/>
      <c r="W202" s="323"/>
      <c r="X202" s="19"/>
      <c r="Z202" s="1" t="str">
        <f>IF($G202="default", _xlfn.CONCAT("0x",BIN2HEX(_xlfn.CONCAT(I202:AF202)),BIN2HEX(_xlfn.CONCAT(M202:O202)),BIN2HEX(_xlfn.CONCAT(P202:S202)),BIN2HEX(_xlfn.CONCAT(T202:W202))),"")</f>
        <v/>
      </c>
      <c r="AA202" s="1"/>
      <c r="AE202" s="17"/>
    </row>
    <row r="203" spans="2:31" s="8" customFormat="1">
      <c r="B203" s="324"/>
      <c r="C203" s="230"/>
      <c r="D203" s="230"/>
      <c r="E203" s="230"/>
      <c r="F203" s="230"/>
      <c r="G203" s="20" t="s">
        <v>220</v>
      </c>
      <c r="H203" s="115">
        <v>0</v>
      </c>
      <c r="I203" s="110">
        <v>0</v>
      </c>
      <c r="J203" s="111">
        <v>0</v>
      </c>
      <c r="K203" s="112">
        <v>0</v>
      </c>
      <c r="L203" s="113">
        <v>0</v>
      </c>
      <c r="M203" s="104">
        <v>0</v>
      </c>
      <c r="N203" s="104">
        <v>0</v>
      </c>
      <c r="O203" s="104">
        <v>0</v>
      </c>
      <c r="P203" s="104">
        <v>0</v>
      </c>
      <c r="Q203" s="104">
        <v>0</v>
      </c>
      <c r="R203" s="104">
        <v>0</v>
      </c>
      <c r="S203" s="104">
        <v>0</v>
      </c>
      <c r="T203" s="104">
        <v>0</v>
      </c>
      <c r="U203" s="104">
        <v>0</v>
      </c>
      <c r="V203" s="104">
        <v>0</v>
      </c>
      <c r="W203" s="104">
        <v>0</v>
      </c>
      <c r="X203" s="19" t="s">
        <v>221</v>
      </c>
      <c r="Z203" s="1" t="str">
        <f>IF($G203="default", _xlfn.CONCAT("0x",BIN2HEX(_xlfn.CONCAT(H203:K203)),BIN2HEX(_xlfn.CONCAT(L203:O203)),BIN2HEX(_xlfn.CONCAT(P203:S203)),BIN2HEX(_xlfn.CONCAT(T203:W203))),"")</f>
        <v>0x0000</v>
      </c>
      <c r="AA203" s="1">
        <f>IF($G203="default",HEX2DEC(SUBSTITUTE(Z203,"0x","")),"")</f>
        <v>0</v>
      </c>
      <c r="AE203" s="17"/>
    </row>
    <row r="204" spans="2:31" s="7" customFormat="1">
      <c r="B204" s="324"/>
      <c r="C204" s="230"/>
      <c r="D204" s="230"/>
      <c r="E204" s="230"/>
      <c r="F204" s="230"/>
      <c r="G204" s="139" t="s">
        <v>309</v>
      </c>
      <c r="H204" s="189">
        <v>0</v>
      </c>
      <c r="I204" s="196">
        <v>0</v>
      </c>
      <c r="J204" s="197">
        <v>0</v>
      </c>
      <c r="K204" s="198">
        <v>0</v>
      </c>
      <c r="L204" s="199">
        <v>1</v>
      </c>
      <c r="M204" s="200">
        <v>1</v>
      </c>
      <c r="N204" s="200">
        <v>0</v>
      </c>
      <c r="O204" s="200">
        <v>0</v>
      </c>
      <c r="P204" s="200">
        <v>0</v>
      </c>
      <c r="Q204" s="200">
        <v>0</v>
      </c>
      <c r="R204" s="200">
        <v>0</v>
      </c>
      <c r="S204" s="200">
        <v>0</v>
      </c>
      <c r="T204" s="200">
        <v>0</v>
      </c>
      <c r="U204" s="200">
        <v>0</v>
      </c>
      <c r="V204" s="200">
        <v>0</v>
      </c>
      <c r="W204" s="200">
        <v>0</v>
      </c>
      <c r="Z204" s="1" t="str">
        <f>IF($G204="to program", _xlfn.CONCAT("0x",BIN2HEX(_xlfn.CONCAT(H204:K204)),BIN2HEX(_xlfn.CONCAT(L204:O204)),BIN2HEX(_xlfn.CONCAT(P204:S204)),BIN2HEX(_xlfn.CONCAT(T204:W204))),"")</f>
        <v>0x0C00</v>
      </c>
      <c r="AA204" s="1">
        <f>IF($G204="to program",HEX2DEC(SUBSTITUTE(Z204,"0x","")),"")</f>
        <v>3072</v>
      </c>
    </row>
    <row r="205" spans="2:31" s="7" customFormat="1">
      <c r="C205" s="1"/>
      <c r="D205" s="1"/>
      <c r="E205" s="1"/>
      <c r="F205" s="1"/>
      <c r="G205" s="139"/>
      <c r="H205" s="107"/>
      <c r="I205" s="107"/>
      <c r="J205" s="107"/>
      <c r="K205" s="107"/>
      <c r="L205" s="107"/>
      <c r="M205" s="107"/>
      <c r="N205" s="107"/>
      <c r="O205" s="107"/>
      <c r="P205" s="107"/>
      <c r="Q205" s="107"/>
      <c r="R205" s="107"/>
      <c r="S205" s="107"/>
      <c r="T205" s="107"/>
      <c r="U205" s="107"/>
      <c r="V205" s="107"/>
      <c r="W205" s="107"/>
      <c r="Z205" s="1"/>
      <c r="AA205" s="1"/>
    </row>
    <row r="206" spans="2:31" s="7" customFormat="1">
      <c r="B206" s="230"/>
      <c r="C206" s="230" t="s">
        <v>404</v>
      </c>
      <c r="D206" s="230" t="s">
        <v>405</v>
      </c>
      <c r="E206" s="230">
        <f>E201+1</f>
        <v>55</v>
      </c>
      <c r="F206" s="230" t="str">
        <f>_xlfn.CONCAT("0x",DEC2HEX(E206,2))</f>
        <v>0x37</v>
      </c>
      <c r="G206" s="139"/>
      <c r="H206" s="330" t="s">
        <v>406</v>
      </c>
      <c r="I206" s="330"/>
      <c r="J206" s="330"/>
      <c r="K206" s="330"/>
      <c r="L206" s="330"/>
      <c r="M206" s="331"/>
      <c r="N206" s="330"/>
      <c r="O206" s="330"/>
      <c r="P206" s="330" t="s">
        <v>407</v>
      </c>
      <c r="Q206" s="330"/>
      <c r="R206" s="330"/>
      <c r="S206" s="330"/>
      <c r="T206" s="330"/>
      <c r="U206" s="330"/>
      <c r="V206" s="330"/>
      <c r="W206" s="330"/>
      <c r="Z206" s="1"/>
      <c r="AA206" s="1"/>
    </row>
    <row r="207" spans="2:31" s="8" customFormat="1" ht="84.75">
      <c r="B207" s="230"/>
      <c r="C207" s="230"/>
      <c r="D207" s="230"/>
      <c r="E207" s="230"/>
      <c r="F207" s="230"/>
      <c r="G207" s="29" t="s">
        <v>408</v>
      </c>
      <c r="H207" s="166"/>
      <c r="I207" s="167"/>
      <c r="J207" s="167"/>
      <c r="K207" s="167"/>
      <c r="L207" s="205" t="s">
        <v>409</v>
      </c>
      <c r="M207" s="205" t="s">
        <v>410</v>
      </c>
      <c r="N207" s="168" t="s">
        <v>411</v>
      </c>
      <c r="O207" s="161" t="s">
        <v>412</v>
      </c>
      <c r="P207" s="334"/>
      <c r="Q207" s="334"/>
      <c r="R207" s="334"/>
      <c r="S207" s="334"/>
      <c r="T207" s="161" t="s">
        <v>413</v>
      </c>
      <c r="U207" s="161" t="s">
        <v>414</v>
      </c>
      <c r="V207" s="161" t="s">
        <v>415</v>
      </c>
      <c r="W207" s="161" t="s">
        <v>416</v>
      </c>
      <c r="X207" s="7"/>
      <c r="Y207" s="7"/>
      <c r="Z207" s="1" t="str">
        <f>IF($G207="default", _xlfn.CONCAT("0x",BIN2HEX(_xlfn.CONCAT(H207:K207)),BIN2HEX(_xlfn.CONCAT(L207:O207)),BIN2HEX(_xlfn.CONCAT(P207:S207)),BIN2HEX(_xlfn.CONCAT(S207:W207))),"")</f>
        <v/>
      </c>
      <c r="AA207" s="1" t="str">
        <f t="shared" ref="AA207:AA208" si="43">IF($G207="default",HEX2DEC(SUBSTITUTE(Z207,"0x","")),"")</f>
        <v/>
      </c>
    </row>
    <row r="208" spans="2:31" s="8" customFormat="1">
      <c r="B208" s="230"/>
      <c r="C208" s="230"/>
      <c r="D208" s="230"/>
      <c r="E208" s="230"/>
      <c r="F208" s="230"/>
      <c r="G208" s="20" t="s">
        <v>220</v>
      </c>
      <c r="H208" s="163">
        <v>0</v>
      </c>
      <c r="I208" s="163">
        <v>0</v>
      </c>
      <c r="J208" s="163">
        <v>0</v>
      </c>
      <c r="K208" s="163">
        <v>0</v>
      </c>
      <c r="L208" s="207">
        <v>0</v>
      </c>
      <c r="M208" s="203">
        <v>0</v>
      </c>
      <c r="N208" s="105">
        <v>0</v>
      </c>
      <c r="O208" s="106">
        <v>0</v>
      </c>
      <c r="P208" s="163">
        <v>0</v>
      </c>
      <c r="Q208" s="163">
        <v>0</v>
      </c>
      <c r="R208" s="163">
        <v>0</v>
      </c>
      <c r="S208" s="163">
        <v>0</v>
      </c>
      <c r="T208" s="105">
        <v>0</v>
      </c>
      <c r="U208" s="105">
        <v>0</v>
      </c>
      <c r="V208" s="105">
        <v>0</v>
      </c>
      <c r="W208" s="105">
        <v>0</v>
      </c>
      <c r="X208" s="19" t="s">
        <v>221</v>
      </c>
      <c r="Y208" s="7"/>
      <c r="Z208" s="1" t="str">
        <f t="shared" ref="Z208" si="44">IF($G208="default", _xlfn.CONCAT("0x",BIN2HEX(_xlfn.CONCAT(H208:K208)),BIN2HEX(_xlfn.CONCAT(L208:O208)),BIN2HEX(_xlfn.CONCAT(P208:S208)),BIN2HEX(_xlfn.CONCAT(T208:W208))),"")</f>
        <v>0x0000</v>
      </c>
      <c r="AA208" s="1">
        <f t="shared" si="43"/>
        <v>0</v>
      </c>
    </row>
    <row r="209" spans="2:28" s="7" customFormat="1">
      <c r="B209" s="230"/>
      <c r="C209" s="230"/>
      <c r="D209" s="230"/>
      <c r="E209" s="230"/>
      <c r="F209" s="230"/>
      <c r="G209" s="139" t="s">
        <v>309</v>
      </c>
      <c r="H209" s="172">
        <v>0</v>
      </c>
      <c r="I209" s="172">
        <v>0</v>
      </c>
      <c r="J209" s="172">
        <v>0</v>
      </c>
      <c r="K209" s="172">
        <v>0</v>
      </c>
      <c r="L209" s="204">
        <v>1</v>
      </c>
      <c r="M209" s="204">
        <v>1</v>
      </c>
      <c r="N209" s="173">
        <v>0</v>
      </c>
      <c r="O209" s="174">
        <v>0</v>
      </c>
      <c r="P209" s="172">
        <v>0</v>
      </c>
      <c r="Q209" s="172">
        <v>0</v>
      </c>
      <c r="R209" s="172">
        <v>0</v>
      </c>
      <c r="S209" s="172">
        <v>0</v>
      </c>
      <c r="T209" s="173">
        <v>0</v>
      </c>
      <c r="U209" s="173">
        <v>0</v>
      </c>
      <c r="V209" s="173">
        <v>0</v>
      </c>
      <c r="W209" s="173">
        <v>0</v>
      </c>
      <c r="Z209" s="1" t="str">
        <f>IF($G209="to program", _xlfn.CONCAT("0x",BIN2HEX(_xlfn.CONCAT(H209:K209)),BIN2HEX(_xlfn.CONCAT(L209:O209)),BIN2HEX(_xlfn.CONCAT(P209:S209)),BIN2HEX(_xlfn.CONCAT(T209:W209))),"")</f>
        <v>0x0C00</v>
      </c>
      <c r="AA209" s="1">
        <f>IF($G209="to program",HEX2DEC(SUBSTITUTE(Z209,"0x","")),"")</f>
        <v>3072</v>
      </c>
    </row>
    <row r="210" spans="2:28" s="7" customFormat="1">
      <c r="C210" s="1"/>
      <c r="D210" s="1"/>
      <c r="E210" s="1"/>
      <c r="F210" s="1"/>
      <c r="G210" s="139"/>
      <c r="H210" s="107"/>
      <c r="I210" s="107"/>
      <c r="J210" s="107"/>
      <c r="K210" s="107"/>
      <c r="L210" s="107"/>
      <c r="M210" s="107"/>
      <c r="N210" s="107"/>
      <c r="O210" s="107"/>
      <c r="P210" s="107"/>
      <c r="Q210" s="107"/>
      <c r="R210" s="107"/>
      <c r="S210" s="107"/>
      <c r="T210" s="107"/>
      <c r="U210" s="107"/>
      <c r="V210" s="107"/>
      <c r="W210" s="107"/>
      <c r="Z210" s="1"/>
      <c r="AA210" s="1"/>
    </row>
    <row r="211" spans="2:28" s="7" customFormat="1">
      <c r="C211" s="230" t="s">
        <v>417</v>
      </c>
      <c r="D211" s="230" t="s">
        <v>418</v>
      </c>
      <c r="E211" s="230">
        <f>E206+1</f>
        <v>56</v>
      </c>
      <c r="F211" s="230" t="str">
        <f>_xlfn.CONCAT("0x",DEC2HEX(E211,2))</f>
        <v>0x38</v>
      </c>
      <c r="G211" s="139"/>
      <c r="H211" s="330" t="s">
        <v>419</v>
      </c>
      <c r="I211" s="331"/>
      <c r="J211" s="330"/>
      <c r="K211" s="330"/>
      <c r="L211" s="330"/>
      <c r="M211" s="330"/>
      <c r="N211" s="330"/>
      <c r="O211" s="330"/>
      <c r="P211" s="330" t="s">
        <v>420</v>
      </c>
      <c r="Q211" s="330"/>
      <c r="R211" s="330"/>
      <c r="S211" s="330"/>
      <c r="T211" s="330"/>
      <c r="U211" s="330"/>
      <c r="V211" s="330"/>
      <c r="W211" s="330"/>
      <c r="Z211" s="1"/>
      <c r="AA211" s="1"/>
    </row>
    <row r="212" spans="2:28" s="8" customFormat="1" ht="68.25">
      <c r="B212" s="6"/>
      <c r="C212" s="230"/>
      <c r="D212" s="230"/>
      <c r="E212" s="230"/>
      <c r="F212" s="230"/>
      <c r="G212" s="29"/>
      <c r="H212" s="165"/>
      <c r="I212" s="164"/>
      <c r="J212" s="168" t="s">
        <v>421</v>
      </c>
      <c r="K212" s="161" t="s">
        <v>411</v>
      </c>
      <c r="L212" s="161" t="s">
        <v>422</v>
      </c>
      <c r="M212" s="161" t="s">
        <v>260</v>
      </c>
      <c r="N212" s="161" t="s">
        <v>261</v>
      </c>
      <c r="O212" s="161" t="s">
        <v>412</v>
      </c>
      <c r="P212" s="161" t="s">
        <v>423</v>
      </c>
      <c r="Q212" s="161" t="s">
        <v>424</v>
      </c>
      <c r="R212" s="161" t="s">
        <v>425</v>
      </c>
      <c r="S212" s="161" t="s">
        <v>426</v>
      </c>
      <c r="T212" s="162"/>
      <c r="U212" s="161" t="s">
        <v>427</v>
      </c>
      <c r="V212" s="161" t="s">
        <v>428</v>
      </c>
      <c r="W212" s="161" t="s">
        <v>429</v>
      </c>
      <c r="X212" s="7"/>
      <c r="Y212" s="7"/>
      <c r="Z212" s="1" t="str">
        <f>IF($G212="default", _xlfn.CONCAT("0x",BIN2HEX(_xlfn.CONCAT(H212:K212)),BIN2HEX(_xlfn.CONCAT(L212:O212)),BIN2HEX(_xlfn.CONCAT(P212:S212)),BIN2HEX(_xlfn.CONCAT(S212:W212))),"")</f>
        <v/>
      </c>
      <c r="AA212" s="1" t="str">
        <f t="shared" ref="AA212:AA213" si="45">IF($G212="default",HEX2DEC(SUBSTITUTE(Z212,"0x","")),"")</f>
        <v/>
      </c>
    </row>
    <row r="213" spans="2:28" s="8" customFormat="1">
      <c r="C213" s="230"/>
      <c r="D213" s="230"/>
      <c r="E213" s="230"/>
      <c r="F213" s="230"/>
      <c r="G213" s="20" t="s">
        <v>220</v>
      </c>
      <c r="H213" s="163">
        <v>0</v>
      </c>
      <c r="I213" s="163">
        <v>0</v>
      </c>
      <c r="J213" s="105">
        <v>0</v>
      </c>
      <c r="K213" s="105">
        <v>0</v>
      </c>
      <c r="L213" s="105">
        <v>0</v>
      </c>
      <c r="M213" s="105">
        <v>0</v>
      </c>
      <c r="N213" s="105">
        <v>0</v>
      </c>
      <c r="O213" s="106">
        <v>0</v>
      </c>
      <c r="P213" s="105">
        <v>0</v>
      </c>
      <c r="Q213" s="105">
        <v>0</v>
      </c>
      <c r="R213" s="105">
        <v>0</v>
      </c>
      <c r="S213" s="105">
        <v>0</v>
      </c>
      <c r="T213" s="163">
        <v>0</v>
      </c>
      <c r="U213" s="105">
        <v>0</v>
      </c>
      <c r="V213" s="105">
        <v>0</v>
      </c>
      <c r="W213" s="105">
        <v>0</v>
      </c>
      <c r="X213" s="19" t="s">
        <v>221</v>
      </c>
      <c r="Y213" s="7"/>
      <c r="Z213" s="1" t="str">
        <f t="shared" ref="Z213" si="46">IF($G213="default", _xlfn.CONCAT("0x",BIN2HEX(_xlfn.CONCAT(H213:K213)),BIN2HEX(_xlfn.CONCAT(L213:O213)),BIN2HEX(_xlfn.CONCAT(P213:S213)),BIN2HEX(_xlfn.CONCAT(T213:W213))),"")</f>
        <v>0x0000</v>
      </c>
      <c r="AA213" s="1">
        <f t="shared" si="45"/>
        <v>0</v>
      </c>
    </row>
    <row r="214" spans="2:28" s="7" customFormat="1">
      <c r="C214" s="230"/>
      <c r="D214" s="230"/>
      <c r="E214" s="230"/>
      <c r="F214" s="230"/>
      <c r="G214" s="139" t="s">
        <v>309</v>
      </c>
      <c r="H214" s="172">
        <v>0</v>
      </c>
      <c r="I214" s="172">
        <v>0</v>
      </c>
      <c r="J214" s="173">
        <v>0</v>
      </c>
      <c r="K214" s="173">
        <v>0</v>
      </c>
      <c r="L214" s="173">
        <v>0</v>
      </c>
      <c r="M214" s="173">
        <v>0</v>
      </c>
      <c r="N214" s="173">
        <v>0</v>
      </c>
      <c r="O214" s="174">
        <v>1</v>
      </c>
      <c r="P214" s="173">
        <v>0</v>
      </c>
      <c r="Q214" s="173">
        <v>0</v>
      </c>
      <c r="R214" s="173">
        <v>0</v>
      </c>
      <c r="S214" s="173">
        <v>0</v>
      </c>
      <c r="T214" s="172">
        <v>0</v>
      </c>
      <c r="U214" s="173">
        <v>0</v>
      </c>
      <c r="V214" s="173">
        <v>0</v>
      </c>
      <c r="W214" s="173">
        <v>0</v>
      </c>
      <c r="Z214" s="1" t="str">
        <f>IF($G214="to program", _xlfn.CONCAT("0x",BIN2HEX(_xlfn.CONCAT(H214:K214)),BIN2HEX(_xlfn.CONCAT(L214:O214)),BIN2HEX(_xlfn.CONCAT(P214:S214)),BIN2HEX(_xlfn.CONCAT(T214:W214))),"")</f>
        <v>0x0100</v>
      </c>
      <c r="AA214" s="1">
        <f>IF($G214="to program",HEX2DEC(SUBSTITUTE(Z214,"0x","")),"")</f>
        <v>256</v>
      </c>
    </row>
    <row r="215" spans="2:28" s="7" customFormat="1">
      <c r="C215" s="1"/>
      <c r="D215" s="1"/>
      <c r="E215" s="1"/>
      <c r="F215" s="1"/>
      <c r="G215" s="139"/>
      <c r="H215" s="107"/>
      <c r="I215" s="107"/>
      <c r="J215" s="107"/>
      <c r="K215" s="107"/>
      <c r="L215" s="107"/>
      <c r="M215" s="107"/>
      <c r="N215" s="107"/>
      <c r="O215" s="107"/>
      <c r="P215" s="107"/>
      <c r="Q215" s="107"/>
      <c r="R215" s="107"/>
      <c r="S215" s="107"/>
      <c r="T215" s="107"/>
      <c r="U215" s="107"/>
      <c r="V215" s="107"/>
      <c r="W215" s="107"/>
      <c r="Z215" s="1"/>
      <c r="AA215" s="1"/>
    </row>
    <row r="216" spans="2:28" s="7" customFormat="1" ht="30.75" customHeight="1">
      <c r="C216" s="230" t="s">
        <v>430</v>
      </c>
      <c r="D216" s="230" t="s">
        <v>431</v>
      </c>
      <c r="E216" s="230">
        <f>E211+1</f>
        <v>57</v>
      </c>
      <c r="F216" s="230" t="str">
        <f>_xlfn.CONCAT("0x",DEC2HEX(E216,2))</f>
        <v>0x39</v>
      </c>
      <c r="G216" s="139"/>
      <c r="H216" s="332" t="s">
        <v>432</v>
      </c>
      <c r="I216" s="333"/>
      <c r="J216" s="326" t="s">
        <v>433</v>
      </c>
      <c r="K216" s="327"/>
      <c r="L216" s="326" t="s">
        <v>204</v>
      </c>
      <c r="M216" s="327"/>
      <c r="N216" s="326" t="s">
        <v>434</v>
      </c>
      <c r="O216" s="327"/>
      <c r="P216" s="330" t="s">
        <v>435</v>
      </c>
      <c r="Q216" s="330"/>
      <c r="R216" s="330"/>
      <c r="S216" s="330"/>
      <c r="T216" s="330"/>
      <c r="U216" s="330"/>
      <c r="V216" s="330"/>
      <c r="W216" s="330"/>
      <c r="Z216" s="1"/>
      <c r="AA216" s="1"/>
    </row>
    <row r="217" spans="2:28" s="8" customFormat="1" ht="102.75" customHeight="1">
      <c r="B217" s="6"/>
      <c r="C217" s="230"/>
      <c r="D217" s="230"/>
      <c r="E217" s="230"/>
      <c r="F217" s="230"/>
      <c r="G217" s="29"/>
      <c r="H217" s="328" t="s">
        <v>436</v>
      </c>
      <c r="I217" s="329"/>
      <c r="J217" s="161" t="s">
        <v>437</v>
      </c>
      <c r="K217" s="161" t="s">
        <v>438</v>
      </c>
      <c r="L217" s="171"/>
      <c r="M217" s="171"/>
      <c r="N217" s="328" t="s">
        <v>436</v>
      </c>
      <c r="O217" s="329"/>
      <c r="P217" s="171"/>
      <c r="Q217" s="171"/>
      <c r="R217" s="171"/>
      <c r="S217" s="169" t="s">
        <v>439</v>
      </c>
      <c r="T217" s="169" t="s">
        <v>440</v>
      </c>
      <c r="U217" s="169" t="s">
        <v>441</v>
      </c>
      <c r="V217" s="169" t="s">
        <v>442</v>
      </c>
      <c r="W217" s="169" t="s">
        <v>443</v>
      </c>
      <c r="X217" s="78" t="s">
        <v>444</v>
      </c>
      <c r="Y217" s="7"/>
      <c r="Z217" s="1" t="str">
        <f>IF($G217="default", _xlfn.CONCAT("0x",BIN2HEX(_xlfn.CONCAT(H217:K217)),BIN2HEX(_xlfn.CONCAT(L217:O217)),BIN2HEX(_xlfn.CONCAT(P217:S217)),BIN2HEX(_xlfn.CONCAT(S217:W217))),"")</f>
        <v/>
      </c>
      <c r="AA217" s="1" t="str">
        <f t="shared" ref="AA217:AA218" si="47">IF($G217="default",HEX2DEC(SUBSTITUTE(Z217,"0x","")),"")</f>
        <v/>
      </c>
    </row>
    <row r="218" spans="2:28" s="8" customFormat="1" ht="30" customHeight="1">
      <c r="C218" s="230"/>
      <c r="D218" s="230"/>
      <c r="E218" s="230"/>
      <c r="F218" s="230"/>
      <c r="G218" s="20" t="s">
        <v>220</v>
      </c>
      <c r="H218" s="105">
        <v>0</v>
      </c>
      <c r="I218" s="105">
        <v>0</v>
      </c>
      <c r="J218" s="105">
        <v>0</v>
      </c>
      <c r="K218" s="105">
        <v>0</v>
      </c>
      <c r="L218" s="163">
        <v>0</v>
      </c>
      <c r="M218" s="163">
        <v>0</v>
      </c>
      <c r="N218" s="105">
        <v>0</v>
      </c>
      <c r="O218" s="105">
        <v>0</v>
      </c>
      <c r="P218" s="163">
        <v>0</v>
      </c>
      <c r="Q218" s="163">
        <v>0</v>
      </c>
      <c r="R218" s="163">
        <v>0</v>
      </c>
      <c r="S218" s="105">
        <v>0</v>
      </c>
      <c r="T218" s="105">
        <v>0</v>
      </c>
      <c r="U218" s="105">
        <v>0</v>
      </c>
      <c r="V218" s="105">
        <v>0</v>
      </c>
      <c r="W218" s="105">
        <v>0</v>
      </c>
      <c r="X218" s="19" t="s">
        <v>221</v>
      </c>
      <c r="Y218" s="7"/>
      <c r="Z218" s="1" t="str">
        <f t="shared" ref="Z218" si="48">IF($G218="default", _xlfn.CONCAT("0x",BIN2HEX(_xlfn.CONCAT(H218:K218)),BIN2HEX(_xlfn.CONCAT(L218:O218)),BIN2HEX(_xlfn.CONCAT(P218:S218)),BIN2HEX(_xlfn.CONCAT(T218:W218))),"")</f>
        <v>0x0000</v>
      </c>
      <c r="AA218" s="1">
        <f t="shared" si="47"/>
        <v>0</v>
      </c>
      <c r="AB218" s="78" t="s">
        <v>445</v>
      </c>
    </row>
    <row r="219" spans="2:28" s="7" customFormat="1">
      <c r="C219" s="230"/>
      <c r="D219" s="230"/>
      <c r="E219" s="230"/>
      <c r="F219" s="230"/>
      <c r="G219" s="139" t="s">
        <v>309</v>
      </c>
      <c r="H219" s="173">
        <v>0</v>
      </c>
      <c r="I219" s="173">
        <v>0</v>
      </c>
      <c r="J219" s="173">
        <v>1</v>
      </c>
      <c r="K219" s="173">
        <v>0</v>
      </c>
      <c r="L219" s="172">
        <v>0</v>
      </c>
      <c r="M219" s="172">
        <v>0</v>
      </c>
      <c r="N219" s="173">
        <v>0</v>
      </c>
      <c r="O219" s="173">
        <v>0</v>
      </c>
      <c r="P219" s="172">
        <v>0</v>
      </c>
      <c r="Q219" s="172">
        <v>0</v>
      </c>
      <c r="R219" s="172">
        <v>0</v>
      </c>
      <c r="S219" s="173">
        <v>0</v>
      </c>
      <c r="T219" s="173">
        <v>0</v>
      </c>
      <c r="U219" s="173">
        <v>1</v>
      </c>
      <c r="V219" s="173">
        <v>1</v>
      </c>
      <c r="W219" s="173">
        <v>1</v>
      </c>
      <c r="Z219" s="1" t="str">
        <f>IF($G219="to program", _xlfn.CONCAT("0x",BIN2HEX(_xlfn.CONCAT(H219:K219)),BIN2HEX(_xlfn.CONCAT(L219:O219)),BIN2HEX(_xlfn.CONCAT(P219:S219)),BIN2HEX(_xlfn.CONCAT(T219:W219))),"")</f>
        <v>0x2007</v>
      </c>
      <c r="AA219" s="1">
        <f>IF($G219="to program",HEX2DEC(SUBSTITUTE(Z219,"0x","")),"")</f>
        <v>8199</v>
      </c>
    </row>
    <row r="220" spans="2:28" s="7" customFormat="1">
      <c r="C220" s="1"/>
      <c r="D220" s="1"/>
      <c r="E220" s="1"/>
      <c r="F220" s="1"/>
      <c r="G220" s="139"/>
      <c r="H220" s="107"/>
      <c r="I220" s="107"/>
      <c r="J220" s="107"/>
      <c r="K220" s="107"/>
      <c r="L220" s="107"/>
      <c r="M220" s="107"/>
      <c r="N220" s="107"/>
      <c r="O220" s="107"/>
      <c r="P220" s="107"/>
      <c r="Q220" s="107"/>
      <c r="R220" s="107"/>
      <c r="S220" s="107"/>
      <c r="T220" s="107"/>
      <c r="U220" s="107"/>
      <c r="V220" s="107"/>
      <c r="W220" s="107"/>
      <c r="Z220" s="1"/>
      <c r="AA220" s="1"/>
    </row>
    <row r="221" spans="2:28" s="7" customFormat="1">
      <c r="C221" s="230" t="s">
        <v>446</v>
      </c>
      <c r="D221" s="230" t="s">
        <v>447</v>
      </c>
      <c r="E221" s="230">
        <f>E216+1</f>
        <v>58</v>
      </c>
      <c r="F221" s="230" t="str">
        <f>_xlfn.CONCAT("0x",DEC2HEX(E221,2))</f>
        <v>0x3A</v>
      </c>
      <c r="G221" s="139"/>
      <c r="H221" s="330" t="s">
        <v>406</v>
      </c>
      <c r="I221" s="330"/>
      <c r="J221" s="330"/>
      <c r="K221" s="330"/>
      <c r="L221" s="331"/>
      <c r="M221" s="330"/>
      <c r="N221" s="330"/>
      <c r="O221" s="330"/>
      <c r="P221" s="330" t="s">
        <v>407</v>
      </c>
      <c r="Q221" s="330"/>
      <c r="R221" s="330"/>
      <c r="S221" s="330"/>
      <c r="T221" s="330"/>
      <c r="U221" s="330"/>
      <c r="V221" s="330"/>
      <c r="W221" s="330"/>
      <c r="Z221" s="1"/>
      <c r="AA221" s="1"/>
    </row>
    <row r="222" spans="2:28" s="8" customFormat="1" ht="84.75">
      <c r="B222" s="6"/>
      <c r="C222" s="230"/>
      <c r="D222" s="230"/>
      <c r="E222" s="230"/>
      <c r="F222" s="230"/>
      <c r="G222" s="29"/>
      <c r="H222" s="166"/>
      <c r="I222" s="167"/>
      <c r="J222" s="167"/>
      <c r="K222" s="167"/>
      <c r="L222" s="205" t="s">
        <v>409</v>
      </c>
      <c r="M222" s="202" t="s">
        <v>410</v>
      </c>
      <c r="N222" s="161" t="s">
        <v>411</v>
      </c>
      <c r="O222" s="161" t="s">
        <v>412</v>
      </c>
      <c r="P222" s="334"/>
      <c r="Q222" s="334"/>
      <c r="R222" s="334"/>
      <c r="S222" s="334"/>
      <c r="T222" s="161" t="s">
        <v>413</v>
      </c>
      <c r="U222" s="161" t="s">
        <v>414</v>
      </c>
      <c r="V222" s="161" t="s">
        <v>415</v>
      </c>
      <c r="W222" s="161" t="s">
        <v>416</v>
      </c>
      <c r="X222" s="7"/>
      <c r="Y222" s="7"/>
      <c r="Z222" s="1" t="str">
        <f>IF($G222="default", _xlfn.CONCAT("0x",BIN2HEX(_xlfn.CONCAT(H222:K222)),BIN2HEX(_xlfn.CONCAT(L222:O222)),BIN2HEX(_xlfn.CONCAT(P222:S222)),BIN2HEX(_xlfn.CONCAT(S222:W222))),"")</f>
        <v/>
      </c>
      <c r="AA222" s="1" t="str">
        <f t="shared" ref="AA222:AA223" si="49">IF($G222="default",HEX2DEC(SUBSTITUTE(Z222,"0x","")),"")</f>
        <v/>
      </c>
    </row>
    <row r="223" spans="2:28" s="8" customFormat="1">
      <c r="C223" s="230"/>
      <c r="D223" s="230"/>
      <c r="E223" s="230"/>
      <c r="F223" s="230"/>
      <c r="G223" s="20" t="s">
        <v>220</v>
      </c>
      <c r="H223" s="163">
        <v>0</v>
      </c>
      <c r="I223" s="163">
        <v>0</v>
      </c>
      <c r="J223" s="163">
        <v>0</v>
      </c>
      <c r="K223" s="170">
        <v>0</v>
      </c>
      <c r="L223" s="207">
        <v>0</v>
      </c>
      <c r="M223" s="206">
        <v>0</v>
      </c>
      <c r="N223" s="105">
        <v>0</v>
      </c>
      <c r="O223" s="106">
        <v>0</v>
      </c>
      <c r="P223" s="163">
        <v>0</v>
      </c>
      <c r="Q223" s="163">
        <v>0</v>
      </c>
      <c r="R223" s="163">
        <v>0</v>
      </c>
      <c r="S223" s="163">
        <v>0</v>
      </c>
      <c r="T223" s="105">
        <v>0</v>
      </c>
      <c r="U223" s="105">
        <v>0</v>
      </c>
      <c r="V223" s="105">
        <v>0</v>
      </c>
      <c r="W223" s="105">
        <v>0</v>
      </c>
      <c r="X223" s="19" t="s">
        <v>221</v>
      </c>
      <c r="Y223" s="7"/>
      <c r="Z223" s="1" t="str">
        <f t="shared" ref="Z223" si="50">IF($G223="default", _xlfn.CONCAT("0x",BIN2HEX(_xlfn.CONCAT(H223:K223)),BIN2HEX(_xlfn.CONCAT(L223:O223)),BIN2HEX(_xlfn.CONCAT(P223:S223)),BIN2HEX(_xlfn.CONCAT(T223:W223))),"")</f>
        <v>0x0000</v>
      </c>
      <c r="AA223" s="1">
        <f t="shared" si="49"/>
        <v>0</v>
      </c>
    </row>
    <row r="224" spans="2:28" s="7" customFormat="1">
      <c r="C224" s="1"/>
      <c r="D224" s="1"/>
      <c r="E224" s="1"/>
      <c r="F224" s="1"/>
      <c r="G224" s="139"/>
      <c r="H224" s="107"/>
      <c r="I224" s="107"/>
      <c r="J224" s="107"/>
      <c r="K224" s="107"/>
      <c r="L224" s="107"/>
      <c r="M224" s="204"/>
      <c r="N224" s="107"/>
      <c r="O224" s="107"/>
      <c r="P224" s="107"/>
      <c r="Q224" s="107"/>
      <c r="R224" s="107"/>
      <c r="S224" s="107"/>
      <c r="T224" s="107"/>
      <c r="U224" s="107"/>
      <c r="V224" s="107"/>
      <c r="W224" s="107"/>
      <c r="Z224" s="1"/>
      <c r="AA224" s="1"/>
    </row>
    <row r="225" spans="2:27" s="7" customFormat="1">
      <c r="C225" s="230" t="s">
        <v>448</v>
      </c>
      <c r="D225" s="230" t="s">
        <v>449</v>
      </c>
      <c r="E225" s="230">
        <f>E221+1</f>
        <v>59</v>
      </c>
      <c r="F225" s="230" t="str">
        <f>_xlfn.CONCAT("0x",DEC2HEX(E225,2))</f>
        <v>0x3B</v>
      </c>
      <c r="G225" s="139"/>
      <c r="H225" s="330" t="s">
        <v>419</v>
      </c>
      <c r="I225" s="331"/>
      <c r="J225" s="330"/>
      <c r="K225" s="330"/>
      <c r="L225" s="330"/>
      <c r="M225" s="330"/>
      <c r="N225" s="330"/>
      <c r="O225" s="330"/>
      <c r="P225" s="330" t="s">
        <v>420</v>
      </c>
      <c r="Q225" s="330"/>
      <c r="R225" s="330"/>
      <c r="S225" s="330"/>
      <c r="T225" s="330"/>
      <c r="U225" s="330"/>
      <c r="V225" s="330"/>
      <c r="W225" s="330"/>
      <c r="Z225" s="1"/>
      <c r="AA225" s="1"/>
    </row>
    <row r="226" spans="2:27" s="8" customFormat="1" ht="68.25">
      <c r="B226" s="6"/>
      <c r="C226" s="230"/>
      <c r="D226" s="230"/>
      <c r="E226" s="230"/>
      <c r="F226" s="230"/>
      <c r="G226" s="29"/>
      <c r="H226" s="165"/>
      <c r="I226" s="164"/>
      <c r="J226" s="168" t="s">
        <v>421</v>
      </c>
      <c r="K226" s="161" t="s">
        <v>411</v>
      </c>
      <c r="L226" s="161" t="s">
        <v>422</v>
      </c>
      <c r="M226" s="161" t="s">
        <v>260</v>
      </c>
      <c r="N226" s="161" t="s">
        <v>261</v>
      </c>
      <c r="O226" s="161" t="s">
        <v>412</v>
      </c>
      <c r="P226" s="161" t="s">
        <v>423</v>
      </c>
      <c r="Q226" s="161" t="s">
        <v>424</v>
      </c>
      <c r="R226" s="161" t="s">
        <v>425</v>
      </c>
      <c r="S226" s="161" t="s">
        <v>426</v>
      </c>
      <c r="T226" s="162"/>
      <c r="U226" s="161" t="s">
        <v>427</v>
      </c>
      <c r="V226" s="161" t="s">
        <v>428</v>
      </c>
      <c r="W226" s="161" t="s">
        <v>429</v>
      </c>
      <c r="X226" s="7"/>
      <c r="Y226" s="7"/>
      <c r="Z226" s="1" t="str">
        <f>IF($G226="default", _xlfn.CONCAT("0x",BIN2HEX(_xlfn.CONCAT(H226:K226)),BIN2HEX(_xlfn.CONCAT(L226:O226)),BIN2HEX(_xlfn.CONCAT(P226:S226)),BIN2HEX(_xlfn.CONCAT(S226:W226))),"")</f>
        <v/>
      </c>
      <c r="AA226" s="1" t="str">
        <f t="shared" ref="AA226:AA227" si="51">IF($G226="default",HEX2DEC(SUBSTITUTE(Z226,"0x","")),"")</f>
        <v/>
      </c>
    </row>
    <row r="227" spans="2:27" s="8" customFormat="1">
      <c r="C227" s="230"/>
      <c r="D227" s="230"/>
      <c r="E227" s="230"/>
      <c r="F227" s="230"/>
      <c r="G227" s="20" t="s">
        <v>220</v>
      </c>
      <c r="H227" s="163">
        <v>0</v>
      </c>
      <c r="I227" s="163">
        <v>0</v>
      </c>
      <c r="J227" s="105">
        <v>0</v>
      </c>
      <c r="K227" s="105">
        <v>0</v>
      </c>
      <c r="L227" s="105">
        <v>0</v>
      </c>
      <c r="M227" s="105">
        <v>0</v>
      </c>
      <c r="N227" s="105">
        <v>0</v>
      </c>
      <c r="O227" s="106">
        <v>0</v>
      </c>
      <c r="P227" s="105">
        <v>0</v>
      </c>
      <c r="Q227" s="105">
        <v>0</v>
      </c>
      <c r="R227" s="105">
        <v>0</v>
      </c>
      <c r="S227" s="105">
        <v>0</v>
      </c>
      <c r="T227" s="163">
        <v>0</v>
      </c>
      <c r="U227" s="105">
        <v>0</v>
      </c>
      <c r="V227" s="105">
        <v>0</v>
      </c>
      <c r="W227" s="105">
        <v>0</v>
      </c>
      <c r="X227" s="19" t="s">
        <v>221</v>
      </c>
      <c r="Y227" s="7"/>
      <c r="Z227" s="1" t="str">
        <f t="shared" ref="Z227" si="52">IF($G227="default", _xlfn.CONCAT("0x",BIN2HEX(_xlfn.CONCAT(H227:K227)),BIN2HEX(_xlfn.CONCAT(L227:O227)),BIN2HEX(_xlfn.CONCAT(P227:S227)),BIN2HEX(_xlfn.CONCAT(T227:W227))),"")</f>
        <v>0x0000</v>
      </c>
      <c r="AA227" s="1">
        <f t="shared" si="51"/>
        <v>0</v>
      </c>
    </row>
    <row r="228" spans="2:27" s="7" customFormat="1">
      <c r="C228" s="1"/>
      <c r="D228" s="1"/>
      <c r="E228" s="1"/>
      <c r="F228" s="1"/>
      <c r="G228" s="139"/>
      <c r="H228" s="107"/>
      <c r="I228" s="107"/>
      <c r="J228" s="107"/>
      <c r="K228" s="107"/>
      <c r="L228" s="107"/>
      <c r="M228" s="107"/>
      <c r="N228" s="107"/>
      <c r="O228" s="107"/>
      <c r="P228" s="107"/>
      <c r="Q228" s="107"/>
      <c r="R228" s="107"/>
      <c r="S228" s="107"/>
      <c r="T228" s="107"/>
      <c r="U228" s="107"/>
      <c r="V228" s="107"/>
      <c r="W228" s="107"/>
      <c r="Z228" s="1"/>
      <c r="AA228" s="1"/>
    </row>
    <row r="229" spans="2:27" s="7" customFormat="1" ht="30.75" customHeight="1">
      <c r="C229" s="230" t="s">
        <v>450</v>
      </c>
      <c r="D229" s="230" t="s">
        <v>451</v>
      </c>
      <c r="E229" s="230">
        <f>E225+1</f>
        <v>60</v>
      </c>
      <c r="F229" s="230" t="str">
        <f>_xlfn.CONCAT("0x",DEC2HEX(E229,2))</f>
        <v>0x3C</v>
      </c>
      <c r="G229" s="139"/>
      <c r="H229" s="332" t="s">
        <v>432</v>
      </c>
      <c r="I229" s="333"/>
      <c r="J229" s="326" t="s">
        <v>433</v>
      </c>
      <c r="K229" s="327"/>
      <c r="L229" s="326" t="s">
        <v>204</v>
      </c>
      <c r="M229" s="327"/>
      <c r="N229" s="326" t="s">
        <v>434</v>
      </c>
      <c r="O229" s="327"/>
      <c r="P229" s="330" t="s">
        <v>435</v>
      </c>
      <c r="Q229" s="330"/>
      <c r="R229" s="330"/>
      <c r="S229" s="330"/>
      <c r="T229" s="330"/>
      <c r="U229" s="330"/>
      <c r="V229" s="330"/>
      <c r="W229" s="330"/>
      <c r="Z229" s="1"/>
      <c r="AA229" s="1"/>
    </row>
    <row r="230" spans="2:27" s="8" customFormat="1" ht="102.75" customHeight="1">
      <c r="B230" s="6"/>
      <c r="C230" s="230"/>
      <c r="D230" s="230"/>
      <c r="E230" s="230"/>
      <c r="F230" s="230"/>
      <c r="G230" s="29"/>
      <c r="H230" s="328" t="s">
        <v>436</v>
      </c>
      <c r="I230" s="329"/>
      <c r="J230" s="161" t="s">
        <v>437</v>
      </c>
      <c r="K230" s="161" t="s">
        <v>438</v>
      </c>
      <c r="L230" s="171"/>
      <c r="M230" s="171"/>
      <c r="N230" s="328" t="s">
        <v>436</v>
      </c>
      <c r="O230" s="329"/>
      <c r="P230" s="171"/>
      <c r="Q230" s="171"/>
      <c r="R230" s="171"/>
      <c r="S230" s="169" t="s">
        <v>439</v>
      </c>
      <c r="T230" s="169" t="s">
        <v>440</v>
      </c>
      <c r="U230" s="169" t="s">
        <v>441</v>
      </c>
      <c r="V230" s="169" t="s">
        <v>442</v>
      </c>
      <c r="W230" s="169" t="s">
        <v>443</v>
      </c>
      <c r="X230" s="7"/>
      <c r="Y230" s="7"/>
      <c r="Z230" s="1" t="str">
        <f>IF($G230="default", _xlfn.CONCAT("0x",BIN2HEX(_xlfn.CONCAT(H230:K230)),BIN2HEX(_xlfn.CONCAT(L230:O230)),BIN2HEX(_xlfn.CONCAT(P230:S230)),BIN2HEX(_xlfn.CONCAT(S230:W230))),"")</f>
        <v/>
      </c>
      <c r="AA230" s="1" t="str">
        <f t="shared" ref="AA230:AA231" si="53">IF($G230="default",HEX2DEC(SUBSTITUTE(Z230,"0x","")),"")</f>
        <v/>
      </c>
    </row>
    <row r="231" spans="2:27" s="8" customFormat="1">
      <c r="C231" s="230"/>
      <c r="D231" s="230"/>
      <c r="E231" s="230"/>
      <c r="F231" s="230"/>
      <c r="G231" s="20" t="s">
        <v>220</v>
      </c>
      <c r="H231" s="105">
        <v>0</v>
      </c>
      <c r="I231" s="105">
        <v>0</v>
      </c>
      <c r="J231" s="105">
        <v>0</v>
      </c>
      <c r="K231" s="105">
        <v>0</v>
      </c>
      <c r="L231" s="163">
        <v>0</v>
      </c>
      <c r="M231" s="163">
        <v>0</v>
      </c>
      <c r="N231" s="105">
        <v>0</v>
      </c>
      <c r="O231" s="105">
        <v>0</v>
      </c>
      <c r="P231" s="163">
        <v>0</v>
      </c>
      <c r="Q231" s="163">
        <v>0</v>
      </c>
      <c r="R231" s="163">
        <v>0</v>
      </c>
      <c r="S231" s="105">
        <v>0</v>
      </c>
      <c r="T231" s="105">
        <v>0</v>
      </c>
      <c r="U231" s="105">
        <v>0</v>
      </c>
      <c r="V231" s="105">
        <v>0</v>
      </c>
      <c r="W231" s="105">
        <v>0</v>
      </c>
      <c r="X231" s="19" t="s">
        <v>221</v>
      </c>
      <c r="Y231" s="7"/>
      <c r="Z231" s="1" t="str">
        <f t="shared" ref="Z231" si="54">IF($G231="default", _xlfn.CONCAT("0x",BIN2HEX(_xlfn.CONCAT(H231:K231)),BIN2HEX(_xlfn.CONCAT(L231:O231)),BIN2HEX(_xlfn.CONCAT(P231:S231)),BIN2HEX(_xlfn.CONCAT(T231:W231))),"")</f>
        <v>0x0000</v>
      </c>
      <c r="AA231" s="1">
        <f t="shared" si="53"/>
        <v>0</v>
      </c>
    </row>
    <row r="232" spans="2:27" s="8" customFormat="1">
      <c r="C232" s="230"/>
      <c r="D232" s="230"/>
      <c r="E232" s="230"/>
      <c r="F232" s="230"/>
      <c r="G232" s="139" t="s">
        <v>309</v>
      </c>
      <c r="H232" s="173">
        <v>0</v>
      </c>
      <c r="I232" s="173">
        <v>0</v>
      </c>
      <c r="J232" s="173">
        <v>0</v>
      </c>
      <c r="K232" s="173">
        <v>0</v>
      </c>
      <c r="L232" s="172">
        <v>0</v>
      </c>
      <c r="M232" s="172">
        <v>0</v>
      </c>
      <c r="N232" s="173">
        <v>0</v>
      </c>
      <c r="O232" s="173">
        <v>0</v>
      </c>
      <c r="P232" s="172">
        <v>0</v>
      </c>
      <c r="Q232" s="172">
        <v>0</v>
      </c>
      <c r="R232" s="172">
        <v>0</v>
      </c>
      <c r="S232" s="173">
        <v>0</v>
      </c>
      <c r="T232" s="173">
        <v>0</v>
      </c>
      <c r="U232" s="173">
        <v>0</v>
      </c>
      <c r="V232" s="173">
        <v>0</v>
      </c>
      <c r="W232" s="173">
        <v>0</v>
      </c>
      <c r="X232" s="7"/>
      <c r="Y232" s="7"/>
      <c r="Z232" s="1" t="str">
        <f>IF($G232="to program", _xlfn.CONCAT("0x",BIN2HEX(_xlfn.CONCAT(H232:K232)),BIN2HEX(_xlfn.CONCAT(L232:O232)),BIN2HEX(_xlfn.CONCAT(P232:S232)),BIN2HEX(_xlfn.CONCAT(T232:W232))),"")</f>
        <v>0x0000</v>
      </c>
      <c r="AA232" s="1">
        <f>IF($G232="to program",HEX2DEC(SUBSTITUTE(Z232,"0x","")),"")</f>
        <v>0</v>
      </c>
    </row>
    <row r="233" spans="2:27" s="7" customFormat="1">
      <c r="C233" s="1"/>
      <c r="D233" s="1"/>
      <c r="E233" s="1"/>
      <c r="F233" s="1"/>
      <c r="G233" s="139"/>
      <c r="H233" s="107"/>
      <c r="I233" s="107"/>
      <c r="J233" s="107"/>
      <c r="K233" s="107"/>
      <c r="L233" s="107"/>
      <c r="M233" s="107"/>
      <c r="N233" s="107"/>
      <c r="O233" s="107"/>
      <c r="P233" s="107"/>
      <c r="Q233" s="107"/>
      <c r="R233" s="107"/>
      <c r="S233" s="107"/>
      <c r="T233" s="107"/>
      <c r="U233" s="107"/>
      <c r="V233" s="107"/>
      <c r="W233" s="107"/>
      <c r="Z233" s="1"/>
      <c r="AA233" s="1"/>
    </row>
    <row r="234" spans="2:27" s="7" customFormat="1">
      <c r="B234" s="6"/>
      <c r="C234" s="230" t="s">
        <v>452</v>
      </c>
      <c r="D234" s="230" t="s">
        <v>453</v>
      </c>
      <c r="E234" s="230">
        <f>E229+1</f>
        <v>61</v>
      </c>
      <c r="F234" s="230" t="str">
        <f>_xlfn.CONCAT("0x",DEC2HEX(E234,2))</f>
        <v>0x3D</v>
      </c>
      <c r="G234" s="29"/>
      <c r="H234" s="320" t="s">
        <v>452</v>
      </c>
      <c r="I234" s="320"/>
      <c r="J234" s="320"/>
      <c r="K234" s="320"/>
      <c r="L234" s="320"/>
      <c r="M234" s="320"/>
      <c r="N234" s="320"/>
      <c r="O234" s="320"/>
      <c r="P234" s="320"/>
      <c r="Q234" s="320"/>
      <c r="R234" s="320"/>
      <c r="S234" s="320"/>
      <c r="T234" s="320"/>
      <c r="U234" s="320"/>
      <c r="V234" s="320"/>
      <c r="W234" s="320"/>
      <c r="Z234" s="1" t="str">
        <f t="shared" ref="Z234:Z235" si="55">IF($G234="default", _xlfn.CONCAT("0x",BIN2HEX(_xlfn.CONCAT(H234:K234)),BIN2HEX(_xlfn.CONCAT(L234:O234)),BIN2HEX(_xlfn.CONCAT(P234:S234)),BIN2HEX(_xlfn.CONCAT(T234:W234))),"")</f>
        <v/>
      </c>
      <c r="AA234" s="1" t="str">
        <f t="shared" ref="AA234:AA235" si="56">IF($G234="default",HEX2DEC(SUBSTITUTE(Z234,"0x","")),"")</f>
        <v/>
      </c>
    </row>
    <row r="235" spans="2:27" s="7" customFormat="1">
      <c r="C235" s="230"/>
      <c r="D235" s="230"/>
      <c r="E235" s="230"/>
      <c r="F235" s="230"/>
      <c r="G235" s="20" t="s">
        <v>220</v>
      </c>
      <c r="H235" s="105">
        <v>0</v>
      </c>
      <c r="I235" s="105">
        <v>0</v>
      </c>
      <c r="J235" s="105">
        <v>0</v>
      </c>
      <c r="K235" s="105">
        <v>0</v>
      </c>
      <c r="L235" s="105">
        <v>0</v>
      </c>
      <c r="M235" s="105">
        <v>0</v>
      </c>
      <c r="N235" s="105">
        <v>0</v>
      </c>
      <c r="O235" s="106">
        <v>0</v>
      </c>
      <c r="P235" s="105">
        <v>0</v>
      </c>
      <c r="Q235" s="105">
        <v>0</v>
      </c>
      <c r="R235" s="105">
        <v>0</v>
      </c>
      <c r="S235" s="105">
        <v>0</v>
      </c>
      <c r="T235" s="106">
        <v>0</v>
      </c>
      <c r="U235" s="105">
        <v>0</v>
      </c>
      <c r="V235" s="105">
        <v>0</v>
      </c>
      <c r="W235" s="105">
        <v>0</v>
      </c>
      <c r="X235" s="19" t="s">
        <v>221</v>
      </c>
      <c r="Z235" s="1" t="str">
        <f t="shared" si="55"/>
        <v>0x0000</v>
      </c>
      <c r="AA235" s="1">
        <f t="shared" si="56"/>
        <v>0</v>
      </c>
    </row>
    <row r="236" spans="2:27" s="7" customFormat="1">
      <c r="C236" s="1"/>
      <c r="D236" s="1"/>
      <c r="E236" s="1"/>
      <c r="F236" s="1"/>
      <c r="G236" s="139"/>
      <c r="H236" s="107"/>
      <c r="I236" s="107"/>
      <c r="J236" s="107"/>
      <c r="K236" s="107"/>
      <c r="L236" s="107"/>
      <c r="M236" s="107"/>
      <c r="N236" s="107"/>
      <c r="O236" s="107"/>
      <c r="P236" s="107"/>
      <c r="Q236" s="107"/>
      <c r="R236" s="107"/>
      <c r="S236" s="107"/>
      <c r="T236" s="107"/>
      <c r="U236" s="107"/>
      <c r="V236" s="107"/>
      <c r="W236" s="107"/>
      <c r="Z236" s="1"/>
      <c r="AA236" s="1"/>
    </row>
    <row r="237" spans="2:27" s="7" customFormat="1">
      <c r="B237" s="6"/>
      <c r="C237" s="230" t="s">
        <v>454</v>
      </c>
      <c r="D237" s="230" t="s">
        <v>455</v>
      </c>
      <c r="E237" s="230">
        <f>E234+1</f>
        <v>62</v>
      </c>
      <c r="F237" s="230" t="str">
        <f>_xlfn.CONCAT("0x",DEC2HEX(E237,2))</f>
        <v>0x3E</v>
      </c>
      <c r="G237" s="29"/>
      <c r="H237" s="320" t="s">
        <v>454</v>
      </c>
      <c r="I237" s="320"/>
      <c r="J237" s="320"/>
      <c r="K237" s="320"/>
      <c r="L237" s="320"/>
      <c r="M237" s="320"/>
      <c r="N237" s="320"/>
      <c r="O237" s="320"/>
      <c r="P237" s="320"/>
      <c r="Q237" s="320"/>
      <c r="R237" s="320"/>
      <c r="S237" s="320"/>
      <c r="T237" s="320"/>
      <c r="U237" s="320"/>
      <c r="V237" s="320"/>
      <c r="W237" s="320"/>
      <c r="Z237" s="1" t="str">
        <f t="shared" ref="Z237:Z238" si="57">IF($G237="default", _xlfn.CONCAT("0x",BIN2HEX(_xlfn.CONCAT(H237:K237)),BIN2HEX(_xlfn.CONCAT(L237:O237)),BIN2HEX(_xlfn.CONCAT(P237:S237)),BIN2HEX(_xlfn.CONCAT(T237:W237))),"")</f>
        <v/>
      </c>
      <c r="AA237" s="1" t="str">
        <f t="shared" ref="AA237:AA238" si="58">IF($G237="default",HEX2DEC(SUBSTITUTE(Z237,"0x","")),"")</f>
        <v/>
      </c>
    </row>
    <row r="238" spans="2:27" s="7" customFormat="1">
      <c r="C238" s="230"/>
      <c r="D238" s="230"/>
      <c r="E238" s="230"/>
      <c r="F238" s="230"/>
      <c r="G238" s="20" t="s">
        <v>220</v>
      </c>
      <c r="H238" s="105">
        <v>0</v>
      </c>
      <c r="I238" s="105">
        <v>0</v>
      </c>
      <c r="J238" s="105">
        <v>0</v>
      </c>
      <c r="K238" s="105">
        <v>0</v>
      </c>
      <c r="L238" s="105">
        <v>0</v>
      </c>
      <c r="M238" s="105">
        <v>0</v>
      </c>
      <c r="N238" s="105">
        <v>0</v>
      </c>
      <c r="O238" s="106">
        <v>0</v>
      </c>
      <c r="P238" s="105">
        <v>0</v>
      </c>
      <c r="Q238" s="105">
        <v>0</v>
      </c>
      <c r="R238" s="105">
        <v>0</v>
      </c>
      <c r="S238" s="105">
        <v>0</v>
      </c>
      <c r="T238" s="106">
        <v>0</v>
      </c>
      <c r="U238" s="105">
        <v>0</v>
      </c>
      <c r="V238" s="105">
        <v>0</v>
      </c>
      <c r="W238" s="105">
        <v>0</v>
      </c>
      <c r="X238" s="19" t="s">
        <v>221</v>
      </c>
      <c r="Z238" s="1" t="str">
        <f t="shared" si="57"/>
        <v>0x0000</v>
      </c>
      <c r="AA238" s="1">
        <f t="shared" si="58"/>
        <v>0</v>
      </c>
    </row>
    <row r="239" spans="2:27" s="7" customFormat="1">
      <c r="C239" s="1"/>
      <c r="D239" s="1"/>
      <c r="E239" s="1"/>
      <c r="F239" s="1"/>
      <c r="G239" s="139"/>
      <c r="H239" s="107"/>
      <c r="I239" s="107"/>
      <c r="J239" s="107"/>
      <c r="K239" s="107"/>
      <c r="L239" s="107"/>
      <c r="M239" s="107"/>
      <c r="N239" s="107"/>
      <c r="O239" s="107"/>
      <c r="P239" s="107"/>
      <c r="Q239" s="107"/>
      <c r="R239" s="107"/>
      <c r="S239" s="107"/>
      <c r="T239" s="107"/>
      <c r="U239" s="107"/>
      <c r="V239" s="107"/>
      <c r="W239" s="107"/>
      <c r="Z239" s="1"/>
      <c r="AA239" s="1"/>
    </row>
    <row r="240" spans="2:27" s="7" customFormat="1">
      <c r="B240" s="6"/>
      <c r="C240" s="230" t="s">
        <v>456</v>
      </c>
      <c r="D240" s="230" t="s">
        <v>457</v>
      </c>
      <c r="E240" s="230">
        <f>E237+1</f>
        <v>63</v>
      </c>
      <c r="F240" s="230" t="str">
        <f>_xlfn.CONCAT("0x",DEC2HEX(E240,2))</f>
        <v>0x3F</v>
      </c>
      <c r="G240" s="29"/>
      <c r="H240" s="335" t="s">
        <v>456</v>
      </c>
      <c r="I240" s="320"/>
      <c r="J240" s="320"/>
      <c r="K240" s="320"/>
      <c r="L240" s="320"/>
      <c r="M240" s="320"/>
      <c r="N240" s="320"/>
      <c r="O240" s="320"/>
      <c r="P240" s="320"/>
      <c r="Q240" s="320"/>
      <c r="R240" s="320"/>
      <c r="S240" s="320"/>
      <c r="T240" s="320"/>
      <c r="U240" s="320"/>
      <c r="V240" s="320"/>
      <c r="W240" s="320"/>
      <c r="Z240" s="1" t="str">
        <f t="shared" ref="Z240:Z241" si="59">IF($G240="default", _xlfn.CONCAT("0x",BIN2HEX(_xlfn.CONCAT(H240:K240)),BIN2HEX(_xlfn.CONCAT(L240:O240)),BIN2HEX(_xlfn.CONCAT(P240:S240)),BIN2HEX(_xlfn.CONCAT(T240:W240))),"")</f>
        <v/>
      </c>
      <c r="AA240" s="1" t="str">
        <f t="shared" ref="AA240:AA241" si="60">IF($G240="default",HEX2DEC(SUBSTITUTE(Z240,"0x","")),"")</f>
        <v/>
      </c>
    </row>
    <row r="241" spans="2:27" s="7" customFormat="1">
      <c r="C241" s="230"/>
      <c r="D241" s="230"/>
      <c r="E241" s="230"/>
      <c r="F241" s="230"/>
      <c r="G241" s="20" t="s">
        <v>220</v>
      </c>
      <c r="H241" s="105">
        <v>0</v>
      </c>
      <c r="I241" s="105">
        <v>0</v>
      </c>
      <c r="J241" s="105">
        <v>0</v>
      </c>
      <c r="K241" s="105">
        <v>0</v>
      </c>
      <c r="L241" s="105">
        <v>0</v>
      </c>
      <c r="M241" s="105">
        <v>0</v>
      </c>
      <c r="N241" s="105">
        <v>0</v>
      </c>
      <c r="O241" s="106">
        <v>0</v>
      </c>
      <c r="P241" s="105">
        <v>0</v>
      </c>
      <c r="Q241" s="105">
        <v>0</v>
      </c>
      <c r="R241" s="105">
        <v>0</v>
      </c>
      <c r="S241" s="105">
        <v>0</v>
      </c>
      <c r="T241" s="106">
        <v>0</v>
      </c>
      <c r="U241" s="105">
        <v>0</v>
      </c>
      <c r="V241" s="105">
        <v>0</v>
      </c>
      <c r="W241" s="105">
        <v>0</v>
      </c>
      <c r="X241" s="19" t="s">
        <v>221</v>
      </c>
      <c r="Z241" s="1" t="str">
        <f t="shared" si="59"/>
        <v>0x0000</v>
      </c>
      <c r="AA241" s="1">
        <f t="shared" si="60"/>
        <v>0</v>
      </c>
    </row>
    <row r="242" spans="2:27" s="7" customFormat="1">
      <c r="C242" s="1"/>
      <c r="D242" s="1"/>
      <c r="E242" s="1"/>
      <c r="F242" s="1"/>
      <c r="G242" s="139"/>
      <c r="H242" s="107"/>
      <c r="I242" s="107"/>
      <c r="J242" s="107"/>
      <c r="K242" s="107"/>
      <c r="L242" s="107"/>
      <c r="M242" s="107"/>
      <c r="N242" s="107"/>
      <c r="O242" s="107"/>
      <c r="P242" s="107"/>
      <c r="Q242" s="107"/>
      <c r="R242" s="107"/>
      <c r="S242" s="107"/>
      <c r="T242" s="107"/>
      <c r="U242" s="107"/>
      <c r="V242" s="107"/>
      <c r="W242" s="107"/>
      <c r="Z242" s="1"/>
      <c r="AA242" s="1"/>
    </row>
    <row r="243" spans="2:27" s="7" customFormat="1">
      <c r="B243" s="6"/>
      <c r="C243" s="230" t="s">
        <v>458</v>
      </c>
      <c r="D243" s="230" t="s">
        <v>459</v>
      </c>
      <c r="E243" s="230">
        <f>E240+1</f>
        <v>64</v>
      </c>
      <c r="F243" s="230" t="str">
        <f>_xlfn.CONCAT("0x",DEC2HEX(E243,2))</f>
        <v>0x40</v>
      </c>
      <c r="G243" s="29"/>
      <c r="H243" s="140" t="s">
        <v>460</v>
      </c>
      <c r="I243" s="321" t="s">
        <v>458</v>
      </c>
      <c r="J243" s="322"/>
      <c r="K243" s="322"/>
      <c r="L243" s="322"/>
      <c r="M243" s="322"/>
      <c r="N243" s="322"/>
      <c r="O243" s="322"/>
      <c r="P243" s="322"/>
      <c r="Q243" s="322"/>
      <c r="R243" s="322"/>
      <c r="S243" s="322"/>
      <c r="T243" s="322"/>
      <c r="U243" s="322"/>
      <c r="V243" s="322"/>
      <c r="W243" s="323"/>
      <c r="Z243" s="1" t="str">
        <f t="shared" ref="Z243:Z244" si="61">IF($G243="default", _xlfn.CONCAT("0x",BIN2HEX(_xlfn.CONCAT(H243:K243)),BIN2HEX(_xlfn.CONCAT(L243:O243)),BIN2HEX(_xlfn.CONCAT(P243:S243)),BIN2HEX(_xlfn.CONCAT(T243:W243))),"")</f>
        <v/>
      </c>
      <c r="AA243" s="1" t="str">
        <f t="shared" ref="AA243:AA244" si="62">IF($G243="default",HEX2DEC(SUBSTITUTE(Z243,"0x","")),"")</f>
        <v/>
      </c>
    </row>
    <row r="244" spans="2:27" s="7" customFormat="1">
      <c r="C244" s="230"/>
      <c r="D244" s="230"/>
      <c r="E244" s="230"/>
      <c r="F244" s="230"/>
      <c r="G244" s="20" t="s">
        <v>220</v>
      </c>
      <c r="H244" s="105">
        <v>0</v>
      </c>
      <c r="I244" s="105">
        <v>0</v>
      </c>
      <c r="J244" s="105">
        <v>0</v>
      </c>
      <c r="K244" s="105">
        <v>0</v>
      </c>
      <c r="L244" s="105">
        <v>0</v>
      </c>
      <c r="M244" s="105">
        <v>0</v>
      </c>
      <c r="N244" s="105">
        <v>0</v>
      </c>
      <c r="O244" s="106">
        <v>0</v>
      </c>
      <c r="P244" s="105">
        <v>0</v>
      </c>
      <c r="Q244" s="105">
        <v>0</v>
      </c>
      <c r="R244" s="105">
        <v>0</v>
      </c>
      <c r="S244" s="105">
        <v>0</v>
      </c>
      <c r="T244" s="106">
        <v>0</v>
      </c>
      <c r="U244" s="105">
        <v>0</v>
      </c>
      <c r="V244" s="105">
        <v>0</v>
      </c>
      <c r="W244" s="105">
        <v>0</v>
      </c>
      <c r="X244" s="19" t="s">
        <v>221</v>
      </c>
      <c r="Z244" s="1" t="str">
        <f t="shared" si="61"/>
        <v>0x0000</v>
      </c>
      <c r="AA244" s="1">
        <f t="shared" si="62"/>
        <v>0</v>
      </c>
    </row>
    <row r="245" spans="2:27" s="7" customFormat="1">
      <c r="C245" s="1"/>
      <c r="D245" s="1"/>
      <c r="E245" s="1"/>
      <c r="F245" s="1"/>
      <c r="G245" s="139"/>
      <c r="H245" s="107"/>
      <c r="I245" s="107"/>
      <c r="J245" s="107"/>
      <c r="K245" s="107"/>
      <c r="L245" s="107"/>
      <c r="M245" s="107"/>
      <c r="N245" s="107"/>
      <c r="O245" s="107"/>
      <c r="P245" s="107"/>
      <c r="Q245" s="107"/>
      <c r="R245" s="107"/>
      <c r="S245" s="107"/>
      <c r="T245" s="107"/>
      <c r="U245" s="107"/>
      <c r="V245" s="107"/>
      <c r="W245" s="107"/>
      <c r="Z245" s="1"/>
      <c r="AA245" s="1"/>
    </row>
    <row r="246" spans="2:27" s="7" customFormat="1">
      <c r="B246" s="236" t="s">
        <v>376</v>
      </c>
      <c r="C246" s="230" t="s">
        <v>461</v>
      </c>
      <c r="D246" s="230" t="s">
        <v>462</v>
      </c>
      <c r="E246" s="230">
        <f>E243+1</f>
        <v>65</v>
      </c>
      <c r="F246" s="230" t="str">
        <f>_xlfn.CONCAT("0x",DEC2HEX(E246,2))</f>
        <v>0x41</v>
      </c>
      <c r="G246" s="29"/>
      <c r="H246" s="320" t="s">
        <v>463</v>
      </c>
      <c r="I246" s="320"/>
      <c r="J246" s="320"/>
      <c r="K246" s="320"/>
      <c r="L246" s="320"/>
      <c r="M246" s="320"/>
      <c r="N246" s="320"/>
      <c r="O246" s="320"/>
      <c r="P246" s="320"/>
      <c r="Q246" s="320"/>
      <c r="R246" s="320"/>
      <c r="S246" s="320"/>
      <c r="T246" s="320"/>
      <c r="U246" s="320"/>
      <c r="V246" s="320"/>
      <c r="W246" s="320"/>
      <c r="Z246" s="1" t="str">
        <f t="shared" ref="Z246:Z247" si="63">IF($G246="default", _xlfn.CONCAT("0x",BIN2HEX(_xlfn.CONCAT(H246:K246)),BIN2HEX(_xlfn.CONCAT(L246:O246)),BIN2HEX(_xlfn.CONCAT(P246:S246)),BIN2HEX(_xlfn.CONCAT(T246:W246))),"")</f>
        <v/>
      </c>
      <c r="AA246" s="1" t="str">
        <f t="shared" ref="AA246:AA247" si="64">IF($G246="default",HEX2DEC(SUBSTITUTE(Z246,"0x","")),"")</f>
        <v/>
      </c>
    </row>
    <row r="247" spans="2:27" s="7" customFormat="1">
      <c r="B247" s="236"/>
      <c r="C247" s="230"/>
      <c r="D247" s="230"/>
      <c r="E247" s="230"/>
      <c r="F247" s="230"/>
      <c r="G247" s="20" t="s">
        <v>220</v>
      </c>
      <c r="H247" s="105">
        <v>0</v>
      </c>
      <c r="I247" s="105">
        <v>0</v>
      </c>
      <c r="J247" s="105">
        <v>0</v>
      </c>
      <c r="K247" s="105">
        <v>0</v>
      </c>
      <c r="L247" s="105">
        <v>0</v>
      </c>
      <c r="M247" s="105">
        <v>0</v>
      </c>
      <c r="N247" s="105">
        <v>0</v>
      </c>
      <c r="O247" s="106">
        <v>0</v>
      </c>
      <c r="P247" s="105">
        <v>0</v>
      </c>
      <c r="Q247" s="105">
        <v>0</v>
      </c>
      <c r="R247" s="105">
        <v>0</v>
      </c>
      <c r="S247" s="105">
        <v>0</v>
      </c>
      <c r="T247" s="106">
        <v>0</v>
      </c>
      <c r="U247" s="105">
        <v>0</v>
      </c>
      <c r="V247" s="105">
        <v>0</v>
      </c>
      <c r="W247" s="105">
        <v>0</v>
      </c>
      <c r="X247" s="19" t="s">
        <v>221</v>
      </c>
      <c r="Z247" s="1" t="str">
        <f t="shared" si="63"/>
        <v>0x0000</v>
      </c>
      <c r="AA247" s="1">
        <f t="shared" si="64"/>
        <v>0</v>
      </c>
    </row>
    <row r="248" spans="2:27" s="7" customFormat="1">
      <c r="C248" s="1"/>
      <c r="D248" s="1"/>
      <c r="E248" s="1"/>
      <c r="F248" s="1"/>
      <c r="G248" s="139"/>
      <c r="H248" s="107"/>
      <c r="I248" s="107"/>
      <c r="J248" s="107"/>
      <c r="K248" s="107"/>
      <c r="L248" s="107"/>
      <c r="M248" s="107"/>
      <c r="N248" s="107"/>
      <c r="O248" s="107"/>
      <c r="P248" s="107"/>
      <c r="Q248" s="107"/>
      <c r="R248" s="107"/>
      <c r="S248" s="107"/>
      <c r="T248" s="107"/>
      <c r="U248" s="107"/>
      <c r="V248" s="107"/>
      <c r="W248" s="107"/>
      <c r="Z248" s="1"/>
      <c r="AA248" s="1"/>
    </row>
    <row r="249" spans="2:27" s="7" customFormat="1">
      <c r="B249" s="236" t="s">
        <v>376</v>
      </c>
      <c r="C249" s="230" t="s">
        <v>464</v>
      </c>
      <c r="D249" s="230" t="s">
        <v>465</v>
      </c>
      <c r="E249" s="230">
        <f>E246+1</f>
        <v>66</v>
      </c>
      <c r="F249" s="230" t="str">
        <f>_xlfn.CONCAT("0x",DEC2HEX(E249,2))</f>
        <v>0x42</v>
      </c>
      <c r="G249" s="29"/>
      <c r="H249" s="140" t="s">
        <v>460</v>
      </c>
      <c r="I249" s="321" t="s">
        <v>466</v>
      </c>
      <c r="J249" s="322"/>
      <c r="K249" s="322"/>
      <c r="L249" s="322"/>
      <c r="M249" s="322"/>
      <c r="N249" s="322"/>
      <c r="O249" s="322"/>
      <c r="P249" s="322"/>
      <c r="Q249" s="322"/>
      <c r="R249" s="322"/>
      <c r="S249" s="322"/>
      <c r="T249" s="322"/>
      <c r="U249" s="322"/>
      <c r="V249" s="322"/>
      <c r="W249" s="323"/>
      <c r="Z249" s="1" t="str">
        <f t="shared" ref="Z249:Z250" si="65">IF($G249="default", _xlfn.CONCAT("0x",BIN2HEX(_xlfn.CONCAT(H249:K249)),BIN2HEX(_xlfn.CONCAT(L249:O249)),BIN2HEX(_xlfn.CONCAT(P249:S249)),BIN2HEX(_xlfn.CONCAT(T249:W249))),"")</f>
        <v/>
      </c>
      <c r="AA249" s="1" t="str">
        <f t="shared" ref="AA249:AA250" si="66">IF($G249="default",HEX2DEC(SUBSTITUTE(Z249,"0x","")),"")</f>
        <v/>
      </c>
    </row>
    <row r="250" spans="2:27" s="7" customFormat="1">
      <c r="B250" s="236"/>
      <c r="C250" s="230"/>
      <c r="D250" s="230"/>
      <c r="E250" s="230"/>
      <c r="F250" s="230"/>
      <c r="G250" s="20" t="s">
        <v>220</v>
      </c>
      <c r="H250" s="105">
        <v>0</v>
      </c>
      <c r="I250" s="105">
        <v>0</v>
      </c>
      <c r="J250" s="105">
        <v>0</v>
      </c>
      <c r="K250" s="105">
        <v>0</v>
      </c>
      <c r="L250" s="105">
        <v>0</v>
      </c>
      <c r="M250" s="105">
        <v>0</v>
      </c>
      <c r="N250" s="105">
        <v>0</v>
      </c>
      <c r="O250" s="106">
        <v>0</v>
      </c>
      <c r="P250" s="105">
        <v>0</v>
      </c>
      <c r="Q250" s="105">
        <v>0</v>
      </c>
      <c r="R250" s="105">
        <v>0</v>
      </c>
      <c r="S250" s="105">
        <v>0</v>
      </c>
      <c r="T250" s="106">
        <v>0</v>
      </c>
      <c r="U250" s="105">
        <v>0</v>
      </c>
      <c r="V250" s="105">
        <v>0</v>
      </c>
      <c r="W250" s="105">
        <v>0</v>
      </c>
      <c r="X250" s="19" t="s">
        <v>221</v>
      </c>
      <c r="Z250" s="1" t="str">
        <f t="shared" si="65"/>
        <v>0x0000</v>
      </c>
      <c r="AA250" s="1">
        <f t="shared" si="66"/>
        <v>0</v>
      </c>
    </row>
    <row r="251" spans="2:27" s="7" customFormat="1"/>
    <row r="252" spans="2:27" s="7" customFormat="1"/>
    <row r="253" spans="2:27" s="7" customFormat="1">
      <c r="C253" s="1"/>
      <c r="D253" s="1"/>
      <c r="E253" s="1"/>
      <c r="F253" s="1"/>
      <c r="G253" s="139"/>
      <c r="H253" s="107"/>
      <c r="I253" s="107"/>
      <c r="J253" s="107"/>
      <c r="K253" s="107"/>
      <c r="L253" s="107"/>
      <c r="M253" s="107"/>
      <c r="N253" s="107"/>
      <c r="O253" s="107"/>
      <c r="P253" s="107"/>
      <c r="Q253" s="107"/>
      <c r="R253" s="107"/>
      <c r="S253" s="107"/>
      <c r="T253" s="107"/>
      <c r="U253" s="107"/>
      <c r="V253" s="107"/>
      <c r="W253" s="107"/>
      <c r="Z253" s="1"/>
      <c r="AA253" s="1"/>
    </row>
    <row r="254" spans="2:27" s="8" customFormat="1">
      <c r="C254" s="1"/>
      <c r="D254" s="1"/>
      <c r="E254" s="1"/>
      <c r="F254" s="1"/>
      <c r="G254" s="20"/>
      <c r="H254" s="6"/>
      <c r="I254" s="6"/>
      <c r="J254" s="6"/>
      <c r="K254" s="6"/>
      <c r="L254" s="6"/>
      <c r="M254" s="6"/>
      <c r="N254" s="6"/>
      <c r="O254" s="6"/>
      <c r="P254" s="6"/>
      <c r="Q254" s="6"/>
      <c r="R254" s="6"/>
      <c r="S254" s="6"/>
      <c r="T254" s="6"/>
      <c r="U254" s="6"/>
      <c r="V254" s="6"/>
      <c r="W254" s="6"/>
      <c r="X254" s="19"/>
      <c r="Z254" s="1" t="str">
        <f t="shared" si="21"/>
        <v/>
      </c>
      <c r="AA254" s="1"/>
    </row>
    <row r="255" spans="2:27" s="99" customFormat="1">
      <c r="C255" s="100"/>
      <c r="D255" s="100"/>
      <c r="E255" s="100"/>
      <c r="F255" s="100"/>
      <c r="G255" s="101"/>
      <c r="H255" s="102"/>
      <c r="I255" s="102"/>
      <c r="J255" s="102"/>
      <c r="K255" s="102"/>
      <c r="L255" s="102"/>
      <c r="M255" s="102"/>
      <c r="N255" s="102"/>
      <c r="O255" s="102"/>
      <c r="P255" s="102"/>
      <c r="Q255" s="102"/>
      <c r="R255" s="102"/>
      <c r="S255" s="102"/>
      <c r="T255" s="102"/>
      <c r="U255" s="102"/>
      <c r="V255" s="102"/>
      <c r="W255" s="102"/>
      <c r="X255" s="103"/>
      <c r="Z255" s="100" t="str">
        <f t="shared" si="21"/>
        <v/>
      </c>
      <c r="AA255" s="100"/>
    </row>
    <row r="256" spans="2:27" s="8" customFormat="1">
      <c r="C256" s="1"/>
      <c r="D256" s="1"/>
      <c r="E256" s="1"/>
      <c r="F256" s="1"/>
      <c r="G256" s="20"/>
      <c r="H256" s="6"/>
      <c r="I256" s="6"/>
      <c r="J256" s="6"/>
      <c r="K256" s="6"/>
      <c r="L256" s="6"/>
      <c r="M256" s="6"/>
      <c r="N256" s="6"/>
      <c r="O256" s="6"/>
      <c r="P256" s="6"/>
      <c r="Q256" s="6"/>
      <c r="R256" s="6"/>
      <c r="S256" s="6"/>
      <c r="T256" s="6"/>
      <c r="U256" s="6"/>
      <c r="V256" s="6"/>
      <c r="W256" s="6"/>
      <c r="X256" s="19"/>
      <c r="Z256" s="1" t="str">
        <f t="shared" si="21"/>
        <v/>
      </c>
      <c r="AA256" s="1"/>
    </row>
    <row r="257" spans="3:27">
      <c r="G257" s="11"/>
      <c r="H257" s="1"/>
      <c r="I257" s="1"/>
      <c r="J257" s="1"/>
      <c r="K257" s="1"/>
      <c r="L257" s="1"/>
      <c r="M257" s="1"/>
      <c r="N257" s="1"/>
      <c r="O257" s="1"/>
      <c r="P257" s="1"/>
      <c r="Q257" s="1"/>
      <c r="R257" s="1"/>
      <c r="S257" s="1"/>
      <c r="Z257" s="1" t="str">
        <f t="shared" si="21"/>
        <v/>
      </c>
    </row>
    <row r="258" spans="3:27" s="7" customFormat="1">
      <c r="C258" s="1"/>
      <c r="D258" s="1"/>
      <c r="E258" s="1"/>
      <c r="F258" s="1"/>
      <c r="G258" s="29"/>
      <c r="H258" s="1"/>
      <c r="I258" s="1"/>
      <c r="J258" s="1"/>
      <c r="K258" s="1"/>
      <c r="L258" s="1"/>
      <c r="M258" s="1"/>
      <c r="R258" s="1"/>
      <c r="Z258" s="1" t="str">
        <f t="shared" si="21"/>
        <v/>
      </c>
      <c r="AA258" s="1"/>
    </row>
    <row r="259" spans="3:27" s="7" customFormat="1">
      <c r="C259" s="1"/>
      <c r="D259" s="1"/>
      <c r="E259" s="1"/>
      <c r="F259" s="1"/>
      <c r="G259" s="29"/>
      <c r="H259" s="1"/>
      <c r="I259" s="1"/>
      <c r="J259" s="1"/>
      <c r="K259" s="1"/>
      <c r="L259" s="1"/>
      <c r="M259" s="1"/>
      <c r="N259" s="1"/>
      <c r="O259" s="1"/>
      <c r="P259" s="1"/>
      <c r="Q259" s="1"/>
      <c r="R259" s="1"/>
      <c r="S259" s="1"/>
      <c r="T259" s="1"/>
      <c r="U259" s="1"/>
      <c r="V259" s="1"/>
      <c r="W259" s="1"/>
      <c r="Z259" s="1" t="str">
        <f t="shared" si="21"/>
        <v/>
      </c>
      <c r="AA259" s="1"/>
    </row>
    <row r="260" spans="3:27" s="7" customFormat="1">
      <c r="G260" s="11"/>
      <c r="Z260" s="1" t="str">
        <f t="shared" si="21"/>
        <v/>
      </c>
      <c r="AA260" s="1"/>
    </row>
    <row r="261" spans="3:27">
      <c r="G261" s="11"/>
      <c r="Z261" s="1" t="str">
        <f t="shared" si="21"/>
        <v/>
      </c>
    </row>
    <row r="262" spans="3:27">
      <c r="G262" s="11"/>
      <c r="H262" s="1"/>
      <c r="I262" s="1"/>
      <c r="J262" s="1"/>
      <c r="K262" s="1"/>
      <c r="L262" s="1"/>
      <c r="M262" s="1"/>
      <c r="N262" s="1"/>
      <c r="O262" s="1"/>
      <c r="P262" s="1"/>
      <c r="Q262" s="1"/>
      <c r="R262" s="1"/>
      <c r="S262" s="1"/>
      <c r="Z262" s="1" t="str">
        <f t="shared" si="21"/>
        <v/>
      </c>
    </row>
    <row r="263" spans="3:27">
      <c r="G263" s="11"/>
      <c r="H263" s="1"/>
      <c r="Z263" s="1" t="str">
        <f t="shared" si="21"/>
        <v/>
      </c>
    </row>
    <row r="264" spans="3:27">
      <c r="G264" s="11"/>
      <c r="Z264" s="1" t="str">
        <f t="shared" si="21"/>
        <v/>
      </c>
    </row>
    <row r="265" spans="3:27">
      <c r="G265" s="11"/>
      <c r="Z265" s="1" t="str">
        <f t="shared" si="21"/>
        <v/>
      </c>
    </row>
    <row r="266" spans="3:27">
      <c r="G266" s="11"/>
      <c r="Z266" s="1" t="str">
        <f t="shared" si="21"/>
        <v/>
      </c>
    </row>
    <row r="267" spans="3:27">
      <c r="G267" s="11"/>
      <c r="Z267" s="1" t="str">
        <f t="shared" si="21"/>
        <v/>
      </c>
    </row>
    <row r="268" spans="3:27">
      <c r="G268" s="11"/>
      <c r="Z268" s="1" t="str">
        <f t="shared" si="21"/>
        <v/>
      </c>
    </row>
    <row r="269" spans="3:27">
      <c r="G269" s="11"/>
      <c r="Z269" s="1" t="str">
        <f t="shared" si="21"/>
        <v/>
      </c>
    </row>
    <row r="270" spans="3:27">
      <c r="G270" s="11"/>
      <c r="Z270" s="1" t="str">
        <f t="shared" si="21"/>
        <v/>
      </c>
    </row>
    <row r="271" spans="3:27">
      <c r="G271" s="11"/>
      <c r="Z271" s="1" t="str">
        <f t="shared" si="21"/>
        <v/>
      </c>
    </row>
  </sheetData>
  <mergeCells count="425">
    <mergeCell ref="C193:C194"/>
    <mergeCell ref="C181:C182"/>
    <mergeCell ref="H187:Q187"/>
    <mergeCell ref="H190:T190"/>
    <mergeCell ref="F181:F182"/>
    <mergeCell ref="F184:F185"/>
    <mergeCell ref="H196:W196"/>
    <mergeCell ref="H197:K197"/>
    <mergeCell ref="U197:W197"/>
    <mergeCell ref="D193:D194"/>
    <mergeCell ref="D196:D199"/>
    <mergeCell ref="C196:C199"/>
    <mergeCell ref="C234:C235"/>
    <mergeCell ref="D234:D235"/>
    <mergeCell ref="E234:E235"/>
    <mergeCell ref="F234:F235"/>
    <mergeCell ref="H234:W234"/>
    <mergeCell ref="H201:W201"/>
    <mergeCell ref="R202:W202"/>
    <mergeCell ref="I202:K202"/>
    <mergeCell ref="M202:Q202"/>
    <mergeCell ref="D225:D227"/>
    <mergeCell ref="E225:E227"/>
    <mergeCell ref="F225:F227"/>
    <mergeCell ref="H225:O225"/>
    <mergeCell ref="P229:W229"/>
    <mergeCell ref="P225:W225"/>
    <mergeCell ref="L229:M229"/>
    <mergeCell ref="N229:O229"/>
    <mergeCell ref="N230:O230"/>
    <mergeCell ref="H211:O211"/>
    <mergeCell ref="P211:W211"/>
    <mergeCell ref="H230:I230"/>
    <mergeCell ref="H216:I216"/>
    <mergeCell ref="J216:K216"/>
    <mergeCell ref="P216:W216"/>
    <mergeCell ref="B193:B194"/>
    <mergeCell ref="C169:C170"/>
    <mergeCell ref="C159:C161"/>
    <mergeCell ref="D159:D161"/>
    <mergeCell ref="E159:E161"/>
    <mergeCell ref="H159:W159"/>
    <mergeCell ref="C163:C164"/>
    <mergeCell ref="D163:D164"/>
    <mergeCell ref="E163:E164"/>
    <mergeCell ref="I163:Q163"/>
    <mergeCell ref="R163:W163"/>
    <mergeCell ref="I172:W172"/>
    <mergeCell ref="R187:W187"/>
    <mergeCell ref="C190:C191"/>
    <mergeCell ref="E190:E191"/>
    <mergeCell ref="F190:F191"/>
    <mergeCell ref="F193:F194"/>
    <mergeCell ref="D181:D182"/>
    <mergeCell ref="E181:E182"/>
    <mergeCell ref="D169:D170"/>
    <mergeCell ref="C176:C179"/>
    <mergeCell ref="C184:C185"/>
    <mergeCell ref="D184:D185"/>
    <mergeCell ref="E184:E185"/>
    <mergeCell ref="H155:W155"/>
    <mergeCell ref="H147:W147"/>
    <mergeCell ref="P139:W139"/>
    <mergeCell ref="N132:O132"/>
    <mergeCell ref="P136:W136"/>
    <mergeCell ref="I139:M139"/>
    <mergeCell ref="N139:O139"/>
    <mergeCell ref="P132:W132"/>
    <mergeCell ref="H151:W151"/>
    <mergeCell ref="F132:F133"/>
    <mergeCell ref="F136:F137"/>
    <mergeCell ref="C125:C127"/>
    <mergeCell ref="D125:D127"/>
    <mergeCell ref="E125:E127"/>
    <mergeCell ref="D176:D179"/>
    <mergeCell ref="E176:E179"/>
    <mergeCell ref="C147:C149"/>
    <mergeCell ref="D147:D149"/>
    <mergeCell ref="E147:E149"/>
    <mergeCell ref="C151:C153"/>
    <mergeCell ref="D151:D153"/>
    <mergeCell ref="E151:E153"/>
    <mergeCell ref="F147:F149"/>
    <mergeCell ref="F151:F153"/>
    <mergeCell ref="F143:F145"/>
    <mergeCell ref="E136:E137"/>
    <mergeCell ref="F169:F170"/>
    <mergeCell ref="F176:F179"/>
    <mergeCell ref="E132:E133"/>
    <mergeCell ref="F125:F127"/>
    <mergeCell ref="D155:D157"/>
    <mergeCell ref="C166:C167"/>
    <mergeCell ref="D166:D167"/>
    <mergeCell ref="Z1:AA1"/>
    <mergeCell ref="N143:W143"/>
    <mergeCell ref="J143:K143"/>
    <mergeCell ref="L143:M143"/>
    <mergeCell ref="P125:W125"/>
    <mergeCell ref="M119:O119"/>
    <mergeCell ref="P119:W119"/>
    <mergeCell ref="P111:W111"/>
    <mergeCell ref="M111:O111"/>
    <mergeCell ref="I111:L111"/>
    <mergeCell ref="I132:L132"/>
    <mergeCell ref="V103:W103"/>
    <mergeCell ref="P103:R103"/>
    <mergeCell ref="H103:N103"/>
    <mergeCell ref="T103:U103"/>
    <mergeCell ref="H122:O122"/>
    <mergeCell ref="P122:W122"/>
    <mergeCell ref="P115:W115"/>
    <mergeCell ref="P61:W61"/>
    <mergeCell ref="I129:O129"/>
    <mergeCell ref="P129:W129"/>
    <mergeCell ref="H1:W1"/>
    <mergeCell ref="H6:W6"/>
    <mergeCell ref="I136:O136"/>
    <mergeCell ref="I125:J125"/>
    <mergeCell ref="D115:D116"/>
    <mergeCell ref="E115:E116"/>
    <mergeCell ref="I107:O107"/>
    <mergeCell ref="P107:S107"/>
    <mergeCell ref="F103:F104"/>
    <mergeCell ref="F107:F108"/>
    <mergeCell ref="N100:W100"/>
    <mergeCell ref="H100:M100"/>
    <mergeCell ref="D119:D120"/>
    <mergeCell ref="E119:E120"/>
    <mergeCell ref="D103:D104"/>
    <mergeCell ref="E103:E104"/>
    <mergeCell ref="U107:W107"/>
    <mergeCell ref="M125:O125"/>
    <mergeCell ref="D107:D108"/>
    <mergeCell ref="E107:E108"/>
    <mergeCell ref="H115:O115"/>
    <mergeCell ref="I119:L119"/>
    <mergeCell ref="K125:L125"/>
    <mergeCell ref="D111:D112"/>
    <mergeCell ref="E111:E112"/>
    <mergeCell ref="D122:D123"/>
    <mergeCell ref="E122:E123"/>
    <mergeCell ref="C100:C101"/>
    <mergeCell ref="D100:D101"/>
    <mergeCell ref="E100:E101"/>
    <mergeCell ref="C103:C104"/>
    <mergeCell ref="C81:C83"/>
    <mergeCell ref="D81:D83"/>
    <mergeCell ref="E81:E83"/>
    <mergeCell ref="C93:C95"/>
    <mergeCell ref="E73:E75"/>
    <mergeCell ref="C85:C87"/>
    <mergeCell ref="D85:D87"/>
    <mergeCell ref="C89:C91"/>
    <mergeCell ref="D89:D91"/>
    <mergeCell ref="E89:E91"/>
    <mergeCell ref="D93:D95"/>
    <mergeCell ref="E93:E95"/>
    <mergeCell ref="C97:C98"/>
    <mergeCell ref="D97:D98"/>
    <mergeCell ref="E97:E98"/>
    <mergeCell ref="H22:W22"/>
    <mergeCell ref="E44:E45"/>
    <mergeCell ref="D53:D55"/>
    <mergeCell ref="E53:E55"/>
    <mergeCell ref="C38:C39"/>
    <mergeCell ref="D38:D39"/>
    <mergeCell ref="D65:D67"/>
    <mergeCell ref="E65:E67"/>
    <mergeCell ref="F97:F98"/>
    <mergeCell ref="D77:D79"/>
    <mergeCell ref="E77:E79"/>
    <mergeCell ref="F77:F79"/>
    <mergeCell ref="P77:W77"/>
    <mergeCell ref="H93:W93"/>
    <mergeCell ref="F93:F95"/>
    <mergeCell ref="P47:S47"/>
    <mergeCell ref="T47:W47"/>
    <mergeCell ref="L41:O41"/>
    <mergeCell ref="H41:K41"/>
    <mergeCell ref="C65:C67"/>
    <mergeCell ref="F73:F75"/>
    <mergeCell ref="H61:O61"/>
    <mergeCell ref="H57:O57"/>
    <mergeCell ref="P57:W57"/>
    <mergeCell ref="H14:W14"/>
    <mergeCell ref="H73:O73"/>
    <mergeCell ref="P73:W73"/>
    <mergeCell ref="H69:O69"/>
    <mergeCell ref="P69:W69"/>
    <mergeCell ref="C73:C75"/>
    <mergeCell ref="D73:D75"/>
    <mergeCell ref="P65:W65"/>
    <mergeCell ref="D136:D137"/>
    <mergeCell ref="H50:K50"/>
    <mergeCell ref="L50:O50"/>
    <mergeCell ref="P50:S50"/>
    <mergeCell ref="T50:W50"/>
    <mergeCell ref="F53:F55"/>
    <mergeCell ref="F57:F59"/>
    <mergeCell ref="F61:F63"/>
    <mergeCell ref="F65:F67"/>
    <mergeCell ref="F69:F71"/>
    <mergeCell ref="F50:F51"/>
    <mergeCell ref="H53:O53"/>
    <mergeCell ref="P53:W53"/>
    <mergeCell ref="F122:F123"/>
    <mergeCell ref="F111:F112"/>
    <mergeCell ref="E85:E87"/>
    <mergeCell ref="F18:F20"/>
    <mergeCell ref="F22:F24"/>
    <mergeCell ref="E10:E12"/>
    <mergeCell ref="C14:C16"/>
    <mergeCell ref="E14:E16"/>
    <mergeCell ref="D69:D71"/>
    <mergeCell ref="E69:E71"/>
    <mergeCell ref="F47:F48"/>
    <mergeCell ref="H65:O65"/>
    <mergeCell ref="H47:K47"/>
    <mergeCell ref="L47:O47"/>
    <mergeCell ref="H10:W10"/>
    <mergeCell ref="R38:W38"/>
    <mergeCell ref="I38:Q38"/>
    <mergeCell ref="H26:W26"/>
    <mergeCell ref="H30:W30"/>
    <mergeCell ref="H34:W34"/>
    <mergeCell ref="H18:W18"/>
    <mergeCell ref="P41:S41"/>
    <mergeCell ref="T41:W41"/>
    <mergeCell ref="H44:K44"/>
    <mergeCell ref="L44:O44"/>
    <mergeCell ref="P44:S44"/>
    <mergeCell ref="T44:W44"/>
    <mergeCell ref="D10:D12"/>
    <mergeCell ref="D14:D16"/>
    <mergeCell ref="C10:C12"/>
    <mergeCell ref="D30:D32"/>
    <mergeCell ref="D34:D36"/>
    <mergeCell ref="C34:C36"/>
    <mergeCell ref="E34:E36"/>
    <mergeCell ref="C18:C20"/>
    <mergeCell ref="E18:E20"/>
    <mergeCell ref="C22:C24"/>
    <mergeCell ref="E22:E24"/>
    <mergeCell ref="C26:C28"/>
    <mergeCell ref="E26:E28"/>
    <mergeCell ref="E129:E130"/>
    <mergeCell ref="C115:C116"/>
    <mergeCell ref="D143:D145"/>
    <mergeCell ref="E143:E145"/>
    <mergeCell ref="C155:C157"/>
    <mergeCell ref="C119:C120"/>
    <mergeCell ref="C143:C145"/>
    <mergeCell ref="C136:C137"/>
    <mergeCell ref="C129:C130"/>
    <mergeCell ref="D129:D130"/>
    <mergeCell ref="C132:C133"/>
    <mergeCell ref="D132:D133"/>
    <mergeCell ref="E155:E157"/>
    <mergeCell ref="F41:F42"/>
    <mergeCell ref="C44:C45"/>
    <mergeCell ref="D44:D45"/>
    <mergeCell ref="E1:F1"/>
    <mergeCell ref="F6:F8"/>
    <mergeCell ref="D6:D8"/>
    <mergeCell ref="D18:D20"/>
    <mergeCell ref="D22:D24"/>
    <mergeCell ref="C61:C63"/>
    <mergeCell ref="D61:D63"/>
    <mergeCell ref="E61:E63"/>
    <mergeCell ref="C6:C8"/>
    <mergeCell ref="E6:E8"/>
    <mergeCell ref="E38:E39"/>
    <mergeCell ref="C30:C32"/>
    <mergeCell ref="E30:E32"/>
    <mergeCell ref="D26:D28"/>
    <mergeCell ref="F10:F12"/>
    <mergeCell ref="F14:F16"/>
    <mergeCell ref="F26:F28"/>
    <mergeCell ref="F30:F32"/>
    <mergeCell ref="F44:F45"/>
    <mergeCell ref="F34:F36"/>
    <mergeCell ref="F38:F39"/>
    <mergeCell ref="B41:B50"/>
    <mergeCell ref="B187:B188"/>
    <mergeCell ref="B190:B191"/>
    <mergeCell ref="B181:B182"/>
    <mergeCell ref="B184:B185"/>
    <mergeCell ref="C187:C188"/>
    <mergeCell ref="D187:D188"/>
    <mergeCell ref="E187:E188"/>
    <mergeCell ref="F187:F188"/>
    <mergeCell ref="C57:C59"/>
    <mergeCell ref="D57:D59"/>
    <mergeCell ref="E57:E59"/>
    <mergeCell ref="F81:F83"/>
    <mergeCell ref="D50:D51"/>
    <mergeCell ref="E50:E51"/>
    <mergeCell ref="C41:C42"/>
    <mergeCell ref="D41:D42"/>
    <mergeCell ref="E41:E42"/>
    <mergeCell ref="C47:C48"/>
    <mergeCell ref="D47:D48"/>
    <mergeCell ref="E47:E48"/>
    <mergeCell ref="C53:C55"/>
    <mergeCell ref="C69:C71"/>
    <mergeCell ref="C50:C51"/>
    <mergeCell ref="H81:W81"/>
    <mergeCell ref="H85:W85"/>
    <mergeCell ref="C77:C79"/>
    <mergeCell ref="C107:C108"/>
    <mergeCell ref="H77:O78"/>
    <mergeCell ref="H193:W193"/>
    <mergeCell ref="D190:D191"/>
    <mergeCell ref="F85:F87"/>
    <mergeCell ref="F89:F91"/>
    <mergeCell ref="F100:F101"/>
    <mergeCell ref="F129:F130"/>
    <mergeCell ref="F115:F116"/>
    <mergeCell ref="F119:F120"/>
    <mergeCell ref="U190:W190"/>
    <mergeCell ref="F155:F157"/>
    <mergeCell ref="F159:F161"/>
    <mergeCell ref="F163:F164"/>
    <mergeCell ref="F166:F167"/>
    <mergeCell ref="I97:O97"/>
    <mergeCell ref="U97:W97"/>
    <mergeCell ref="P97:T97"/>
    <mergeCell ref="H89:W89"/>
    <mergeCell ref="C111:C112"/>
    <mergeCell ref="C122:C123"/>
    <mergeCell ref="H166:W166"/>
    <mergeCell ref="E169:E170"/>
    <mergeCell ref="H169:W169"/>
    <mergeCell ref="U184:W184"/>
    <mergeCell ref="H184:T184"/>
    <mergeCell ref="H181:Q181"/>
    <mergeCell ref="P207:S207"/>
    <mergeCell ref="L177:M177"/>
    <mergeCell ref="H176:O176"/>
    <mergeCell ref="P176:W176"/>
    <mergeCell ref="T177:U177"/>
    <mergeCell ref="P177:S177"/>
    <mergeCell ref="R181:W181"/>
    <mergeCell ref="E193:E194"/>
    <mergeCell ref="P197:T197"/>
    <mergeCell ref="L197:N197"/>
    <mergeCell ref="F196:F199"/>
    <mergeCell ref="E196:E199"/>
    <mergeCell ref="E166:E167"/>
    <mergeCell ref="I243:W243"/>
    <mergeCell ref="C243:C244"/>
    <mergeCell ref="D243:D244"/>
    <mergeCell ref="E243:E244"/>
    <mergeCell ref="F243:F244"/>
    <mergeCell ref="C237:C238"/>
    <mergeCell ref="D237:D238"/>
    <mergeCell ref="E237:E238"/>
    <mergeCell ref="F237:F238"/>
    <mergeCell ref="H237:W237"/>
    <mergeCell ref="C240:C241"/>
    <mergeCell ref="D240:D241"/>
    <mergeCell ref="E240:E241"/>
    <mergeCell ref="F240:F241"/>
    <mergeCell ref="H240:W240"/>
    <mergeCell ref="N216:O216"/>
    <mergeCell ref="L216:M216"/>
    <mergeCell ref="H217:I217"/>
    <mergeCell ref="N217:O217"/>
    <mergeCell ref="H206:O206"/>
    <mergeCell ref="P206:W206"/>
    <mergeCell ref="H229:I229"/>
    <mergeCell ref="J229:K229"/>
    <mergeCell ref="C221:C223"/>
    <mergeCell ref="D221:D223"/>
    <mergeCell ref="E221:E223"/>
    <mergeCell ref="F221:F223"/>
    <mergeCell ref="H221:O221"/>
    <mergeCell ref="P221:W221"/>
    <mergeCell ref="P222:S222"/>
    <mergeCell ref="C225:C227"/>
    <mergeCell ref="F211:F214"/>
    <mergeCell ref="E211:E214"/>
    <mergeCell ref="D211:D214"/>
    <mergeCell ref="C211:C214"/>
    <mergeCell ref="F216:F219"/>
    <mergeCell ref="E216:E219"/>
    <mergeCell ref="D216:D219"/>
    <mergeCell ref="C216:C219"/>
    <mergeCell ref="F139:F141"/>
    <mergeCell ref="E139:E141"/>
    <mergeCell ref="D139:D141"/>
    <mergeCell ref="C139:C141"/>
    <mergeCell ref="B139:B141"/>
    <mergeCell ref="F172:F174"/>
    <mergeCell ref="E172:E174"/>
    <mergeCell ref="D172:D174"/>
    <mergeCell ref="C172:C174"/>
    <mergeCell ref="B172:B174"/>
    <mergeCell ref="F229:F232"/>
    <mergeCell ref="E229:E232"/>
    <mergeCell ref="D229:D232"/>
    <mergeCell ref="C229:C232"/>
    <mergeCell ref="B196:B199"/>
    <mergeCell ref="F201:F204"/>
    <mergeCell ref="E201:E204"/>
    <mergeCell ref="D201:D204"/>
    <mergeCell ref="C201:C204"/>
    <mergeCell ref="B201:B204"/>
    <mergeCell ref="F206:F209"/>
    <mergeCell ref="E206:E209"/>
    <mergeCell ref="D206:D209"/>
    <mergeCell ref="C206:C209"/>
    <mergeCell ref="B206:B209"/>
    <mergeCell ref="B246:B247"/>
    <mergeCell ref="B249:B250"/>
    <mergeCell ref="C246:C247"/>
    <mergeCell ref="D246:D247"/>
    <mergeCell ref="E246:E247"/>
    <mergeCell ref="F246:F247"/>
    <mergeCell ref="H246:W246"/>
    <mergeCell ref="C249:C250"/>
    <mergeCell ref="D249:D250"/>
    <mergeCell ref="E249:E250"/>
    <mergeCell ref="F249:F250"/>
    <mergeCell ref="I249:W249"/>
  </mergeCells>
  <phoneticPr fontId="7" type="noConversion"/>
  <conditionalFormatting sqref="C1:C139 C142:C172 C175:C196 C200:C201 C205:C206 C210:C211 C215:C216 C220:C229 C233:C1048576">
    <cfRule type="duplicateValues" dxfId="5" priority="1"/>
  </conditionalFormatting>
  <conditionalFormatting sqref="D1:D139 D142:D172 D175:D196 D200:D201 D205:D206 D210:D211 D215:D216 D220:D229 D233:D1048576">
    <cfRule type="duplicateValues" dxfId="4" priority="4"/>
  </conditionalFormatting>
  <conditionalFormatting sqref="E1:E139 E142:E172 E175:E196 E200:E201 E205:E206 E210:E211 E215:E216 E220:E229 E233:E1048576">
    <cfRule type="duplicateValues" dxfId="3" priority="3"/>
  </conditionalFormatting>
  <conditionalFormatting sqref="F1:F139 F142:F172 F175:F196 F200:F201 F205:F206 F210:F211 F215:F216 F220:F229 F233:F1048576">
    <cfRule type="duplicateValues" dxfId="2" priority="2"/>
  </conditionalFormatting>
  <pageMargins left="0.7" right="0.7" top="0.75" bottom="0.75" header="0.3" footer="0.3"/>
  <pageSetup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93CC16-F361-43A2-9B13-E2B19E8C0530}">
  <dimension ref="B21:C31"/>
  <sheetViews>
    <sheetView workbookViewId="0">
      <selection activeCell="C24" sqref="C24"/>
    </sheetView>
  </sheetViews>
  <sheetFormatPr defaultColWidth="9.140625" defaultRowHeight="15"/>
  <cols>
    <col min="2" max="2" width="16.7109375" style="11" customWidth="1"/>
    <col min="3" max="3" width="187.28515625" style="29" customWidth="1"/>
  </cols>
  <sheetData>
    <row r="21" spans="2:3" ht="15" customHeight="1">
      <c r="B21" s="224" t="s">
        <v>467</v>
      </c>
      <c r="C21" s="224" t="s">
        <v>468</v>
      </c>
    </row>
    <row r="22" spans="2:3">
      <c r="B22" s="11" t="s">
        <v>469</v>
      </c>
      <c r="C22" s="29" t="s">
        <v>470</v>
      </c>
    </row>
    <row r="23" spans="2:3" ht="30">
      <c r="B23" s="11" t="s">
        <v>471</v>
      </c>
      <c r="C23" s="29" t="s">
        <v>472</v>
      </c>
    </row>
    <row r="24" spans="2:3" ht="30">
      <c r="B24" s="11" t="s">
        <v>473</v>
      </c>
      <c r="C24" s="29" t="s">
        <v>474</v>
      </c>
    </row>
    <row r="25" spans="2:3" ht="30">
      <c r="B25" s="11" t="s">
        <v>475</v>
      </c>
      <c r="C25" s="29" t="s">
        <v>476</v>
      </c>
    </row>
    <row r="26" spans="2:3">
      <c r="B26" s="11" t="s">
        <v>477</v>
      </c>
      <c r="C26" s="29" t="s">
        <v>478</v>
      </c>
    </row>
    <row r="27" spans="2:3" ht="50.25" customHeight="1">
      <c r="B27" s="11" t="s">
        <v>266</v>
      </c>
      <c r="C27" s="29" t="s">
        <v>479</v>
      </c>
    </row>
    <row r="28" spans="2:3">
      <c r="B28" s="11" t="s">
        <v>480</v>
      </c>
      <c r="C28" s="29" t="s">
        <v>481</v>
      </c>
    </row>
    <row r="29" spans="2:3" ht="45">
      <c r="B29" s="11" t="s">
        <v>267</v>
      </c>
      <c r="C29" s="29" t="s">
        <v>482</v>
      </c>
    </row>
    <row r="30" spans="2:3">
      <c r="B30" s="11" t="s">
        <v>483</v>
      </c>
      <c r="C30" s="29" t="s">
        <v>484</v>
      </c>
    </row>
    <row r="31" spans="2:3" ht="30">
      <c r="B31" s="11" t="s">
        <v>485</v>
      </c>
      <c r="C31" s="403" t="s">
        <v>486</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C2CB33-63F0-49DB-B4A4-5DF493271C21}">
  <dimension ref="A2:L60"/>
  <sheetViews>
    <sheetView workbookViewId="0">
      <pane xSplit="2" ySplit="3" topLeftCell="C4" activePane="bottomRight" state="frozen"/>
      <selection pane="bottomRight" activeCell="C9" sqref="C9:C13"/>
      <selection pane="bottomLeft"/>
      <selection pane="topRight"/>
    </sheetView>
  </sheetViews>
  <sheetFormatPr defaultColWidth="9.140625" defaultRowHeight="15"/>
  <cols>
    <col min="2" max="2" width="11.42578125" bestFit="1" customWidth="1"/>
    <col min="3" max="3" width="21.5703125" bestFit="1" customWidth="1"/>
    <col min="4" max="4" width="12.7109375" customWidth="1"/>
    <col min="5" max="5" width="10.7109375" customWidth="1"/>
    <col min="6" max="6" width="24.42578125" bestFit="1" customWidth="1"/>
    <col min="7" max="7" width="26.5703125" style="1" bestFit="1" customWidth="1"/>
    <col min="8" max="8" width="11.28515625" style="1" customWidth="1"/>
    <col min="9" max="11" width="9.140625" style="1"/>
    <col min="12" max="12" width="85.28515625" style="222" customWidth="1"/>
  </cols>
  <sheetData>
    <row r="2" spans="1:12" s="218" customFormat="1" ht="60.75" customHeight="1">
      <c r="B2" s="377" t="s">
        <v>467</v>
      </c>
      <c r="C2" s="377" t="s">
        <v>487</v>
      </c>
      <c r="D2" s="377" t="s">
        <v>488</v>
      </c>
      <c r="E2" s="377" t="s">
        <v>489</v>
      </c>
      <c r="F2" s="377" t="s">
        <v>490</v>
      </c>
      <c r="G2" s="377" t="s">
        <v>491</v>
      </c>
      <c r="H2" s="377" t="s">
        <v>492</v>
      </c>
      <c r="I2" s="377" t="s">
        <v>493</v>
      </c>
      <c r="J2" s="377"/>
      <c r="K2" s="377"/>
      <c r="L2" s="377" t="s">
        <v>209</v>
      </c>
    </row>
    <row r="3" spans="1:12" s="217" customFormat="1">
      <c r="B3" s="378"/>
      <c r="C3" s="378"/>
      <c r="D3" s="378"/>
      <c r="E3" s="378"/>
      <c r="F3" s="378"/>
      <c r="G3" s="378"/>
      <c r="H3" s="378"/>
      <c r="I3" s="216" t="s">
        <v>213</v>
      </c>
      <c r="J3" s="216" t="s">
        <v>214</v>
      </c>
      <c r="K3" s="216" t="s">
        <v>426</v>
      </c>
      <c r="L3" s="378"/>
    </row>
    <row r="4" spans="1:12" ht="15" customHeight="1">
      <c r="B4" s="385" t="s">
        <v>469</v>
      </c>
      <c r="C4" s="385" t="s">
        <v>494</v>
      </c>
      <c r="D4" s="385" t="str">
        <f>INDEX(CREG!C:C,MATCH(E4,CREG!D:D,0),1)</f>
        <v>FSM_MISC</v>
      </c>
      <c r="E4" s="385" t="s">
        <v>306</v>
      </c>
      <c r="F4" s="385" t="s">
        <v>28</v>
      </c>
      <c r="G4" s="1" t="s">
        <v>495</v>
      </c>
      <c r="H4" s="1" t="s">
        <v>496</v>
      </c>
      <c r="I4" s="1">
        <v>0</v>
      </c>
      <c r="J4" s="1" t="s">
        <v>497</v>
      </c>
      <c r="K4" s="1" t="s">
        <v>498</v>
      </c>
      <c r="L4" s="222" t="s">
        <v>499</v>
      </c>
    </row>
    <row r="5" spans="1:12">
      <c r="B5" s="230"/>
      <c r="C5" s="230"/>
      <c r="D5" s="230"/>
      <c r="E5" s="230"/>
      <c r="F5" s="230"/>
      <c r="G5" s="1" t="s">
        <v>500</v>
      </c>
      <c r="H5" s="1" t="s">
        <v>96</v>
      </c>
      <c r="I5" s="1">
        <v>1</v>
      </c>
      <c r="J5" s="1" t="s">
        <v>501</v>
      </c>
      <c r="K5" s="1" t="s">
        <v>502</v>
      </c>
      <c r="L5" s="222" t="s">
        <v>503</v>
      </c>
    </row>
    <row r="6" spans="1:12">
      <c r="B6" s="230"/>
      <c r="C6" s="230"/>
      <c r="D6" s="230"/>
      <c r="E6" s="230"/>
      <c r="F6" s="230"/>
      <c r="G6" s="1" t="s">
        <v>504</v>
      </c>
      <c r="H6" s="1" t="s">
        <v>505</v>
      </c>
      <c r="I6" s="1">
        <v>2</v>
      </c>
      <c r="J6" s="1" t="s">
        <v>506</v>
      </c>
      <c r="K6" s="1" t="s">
        <v>507</v>
      </c>
      <c r="L6" s="404" t="s">
        <v>508</v>
      </c>
    </row>
    <row r="7" spans="1:12" s="217" customFormat="1">
      <c r="B7" s="387"/>
      <c r="C7" s="387"/>
      <c r="D7" s="387"/>
      <c r="E7" s="387"/>
      <c r="F7" s="387"/>
      <c r="G7" s="216" t="s">
        <v>509</v>
      </c>
      <c r="H7" s="216" t="s">
        <v>510</v>
      </c>
      <c r="I7" s="216">
        <v>3</v>
      </c>
      <c r="J7" s="216" t="s">
        <v>511</v>
      </c>
      <c r="K7" s="216" t="s">
        <v>512</v>
      </c>
      <c r="L7" s="225" t="s">
        <v>513</v>
      </c>
    </row>
    <row r="8" spans="1:12" ht="15" customHeight="1">
      <c r="B8" s="379" t="s">
        <v>471</v>
      </c>
      <c r="C8" t="s">
        <v>514</v>
      </c>
      <c r="D8" s="386" t="s">
        <v>515</v>
      </c>
      <c r="E8" s="386"/>
      <c r="F8" s="386"/>
      <c r="G8" s="386"/>
      <c r="H8" s="386"/>
      <c r="I8" s="386"/>
      <c r="J8" s="386"/>
      <c r="K8" s="386"/>
      <c r="L8" s="222" t="s">
        <v>516</v>
      </c>
    </row>
    <row r="9" spans="1:12">
      <c r="B9" s="380"/>
      <c r="C9" s="380" t="s">
        <v>517</v>
      </c>
      <c r="D9" s="380" t="str">
        <f>INDEX(CREG!C:C,MATCH(E9,CREG!D:D,0),1)</f>
        <v>FSM_ACQ</v>
      </c>
      <c r="E9" s="380" t="s">
        <v>310</v>
      </c>
      <c r="F9" s="380" t="s">
        <v>28</v>
      </c>
      <c r="G9" s="1" t="s">
        <v>272</v>
      </c>
      <c r="H9" s="1" t="s">
        <v>518</v>
      </c>
      <c r="I9" s="1">
        <v>0</v>
      </c>
      <c r="J9" s="1" t="s">
        <v>497</v>
      </c>
      <c r="K9" s="1" t="s">
        <v>519</v>
      </c>
      <c r="L9" s="222" t="s">
        <v>520</v>
      </c>
    </row>
    <row r="10" spans="1:12">
      <c r="B10" s="380"/>
      <c r="C10" s="380"/>
      <c r="D10" s="380"/>
      <c r="E10" s="380"/>
      <c r="F10" s="380"/>
      <c r="G10" s="1" t="s">
        <v>521</v>
      </c>
      <c r="H10" s="1" t="s">
        <v>522</v>
      </c>
      <c r="I10" s="1">
        <v>1</v>
      </c>
      <c r="J10" s="1" t="s">
        <v>501</v>
      </c>
      <c r="K10" s="1" t="s">
        <v>523</v>
      </c>
      <c r="L10" s="222" t="s">
        <v>524</v>
      </c>
    </row>
    <row r="11" spans="1:12">
      <c r="B11" s="380"/>
      <c r="C11" s="380"/>
      <c r="D11" s="380"/>
      <c r="E11" s="380"/>
      <c r="F11" s="380"/>
      <c r="G11" s="1" t="s">
        <v>525</v>
      </c>
      <c r="H11" s="1" t="s">
        <v>526</v>
      </c>
      <c r="I11" s="1">
        <v>2</v>
      </c>
      <c r="J11" s="1" t="s">
        <v>506</v>
      </c>
      <c r="K11" s="1" t="s">
        <v>527</v>
      </c>
      <c r="L11" s="222" t="s">
        <v>528</v>
      </c>
    </row>
    <row r="12" spans="1:12">
      <c r="B12" s="380"/>
      <c r="C12" s="380"/>
      <c r="D12" s="380"/>
      <c r="E12" s="380"/>
      <c r="F12" s="380"/>
      <c r="G12" s="1" t="s">
        <v>529</v>
      </c>
      <c r="H12" s="1" t="s">
        <v>530</v>
      </c>
      <c r="I12" s="1">
        <v>3</v>
      </c>
      <c r="J12" s="1" t="s">
        <v>511</v>
      </c>
      <c r="K12" s="1" t="s">
        <v>531</v>
      </c>
      <c r="L12" s="226" t="s">
        <v>532</v>
      </c>
    </row>
    <row r="13" spans="1:12" s="217" customFormat="1">
      <c r="B13" s="381"/>
      <c r="C13" s="381"/>
      <c r="D13" s="381"/>
      <c r="E13" s="381"/>
      <c r="F13" s="381"/>
      <c r="G13" s="216" t="s">
        <v>509</v>
      </c>
      <c r="H13" s="216" t="s">
        <v>510</v>
      </c>
      <c r="I13" s="216">
        <v>7</v>
      </c>
      <c r="J13" s="216" t="s">
        <v>533</v>
      </c>
      <c r="K13" s="216" t="s">
        <v>534</v>
      </c>
      <c r="L13" s="225" t="s">
        <v>535</v>
      </c>
    </row>
    <row r="14" spans="1:12">
      <c r="B14" s="384" t="s">
        <v>536</v>
      </c>
      <c r="C14" s="385"/>
      <c r="D14" s="385"/>
      <c r="E14" s="385"/>
      <c r="F14" s="385"/>
      <c r="G14" s="385"/>
      <c r="H14" s="385"/>
      <c r="I14" s="385"/>
      <c r="J14" s="385"/>
      <c r="K14" s="385"/>
      <c r="L14" s="385"/>
    </row>
    <row r="15" spans="1:12" s="219" customFormat="1" ht="15" customHeight="1">
      <c r="A15" s="220"/>
      <c r="B15" s="379" t="s">
        <v>473</v>
      </c>
      <c r="C15" s="379" t="s">
        <v>537</v>
      </c>
      <c r="D15" s="379" t="str">
        <f>INDEX(CREG!C:C,MATCH(E15,CREG!D:D,0),1)</f>
        <v>FSM_FAST0</v>
      </c>
      <c r="E15" s="379" t="s">
        <v>313</v>
      </c>
      <c r="F15" s="379" t="s">
        <v>33</v>
      </c>
      <c r="G15" s="214" t="s">
        <v>272</v>
      </c>
      <c r="H15" s="214" t="s">
        <v>518</v>
      </c>
      <c r="I15" s="214">
        <v>0</v>
      </c>
      <c r="J15" s="214" t="s">
        <v>497</v>
      </c>
      <c r="K15" s="214" t="s">
        <v>519</v>
      </c>
      <c r="L15" s="227" t="s">
        <v>520</v>
      </c>
    </row>
    <row r="16" spans="1:12">
      <c r="A16" s="221"/>
      <c r="B16" s="380"/>
      <c r="C16" s="380"/>
      <c r="D16" s="380"/>
      <c r="E16" s="380"/>
      <c r="F16" s="380"/>
      <c r="G16" s="1" t="s">
        <v>521</v>
      </c>
      <c r="H16" s="1" t="s">
        <v>522</v>
      </c>
      <c r="I16" s="1">
        <v>1</v>
      </c>
      <c r="J16" s="1" t="s">
        <v>501</v>
      </c>
      <c r="K16" s="1" t="s">
        <v>523</v>
      </c>
      <c r="L16" s="222" t="s">
        <v>524</v>
      </c>
    </row>
    <row r="17" spans="1:12">
      <c r="A17" s="221"/>
      <c r="B17" s="380"/>
      <c r="C17" s="380"/>
      <c r="D17" s="380"/>
      <c r="E17" s="380"/>
      <c r="F17" s="380"/>
      <c r="G17" s="1" t="s">
        <v>525</v>
      </c>
      <c r="H17" s="1" t="s">
        <v>526</v>
      </c>
      <c r="I17" s="1">
        <v>2</v>
      </c>
      <c r="J17" s="1" t="s">
        <v>506</v>
      </c>
      <c r="K17" s="1" t="s">
        <v>527</v>
      </c>
      <c r="L17" s="222" t="s">
        <v>528</v>
      </c>
    </row>
    <row r="18" spans="1:12">
      <c r="A18" s="221"/>
      <c r="B18" s="380"/>
      <c r="C18" s="380"/>
      <c r="D18" s="380"/>
      <c r="E18" s="380"/>
      <c r="F18" s="380"/>
      <c r="G18" s="1" t="s">
        <v>529</v>
      </c>
      <c r="H18" s="1" t="s">
        <v>530</v>
      </c>
      <c r="I18" s="1">
        <v>3</v>
      </c>
      <c r="J18" s="1" t="s">
        <v>511</v>
      </c>
      <c r="K18" s="1" t="s">
        <v>531</v>
      </c>
      <c r="L18" s="222" t="s">
        <v>532</v>
      </c>
    </row>
    <row r="19" spans="1:12" ht="30">
      <c r="A19" s="221"/>
      <c r="B19" s="380"/>
      <c r="C19" s="380"/>
      <c r="D19" s="380"/>
      <c r="E19" s="380"/>
      <c r="F19" s="380"/>
      <c r="G19" s="1" t="s">
        <v>538</v>
      </c>
      <c r="H19" s="1" t="s">
        <v>539</v>
      </c>
      <c r="I19" s="1">
        <v>4</v>
      </c>
      <c r="J19" s="1" t="s">
        <v>540</v>
      </c>
      <c r="K19" s="1" t="s">
        <v>541</v>
      </c>
      <c r="L19" s="222" t="s">
        <v>542</v>
      </c>
    </row>
    <row r="20" spans="1:12" ht="30">
      <c r="A20" s="221"/>
      <c r="B20" s="380"/>
      <c r="C20" s="380"/>
      <c r="D20" s="380"/>
      <c r="E20" s="380"/>
      <c r="F20" s="380"/>
      <c r="G20" s="1" t="s">
        <v>543</v>
      </c>
      <c r="H20" s="1" t="s">
        <v>544</v>
      </c>
      <c r="I20" s="1">
        <v>5</v>
      </c>
      <c r="J20" s="1" t="s">
        <v>545</v>
      </c>
      <c r="K20" s="1" t="s">
        <v>546</v>
      </c>
      <c r="L20" s="222" t="s">
        <v>547</v>
      </c>
    </row>
    <row r="21" spans="1:12">
      <c r="A21" s="221"/>
      <c r="B21" s="380"/>
      <c r="C21" s="380"/>
      <c r="D21" s="380"/>
      <c r="E21" s="380"/>
      <c r="F21" s="380"/>
      <c r="G21" s="1" t="s">
        <v>548</v>
      </c>
      <c r="H21" s="1" t="s">
        <v>549</v>
      </c>
      <c r="I21" s="1">
        <v>6</v>
      </c>
      <c r="J21" s="1" t="s">
        <v>550</v>
      </c>
      <c r="K21" s="1" t="s">
        <v>551</v>
      </c>
      <c r="L21" s="222" t="s">
        <v>552</v>
      </c>
    </row>
    <row r="22" spans="1:12">
      <c r="A22" s="221"/>
      <c r="B22" s="381"/>
      <c r="C22" s="381"/>
      <c r="D22" s="381"/>
      <c r="E22" s="381"/>
      <c r="F22" s="381"/>
      <c r="G22" s="1" t="s">
        <v>509</v>
      </c>
      <c r="H22" s="1" t="s">
        <v>510</v>
      </c>
      <c r="I22" s="1">
        <v>7</v>
      </c>
      <c r="J22" s="1" t="s">
        <v>533</v>
      </c>
      <c r="K22" s="1" t="s">
        <v>534</v>
      </c>
      <c r="L22" s="222" t="s">
        <v>553</v>
      </c>
    </row>
    <row r="23" spans="1:12" s="215" customFormat="1" ht="15" customHeight="1">
      <c r="A23" s="220"/>
      <c r="B23" s="379" t="s">
        <v>475</v>
      </c>
      <c r="C23" s="379" t="s">
        <v>554</v>
      </c>
      <c r="D23" s="379" t="str">
        <f>INDEX(CREG!C:C,MATCH(E23,CREG!D:D,0),1)</f>
        <v>FSM_SLOW0</v>
      </c>
      <c r="E23" s="379" t="s">
        <v>318</v>
      </c>
      <c r="F23" s="379" t="s">
        <v>37</v>
      </c>
      <c r="G23" s="214" t="s">
        <v>272</v>
      </c>
      <c r="H23" s="214" t="s">
        <v>518</v>
      </c>
      <c r="I23" s="214">
        <v>0</v>
      </c>
      <c r="J23" s="214" t="s">
        <v>497</v>
      </c>
      <c r="K23" s="214" t="s">
        <v>519</v>
      </c>
      <c r="L23" s="227" t="s">
        <v>520</v>
      </c>
    </row>
    <row r="24" spans="1:12">
      <c r="A24" s="221"/>
      <c r="B24" s="380"/>
      <c r="C24" s="380"/>
      <c r="D24" s="380"/>
      <c r="E24" s="380"/>
      <c r="F24" s="380"/>
      <c r="G24" s="1" t="s">
        <v>521</v>
      </c>
      <c r="H24" s="1" t="s">
        <v>522</v>
      </c>
      <c r="I24" s="1">
        <v>1</v>
      </c>
      <c r="J24" s="1" t="s">
        <v>501</v>
      </c>
      <c r="K24" s="1" t="s">
        <v>523</v>
      </c>
      <c r="L24" s="222" t="s">
        <v>524</v>
      </c>
    </row>
    <row r="25" spans="1:12">
      <c r="A25" s="221"/>
      <c r="B25" s="380"/>
      <c r="C25" s="380"/>
      <c r="D25" s="380"/>
      <c r="E25" s="380"/>
      <c r="F25" s="380"/>
      <c r="G25" s="1" t="s">
        <v>525</v>
      </c>
      <c r="H25" s="1" t="s">
        <v>526</v>
      </c>
      <c r="I25" s="1">
        <v>2</v>
      </c>
      <c r="J25" s="1" t="s">
        <v>506</v>
      </c>
      <c r="K25" s="1" t="s">
        <v>527</v>
      </c>
      <c r="L25" s="222" t="s">
        <v>528</v>
      </c>
    </row>
    <row r="26" spans="1:12">
      <c r="A26" s="221"/>
      <c r="B26" s="380"/>
      <c r="C26" s="380"/>
      <c r="D26" s="380"/>
      <c r="E26" s="380"/>
      <c r="F26" s="380"/>
      <c r="G26" s="1" t="s">
        <v>529</v>
      </c>
      <c r="H26" s="1" t="s">
        <v>530</v>
      </c>
      <c r="I26" s="1">
        <v>3</v>
      </c>
      <c r="J26" s="1" t="s">
        <v>511</v>
      </c>
      <c r="K26" s="1" t="s">
        <v>531</v>
      </c>
      <c r="L26" s="222" t="s">
        <v>532</v>
      </c>
    </row>
    <row r="27" spans="1:12" ht="30">
      <c r="A27" s="221"/>
      <c r="B27" s="380"/>
      <c r="C27" s="380"/>
      <c r="D27" s="380"/>
      <c r="E27" s="380"/>
      <c r="F27" s="380"/>
      <c r="G27" s="1" t="s">
        <v>538</v>
      </c>
      <c r="H27" s="1" t="s">
        <v>539</v>
      </c>
      <c r="I27" s="1">
        <v>4</v>
      </c>
      <c r="J27" s="1" t="s">
        <v>540</v>
      </c>
      <c r="K27" s="1" t="s">
        <v>541</v>
      </c>
      <c r="L27" s="222" t="s">
        <v>542</v>
      </c>
    </row>
    <row r="28" spans="1:12" ht="30">
      <c r="A28" s="221"/>
      <c r="B28" s="380"/>
      <c r="C28" s="380"/>
      <c r="D28" s="380"/>
      <c r="E28" s="380"/>
      <c r="F28" s="380"/>
      <c r="G28" s="1" t="s">
        <v>555</v>
      </c>
      <c r="H28" s="1" t="s">
        <v>544</v>
      </c>
      <c r="I28" s="1">
        <v>5</v>
      </c>
      <c r="J28" s="1" t="s">
        <v>545</v>
      </c>
      <c r="K28" s="1" t="s">
        <v>546</v>
      </c>
      <c r="L28" s="222" t="s">
        <v>547</v>
      </c>
    </row>
    <row r="29" spans="1:12">
      <c r="A29" s="221"/>
      <c r="B29" s="380"/>
      <c r="C29" s="380"/>
      <c r="D29" s="380"/>
      <c r="E29" s="380"/>
      <c r="F29" s="380"/>
      <c r="G29" s="1" t="s">
        <v>548</v>
      </c>
      <c r="H29" s="1" t="s">
        <v>549</v>
      </c>
      <c r="I29" s="1">
        <v>6</v>
      </c>
      <c r="J29" s="1" t="s">
        <v>550</v>
      </c>
      <c r="K29" s="1" t="s">
        <v>551</v>
      </c>
      <c r="L29" s="222" t="s">
        <v>552</v>
      </c>
    </row>
    <row r="30" spans="1:12" s="217" customFormat="1">
      <c r="A30" s="223"/>
      <c r="B30" s="381"/>
      <c r="C30" s="381"/>
      <c r="D30" s="381"/>
      <c r="E30" s="381"/>
      <c r="F30" s="381"/>
      <c r="G30" s="216" t="s">
        <v>509</v>
      </c>
      <c r="H30" s="216" t="s">
        <v>510</v>
      </c>
      <c r="I30" s="216">
        <v>7</v>
      </c>
      <c r="J30" s="216" t="s">
        <v>533</v>
      </c>
      <c r="K30" s="216" t="s">
        <v>534</v>
      </c>
      <c r="L30" s="225" t="s">
        <v>553</v>
      </c>
    </row>
    <row r="31" spans="1:12" ht="15" customHeight="1">
      <c r="A31" s="221"/>
      <c r="B31" s="379" t="s">
        <v>477</v>
      </c>
      <c r="C31" t="s">
        <v>514</v>
      </c>
      <c r="D31" s="386" t="s">
        <v>515</v>
      </c>
      <c r="E31" s="386"/>
      <c r="F31" s="386"/>
      <c r="G31" s="386"/>
      <c r="H31" s="386"/>
      <c r="I31" s="386"/>
      <c r="J31" s="386"/>
      <c r="K31" s="386"/>
      <c r="L31" s="222" t="s">
        <v>516</v>
      </c>
    </row>
    <row r="32" spans="1:12" ht="15" customHeight="1">
      <c r="A32" s="221"/>
      <c r="B32" s="380"/>
      <c r="C32" s="380" t="s">
        <v>556</v>
      </c>
      <c r="D32" s="380" t="str">
        <f>INDEX(CREG!C:C,MATCH(E32,CREG!D:D,0),1)</f>
        <v>FSM_ATX0</v>
      </c>
      <c r="E32" s="380" t="s">
        <v>323</v>
      </c>
      <c r="F32" s="380" t="s">
        <v>42</v>
      </c>
      <c r="G32" s="1" t="s">
        <v>272</v>
      </c>
      <c r="H32" s="1" t="s">
        <v>518</v>
      </c>
      <c r="I32" s="1">
        <v>0</v>
      </c>
      <c r="J32" s="1" t="s">
        <v>497</v>
      </c>
      <c r="K32" s="1" t="s">
        <v>519</v>
      </c>
      <c r="L32" s="222" t="s">
        <v>520</v>
      </c>
    </row>
    <row r="33" spans="1:12">
      <c r="A33" s="221"/>
      <c r="B33" s="380"/>
      <c r="C33" s="380"/>
      <c r="D33" s="380"/>
      <c r="E33" s="380"/>
      <c r="F33" s="380"/>
      <c r="G33" s="1" t="s">
        <v>521</v>
      </c>
      <c r="H33" s="1" t="s">
        <v>522</v>
      </c>
      <c r="I33" s="1">
        <v>1</v>
      </c>
      <c r="J33" s="1" t="s">
        <v>501</v>
      </c>
      <c r="K33" s="1" t="s">
        <v>523</v>
      </c>
      <c r="L33" s="222" t="s">
        <v>524</v>
      </c>
    </row>
    <row r="34" spans="1:12">
      <c r="A34" s="221"/>
      <c r="B34" s="380"/>
      <c r="C34" s="380"/>
      <c r="D34" s="380"/>
      <c r="E34" s="380"/>
      <c r="F34" s="380"/>
      <c r="G34" s="1" t="s">
        <v>525</v>
      </c>
      <c r="H34" s="1" t="s">
        <v>526</v>
      </c>
      <c r="I34" s="1">
        <v>2</v>
      </c>
      <c r="J34" s="1" t="s">
        <v>506</v>
      </c>
      <c r="K34" s="1" t="s">
        <v>527</v>
      </c>
      <c r="L34" s="222" t="s">
        <v>528</v>
      </c>
    </row>
    <row r="35" spans="1:12">
      <c r="A35" s="221"/>
      <c r="B35" s="380"/>
      <c r="C35" s="380"/>
      <c r="D35" s="380"/>
      <c r="E35" s="380"/>
      <c r="F35" s="380"/>
      <c r="G35" s="1" t="s">
        <v>529</v>
      </c>
      <c r="H35" s="1" t="s">
        <v>530</v>
      </c>
      <c r="I35" s="1">
        <v>3</v>
      </c>
      <c r="J35" s="1" t="s">
        <v>511</v>
      </c>
      <c r="K35" s="1" t="s">
        <v>531</v>
      </c>
      <c r="L35" s="222" t="s">
        <v>532</v>
      </c>
    </row>
    <row r="36" spans="1:12" ht="30">
      <c r="A36" s="221"/>
      <c r="B36" s="380"/>
      <c r="C36" s="380"/>
      <c r="D36" s="380"/>
      <c r="E36" s="380"/>
      <c r="F36" s="380"/>
      <c r="G36" s="1" t="s">
        <v>538</v>
      </c>
      <c r="H36" s="1" t="s">
        <v>539</v>
      </c>
      <c r="I36" s="1">
        <v>4</v>
      </c>
      <c r="J36" s="1" t="s">
        <v>540</v>
      </c>
      <c r="K36" s="1" t="s">
        <v>541</v>
      </c>
      <c r="L36" s="222" t="s">
        <v>542</v>
      </c>
    </row>
    <row r="37" spans="1:12" ht="30">
      <c r="A37" s="221"/>
      <c r="B37" s="380"/>
      <c r="C37" s="380"/>
      <c r="D37" s="380"/>
      <c r="E37" s="380"/>
      <c r="F37" s="380"/>
      <c r="G37" s="1" t="s">
        <v>555</v>
      </c>
      <c r="H37" s="1" t="s">
        <v>544</v>
      </c>
      <c r="I37" s="1">
        <v>5</v>
      </c>
      <c r="J37" s="1" t="s">
        <v>545</v>
      </c>
      <c r="K37" s="1" t="s">
        <v>546</v>
      </c>
      <c r="L37" s="222" t="s">
        <v>547</v>
      </c>
    </row>
    <row r="38" spans="1:12">
      <c r="A38" s="221"/>
      <c r="B38" s="380"/>
      <c r="C38" s="380"/>
      <c r="D38" s="380"/>
      <c r="E38" s="380"/>
      <c r="F38" s="380"/>
      <c r="G38" s="1" t="s">
        <v>548</v>
      </c>
      <c r="H38" s="1" t="s">
        <v>549</v>
      </c>
      <c r="I38" s="1">
        <v>6</v>
      </c>
      <c r="J38" s="1" t="s">
        <v>550</v>
      </c>
      <c r="K38" s="1" t="s">
        <v>551</v>
      </c>
      <c r="L38" s="222" t="s">
        <v>557</v>
      </c>
    </row>
    <row r="39" spans="1:12" s="217" customFormat="1">
      <c r="A39" s="223"/>
      <c r="B39" s="381"/>
      <c r="C39" s="381"/>
      <c r="D39" s="381"/>
      <c r="E39" s="381"/>
      <c r="F39" s="381"/>
      <c r="G39" s="216" t="s">
        <v>509</v>
      </c>
      <c r="H39" s="216" t="s">
        <v>510</v>
      </c>
      <c r="I39" s="216">
        <v>7</v>
      </c>
      <c r="J39" s="216" t="s">
        <v>533</v>
      </c>
      <c r="K39" s="216" t="s">
        <v>534</v>
      </c>
      <c r="L39" s="225" t="s">
        <v>553</v>
      </c>
    </row>
    <row r="40" spans="1:12" ht="30">
      <c r="B40" s="379" t="s">
        <v>266</v>
      </c>
      <c r="C40" s="379" t="s">
        <v>558</v>
      </c>
      <c r="D40" s="379" t="str">
        <f>INDEX(CREG!C:C,MATCH(E40,CREG!D:D,0),1)</f>
        <v>FSM_ATX0</v>
      </c>
      <c r="E40" s="379" t="s">
        <v>323</v>
      </c>
      <c r="F40" s="379" t="s">
        <v>44</v>
      </c>
      <c r="G40" s="1" t="s">
        <v>559</v>
      </c>
      <c r="H40" s="1" t="s">
        <v>560</v>
      </c>
      <c r="I40" s="1">
        <v>0</v>
      </c>
      <c r="J40" s="1" t="s">
        <v>497</v>
      </c>
      <c r="K40" s="1" t="s">
        <v>498</v>
      </c>
      <c r="L40" s="222" t="s">
        <v>561</v>
      </c>
    </row>
    <row r="41" spans="1:12" ht="30">
      <c r="B41" s="380"/>
      <c r="C41" s="380"/>
      <c r="D41" s="380"/>
      <c r="E41" s="380"/>
      <c r="F41" s="380"/>
      <c r="G41" s="1" t="s">
        <v>562</v>
      </c>
      <c r="H41" s="1" t="s">
        <v>563</v>
      </c>
      <c r="I41" s="1">
        <v>1</v>
      </c>
      <c r="J41" s="1" t="s">
        <v>501</v>
      </c>
      <c r="K41" s="1" t="s">
        <v>502</v>
      </c>
      <c r="L41" s="222" t="s">
        <v>564</v>
      </c>
    </row>
    <row r="42" spans="1:12" ht="30">
      <c r="B42" s="380"/>
      <c r="C42" s="380"/>
      <c r="D42" s="380"/>
      <c r="E42" s="380"/>
      <c r="F42" s="380"/>
      <c r="G42" s="1" t="s">
        <v>565</v>
      </c>
      <c r="H42" s="1" t="s">
        <v>549</v>
      </c>
      <c r="I42" s="1">
        <v>2</v>
      </c>
      <c r="J42" s="1" t="s">
        <v>506</v>
      </c>
      <c r="K42" s="1" t="s">
        <v>507</v>
      </c>
      <c r="L42" s="222" t="s">
        <v>566</v>
      </c>
    </row>
    <row r="43" spans="1:12" ht="30">
      <c r="B43" s="381"/>
      <c r="C43" s="381"/>
      <c r="D43" s="381"/>
      <c r="E43" s="381"/>
      <c r="F43" s="381"/>
      <c r="G43" s="1" t="s">
        <v>567</v>
      </c>
      <c r="H43" s="1" t="s">
        <v>568</v>
      </c>
      <c r="I43" s="1">
        <v>3</v>
      </c>
      <c r="J43" s="1" t="s">
        <v>511</v>
      </c>
      <c r="K43" s="1" t="s">
        <v>512</v>
      </c>
      <c r="L43" s="222" t="s">
        <v>569</v>
      </c>
    </row>
    <row r="44" spans="1:12" s="215" customFormat="1">
      <c r="A44" s="220"/>
      <c r="B44" s="379" t="s">
        <v>480</v>
      </c>
      <c r="C44" s="215" t="s">
        <v>514</v>
      </c>
      <c r="D44" s="383" t="s">
        <v>515</v>
      </c>
      <c r="E44" s="383"/>
      <c r="F44" s="383"/>
      <c r="G44" s="383"/>
      <c r="H44" s="383"/>
      <c r="I44" s="383"/>
      <c r="J44" s="383"/>
      <c r="K44" s="383"/>
      <c r="L44" s="227" t="s">
        <v>516</v>
      </c>
    </row>
    <row r="45" spans="1:12" ht="30">
      <c r="A45" s="221"/>
      <c r="B45" s="380"/>
      <c r="C45" s="380" t="s">
        <v>570</v>
      </c>
      <c r="D45" s="380" t="str">
        <f>INDEX(CREG!C:C,MATCH(E45,CREG!D:D,0),1)</f>
        <v>FSM_TX0</v>
      </c>
      <c r="E45" s="380" t="s">
        <v>328</v>
      </c>
      <c r="F45" s="380" t="s">
        <v>49</v>
      </c>
      <c r="G45" s="1" t="s">
        <v>565</v>
      </c>
      <c r="H45" s="1" t="s">
        <v>549</v>
      </c>
      <c r="I45" s="1">
        <v>0</v>
      </c>
      <c r="J45" s="1" t="s">
        <v>497</v>
      </c>
      <c r="K45" s="1" t="s">
        <v>571</v>
      </c>
      <c r="L45" s="222" t="s">
        <v>572</v>
      </c>
    </row>
    <row r="46" spans="1:12">
      <c r="A46" s="221"/>
      <c r="B46" s="381"/>
      <c r="C46" s="381"/>
      <c r="D46" s="381"/>
      <c r="E46" s="381"/>
      <c r="F46" s="381"/>
      <c r="G46" s="1" t="s">
        <v>573</v>
      </c>
      <c r="H46" s="1" t="s">
        <v>510</v>
      </c>
      <c r="I46" s="1">
        <v>1</v>
      </c>
      <c r="J46" s="1" t="s">
        <v>501</v>
      </c>
      <c r="K46" s="1" t="s">
        <v>574</v>
      </c>
      <c r="L46" s="222" t="s">
        <v>553</v>
      </c>
    </row>
    <row r="47" spans="1:12" s="215" customFormat="1" ht="30">
      <c r="A47" s="220"/>
      <c r="B47" s="379" t="s">
        <v>267</v>
      </c>
      <c r="C47" s="379" t="s">
        <v>575</v>
      </c>
      <c r="D47" s="379" t="str">
        <f>INDEX(CREG!C:C,MATCH(E47,CREG!D:D,0),1)</f>
        <v>FSM_TX0</v>
      </c>
      <c r="E47" s="379" t="s">
        <v>328</v>
      </c>
      <c r="F47" s="379" t="s">
        <v>576</v>
      </c>
      <c r="G47" s="214" t="s">
        <v>559</v>
      </c>
      <c r="H47" s="214" t="s">
        <v>560</v>
      </c>
      <c r="I47" s="214">
        <v>0</v>
      </c>
      <c r="J47" s="214" t="s">
        <v>497</v>
      </c>
      <c r="K47" s="214" t="s">
        <v>498</v>
      </c>
      <c r="L47" s="227" t="s">
        <v>561</v>
      </c>
    </row>
    <row r="48" spans="1:12" ht="30">
      <c r="A48" s="221"/>
      <c r="B48" s="380"/>
      <c r="C48" s="380"/>
      <c r="D48" s="380"/>
      <c r="E48" s="380"/>
      <c r="F48" s="380"/>
      <c r="G48" s="1" t="s">
        <v>562</v>
      </c>
      <c r="H48" s="1" t="s">
        <v>563</v>
      </c>
      <c r="I48" s="1">
        <v>1</v>
      </c>
      <c r="J48" s="1" t="s">
        <v>501</v>
      </c>
      <c r="K48" s="1" t="s">
        <v>502</v>
      </c>
      <c r="L48" s="222" t="s">
        <v>564</v>
      </c>
    </row>
    <row r="49" spans="1:12" ht="30">
      <c r="A49" s="221"/>
      <c r="B49" s="380"/>
      <c r="C49" s="380"/>
      <c r="D49" s="380"/>
      <c r="E49" s="380"/>
      <c r="F49" s="380"/>
      <c r="G49" s="1" t="s">
        <v>565</v>
      </c>
      <c r="H49" s="1" t="s">
        <v>549</v>
      </c>
      <c r="I49" s="1">
        <v>2</v>
      </c>
      <c r="J49" s="1" t="s">
        <v>506</v>
      </c>
      <c r="K49" s="1" t="s">
        <v>507</v>
      </c>
      <c r="L49" s="222" t="s">
        <v>577</v>
      </c>
    </row>
    <row r="50" spans="1:12" ht="30">
      <c r="A50" s="221"/>
      <c r="B50" s="381"/>
      <c r="C50" s="381"/>
      <c r="D50" s="381"/>
      <c r="E50" s="381"/>
      <c r="F50" s="381"/>
      <c r="G50" s="1" t="s">
        <v>567</v>
      </c>
      <c r="H50" s="1" t="s">
        <v>568</v>
      </c>
      <c r="I50" s="1">
        <v>3</v>
      </c>
      <c r="J50" s="1" t="s">
        <v>511</v>
      </c>
      <c r="K50" s="1" t="s">
        <v>512</v>
      </c>
      <c r="L50" s="222" t="s">
        <v>569</v>
      </c>
    </row>
    <row r="51" spans="1:12" s="215" customFormat="1" ht="30">
      <c r="A51" s="220"/>
      <c r="B51" s="379" t="s">
        <v>483</v>
      </c>
      <c r="C51" s="379" t="s">
        <v>578</v>
      </c>
      <c r="D51" s="379" t="str">
        <f>INDEX(CREG!C:C,MATCH(E51,CREG!D:D,0),1)</f>
        <v>FSM_END</v>
      </c>
      <c r="E51" s="379" t="s">
        <v>332</v>
      </c>
      <c r="F51" s="379" t="s">
        <v>56</v>
      </c>
      <c r="G51" s="214" t="s">
        <v>579</v>
      </c>
      <c r="H51" s="214" t="s">
        <v>549</v>
      </c>
      <c r="I51" s="214">
        <v>0</v>
      </c>
      <c r="J51" s="214" t="s">
        <v>497</v>
      </c>
      <c r="K51" s="214" t="s">
        <v>498</v>
      </c>
      <c r="L51" s="227" t="s">
        <v>580</v>
      </c>
    </row>
    <row r="52" spans="1:12" ht="30">
      <c r="A52" s="221"/>
      <c r="B52" s="380"/>
      <c r="C52" s="380"/>
      <c r="D52" s="380"/>
      <c r="E52" s="380"/>
      <c r="F52" s="380"/>
      <c r="G52" s="1" t="s">
        <v>581</v>
      </c>
      <c r="H52" s="1" t="s">
        <v>582</v>
      </c>
      <c r="I52" s="1">
        <v>1</v>
      </c>
      <c r="J52" s="1" t="s">
        <v>501</v>
      </c>
      <c r="K52" s="1" t="s">
        <v>502</v>
      </c>
      <c r="L52" s="222" t="s">
        <v>583</v>
      </c>
    </row>
    <row r="53" spans="1:12">
      <c r="A53" s="221"/>
      <c r="B53" s="381"/>
      <c r="C53" s="381"/>
      <c r="D53" s="381"/>
      <c r="E53" s="381"/>
      <c r="F53" s="381"/>
      <c r="G53" s="1" t="s">
        <v>584</v>
      </c>
      <c r="H53" s="1" t="s">
        <v>585</v>
      </c>
      <c r="I53" s="1">
        <v>2</v>
      </c>
      <c r="J53" s="1" t="s">
        <v>506</v>
      </c>
      <c r="K53" s="1" t="s">
        <v>507</v>
      </c>
      <c r="L53" s="222" t="s">
        <v>586</v>
      </c>
    </row>
    <row r="54" spans="1:12" s="215" customFormat="1" ht="30">
      <c r="A54" s="220"/>
      <c r="B54" s="379" t="s">
        <v>485</v>
      </c>
      <c r="C54" s="382" t="s">
        <v>587</v>
      </c>
      <c r="D54" s="382" t="s">
        <v>588</v>
      </c>
      <c r="E54" s="382" t="s">
        <v>589</v>
      </c>
      <c r="F54" s="382" t="s">
        <v>590</v>
      </c>
      <c r="G54" s="214" t="s">
        <v>591</v>
      </c>
      <c r="H54" s="214" t="s">
        <v>592</v>
      </c>
      <c r="I54" s="214" t="s">
        <v>593</v>
      </c>
      <c r="J54" s="377" t="s">
        <v>594</v>
      </c>
      <c r="K54" s="377"/>
      <c r="L54" s="227" t="s">
        <v>595</v>
      </c>
    </row>
    <row r="55" spans="1:12">
      <c r="A55" s="221"/>
      <c r="B55" s="380"/>
      <c r="C55" s="380"/>
      <c r="D55" s="380"/>
      <c r="E55" s="380"/>
      <c r="F55" s="380"/>
      <c r="G55" s="1" t="s">
        <v>538</v>
      </c>
      <c r="H55" s="1" t="s">
        <v>596</v>
      </c>
      <c r="I55" s="1" t="s">
        <v>597</v>
      </c>
      <c r="J55" s="325"/>
      <c r="K55" s="325"/>
      <c r="L55" s="222" t="s">
        <v>598</v>
      </c>
    </row>
    <row r="56" spans="1:12">
      <c r="A56" s="221"/>
      <c r="B56" s="380"/>
      <c r="C56" s="380"/>
      <c r="D56" s="380"/>
      <c r="E56" s="380"/>
      <c r="F56" s="380"/>
      <c r="G56" s="1" t="s">
        <v>555</v>
      </c>
      <c r="H56" s="1" t="s">
        <v>599</v>
      </c>
      <c r="I56" s="1" t="s">
        <v>600</v>
      </c>
      <c r="J56" s="325"/>
      <c r="K56" s="325"/>
      <c r="L56" s="222" t="s">
        <v>601</v>
      </c>
    </row>
    <row r="57" spans="1:12">
      <c r="A57" s="221"/>
      <c r="B57" s="380"/>
      <c r="C57" s="380"/>
      <c r="D57" s="380"/>
      <c r="E57" s="380"/>
      <c r="F57" s="380"/>
      <c r="G57" s="1" t="s">
        <v>525</v>
      </c>
      <c r="H57" s="1" t="s">
        <v>602</v>
      </c>
      <c r="I57" s="1" t="s">
        <v>603</v>
      </c>
      <c r="J57" s="325"/>
      <c r="K57" s="325"/>
      <c r="L57" s="222" t="s">
        <v>604</v>
      </c>
    </row>
    <row r="58" spans="1:12">
      <c r="A58" s="221"/>
      <c r="B58" s="380"/>
      <c r="C58" s="380"/>
      <c r="D58" s="380"/>
      <c r="E58" s="380"/>
      <c r="F58" s="380"/>
      <c r="G58" s="1" t="s">
        <v>529</v>
      </c>
      <c r="H58" s="1" t="s">
        <v>605</v>
      </c>
      <c r="I58" s="1" t="s">
        <v>606</v>
      </c>
      <c r="J58" s="325"/>
      <c r="K58" s="325"/>
      <c r="L58" s="222" t="s">
        <v>607</v>
      </c>
    </row>
    <row r="59" spans="1:12" ht="30">
      <c r="A59" s="221"/>
      <c r="B59" s="380"/>
      <c r="C59" s="380"/>
      <c r="D59" s="380"/>
      <c r="E59" s="380"/>
      <c r="F59" s="380"/>
      <c r="G59" s="1" t="s">
        <v>608</v>
      </c>
      <c r="H59" s="1" t="s">
        <v>560</v>
      </c>
      <c r="I59" s="1" t="s">
        <v>609</v>
      </c>
      <c r="J59" s="325"/>
      <c r="K59" s="325"/>
      <c r="L59" s="222" t="s">
        <v>610</v>
      </c>
    </row>
    <row r="60" spans="1:12" s="217" customFormat="1" ht="30">
      <c r="A60" s="223"/>
      <c r="B60" s="381"/>
      <c r="C60" s="381"/>
      <c r="D60" s="381"/>
      <c r="E60" s="381"/>
      <c r="F60" s="381"/>
      <c r="G60" s="216" t="s">
        <v>611</v>
      </c>
      <c r="H60" s="216" t="s">
        <v>563</v>
      </c>
      <c r="I60" s="216" t="s">
        <v>612</v>
      </c>
      <c r="J60" s="378"/>
      <c r="K60" s="378"/>
      <c r="L60" s="225" t="s">
        <v>613</v>
      </c>
    </row>
  </sheetData>
  <mergeCells count="64">
    <mergeCell ref="B31:B39"/>
    <mergeCell ref="F4:F7"/>
    <mergeCell ref="E4:E7"/>
    <mergeCell ref="D4:D7"/>
    <mergeCell ref="C4:C7"/>
    <mergeCell ref="B4:B7"/>
    <mergeCell ref="B23:B30"/>
    <mergeCell ref="C23:C30"/>
    <mergeCell ref="D23:D30"/>
    <mergeCell ref="E23:E30"/>
    <mergeCell ref="F23:F30"/>
    <mergeCell ref="D31:K31"/>
    <mergeCell ref="C32:C39"/>
    <mergeCell ref="D32:D39"/>
    <mergeCell ref="E32:E39"/>
    <mergeCell ref="F32:F39"/>
    <mergeCell ref="D2:D3"/>
    <mergeCell ref="E2:E3"/>
    <mergeCell ref="F2:F3"/>
    <mergeCell ref="G2:G3"/>
    <mergeCell ref="H2:H3"/>
    <mergeCell ref="L2:L3"/>
    <mergeCell ref="B14:L14"/>
    <mergeCell ref="F15:F22"/>
    <mergeCell ref="E15:E22"/>
    <mergeCell ref="D15:D22"/>
    <mergeCell ref="C15:C22"/>
    <mergeCell ref="B8:B13"/>
    <mergeCell ref="C9:C13"/>
    <mergeCell ref="D9:D13"/>
    <mergeCell ref="B15:B22"/>
    <mergeCell ref="D8:K8"/>
    <mergeCell ref="E9:E13"/>
    <mergeCell ref="F9:F13"/>
    <mergeCell ref="I2:K2"/>
    <mergeCell ref="B2:B3"/>
    <mergeCell ref="C2:C3"/>
    <mergeCell ref="F40:F43"/>
    <mergeCell ref="E40:E43"/>
    <mergeCell ref="D40:D43"/>
    <mergeCell ref="C40:C43"/>
    <mergeCell ref="B40:B43"/>
    <mergeCell ref="B47:B50"/>
    <mergeCell ref="B44:B46"/>
    <mergeCell ref="B51:B53"/>
    <mergeCell ref="C51:C53"/>
    <mergeCell ref="D51:D53"/>
    <mergeCell ref="C45:C46"/>
    <mergeCell ref="D45:D46"/>
    <mergeCell ref="C47:C50"/>
    <mergeCell ref="D44:K44"/>
    <mergeCell ref="E45:E46"/>
    <mergeCell ref="F45:F46"/>
    <mergeCell ref="F47:F50"/>
    <mergeCell ref="E47:E50"/>
    <mergeCell ref="D47:D50"/>
    <mergeCell ref="J54:K60"/>
    <mergeCell ref="E51:E53"/>
    <mergeCell ref="F51:F53"/>
    <mergeCell ref="F54:F60"/>
    <mergeCell ref="B54:B60"/>
    <mergeCell ref="C54:C60"/>
    <mergeCell ref="D54:D60"/>
    <mergeCell ref="E54:E60"/>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827817-7B6B-4C1A-A000-EA72DA9AE190}">
  <dimension ref="B1:U44"/>
  <sheetViews>
    <sheetView topLeftCell="A19" workbookViewId="0">
      <selection activeCell="C47" sqref="C47"/>
    </sheetView>
  </sheetViews>
  <sheetFormatPr defaultColWidth="9.140625" defaultRowHeight="15"/>
  <cols>
    <col min="2" max="2" width="11" style="17" bestFit="1" customWidth="1"/>
    <col min="3" max="4" width="8.7109375" style="17" customWidth="1"/>
    <col min="5" max="5" width="22.7109375" bestFit="1" customWidth="1"/>
    <col min="6" max="6" width="20.140625" bestFit="1" customWidth="1"/>
    <col min="7" max="7" width="11" bestFit="1" customWidth="1"/>
    <col min="10" max="11" width="22.7109375" bestFit="1" customWidth="1"/>
    <col min="13" max="13" width="11" style="17" bestFit="1" customWidth="1"/>
    <col min="14" max="15" width="8.7109375" style="17" customWidth="1"/>
    <col min="16" max="16" width="22.7109375" bestFit="1" customWidth="1"/>
    <col min="18" max="18" width="11" style="17" bestFit="1" customWidth="1"/>
    <col min="19" max="20" width="8.7109375" style="17" customWidth="1"/>
    <col min="21" max="21" width="22.7109375" bestFit="1" customWidth="1"/>
  </cols>
  <sheetData>
    <row r="1" spans="2:21">
      <c r="M1" s="318">
        <v>20221028</v>
      </c>
      <c r="N1" s="318"/>
      <c r="O1" s="318"/>
      <c r="P1" s="318"/>
      <c r="R1" s="318">
        <v>20221108</v>
      </c>
      <c r="S1" s="318"/>
      <c r="T1" s="318"/>
      <c r="U1" s="318"/>
    </row>
    <row r="2" spans="2:21">
      <c r="B2" s="392" t="s">
        <v>614</v>
      </c>
      <c r="C2" s="393"/>
      <c r="D2" s="393"/>
      <c r="E2" s="395"/>
      <c r="G2" s="392" t="s">
        <v>615</v>
      </c>
      <c r="H2" s="393"/>
      <c r="I2" s="393"/>
      <c r="J2" s="394"/>
      <c r="K2" s="395"/>
      <c r="M2" s="392" t="s">
        <v>614</v>
      </c>
      <c r="N2" s="393"/>
      <c r="O2" s="393"/>
      <c r="P2" s="395"/>
      <c r="R2" s="392" t="s">
        <v>614</v>
      </c>
      <c r="S2" s="393"/>
      <c r="T2" s="393"/>
      <c r="U2" s="395"/>
    </row>
    <row r="3" spans="2:21">
      <c r="B3" s="128" t="s">
        <v>402</v>
      </c>
      <c r="C3" s="388" t="s">
        <v>395</v>
      </c>
      <c r="D3" s="389"/>
      <c r="E3" s="391"/>
      <c r="G3" s="128" t="s">
        <v>402</v>
      </c>
      <c r="H3" s="388" t="s">
        <v>395</v>
      </c>
      <c r="I3" s="389"/>
      <c r="J3" s="390"/>
      <c r="K3" s="391"/>
      <c r="M3" s="128" t="s">
        <v>402</v>
      </c>
      <c r="N3" s="388" t="s">
        <v>395</v>
      </c>
      <c r="O3" s="389"/>
      <c r="P3" s="391"/>
      <c r="R3" s="128" t="s">
        <v>402</v>
      </c>
      <c r="S3" s="388" t="s">
        <v>395</v>
      </c>
      <c r="T3" s="389"/>
      <c r="U3" s="391"/>
    </row>
    <row r="4" spans="2:21">
      <c r="B4" s="136" t="s">
        <v>426</v>
      </c>
      <c r="C4" s="134" t="s">
        <v>213</v>
      </c>
      <c r="D4" s="135" t="s">
        <v>214</v>
      </c>
      <c r="E4" s="138" t="s">
        <v>616</v>
      </c>
      <c r="G4" s="136" t="s">
        <v>426</v>
      </c>
      <c r="H4" s="134" t="s">
        <v>213</v>
      </c>
      <c r="I4" s="135" t="s">
        <v>214</v>
      </c>
      <c r="J4" s="141" t="s">
        <v>617</v>
      </c>
      <c r="K4" s="142" t="s">
        <v>618</v>
      </c>
      <c r="M4" s="136" t="s">
        <v>426</v>
      </c>
      <c r="N4" s="134" t="s">
        <v>213</v>
      </c>
      <c r="O4" s="135" t="s">
        <v>214</v>
      </c>
      <c r="P4" s="138" t="s">
        <v>616</v>
      </c>
      <c r="R4" s="136" t="s">
        <v>426</v>
      </c>
      <c r="S4" s="134" t="s">
        <v>213</v>
      </c>
      <c r="T4" s="135" t="s">
        <v>214</v>
      </c>
      <c r="U4" s="138" t="s">
        <v>616</v>
      </c>
    </row>
    <row r="5" spans="2:21">
      <c r="B5" s="123">
        <v>0</v>
      </c>
      <c r="C5" s="137">
        <v>0</v>
      </c>
      <c r="D5" s="131" t="str">
        <f>CONCATENATE("0x",DEC2HEX(C5,2))</f>
        <v>0x00</v>
      </c>
      <c r="E5" s="132" t="s">
        <v>619</v>
      </c>
      <c r="G5" s="128">
        <v>1</v>
      </c>
      <c r="H5" s="129">
        <v>0</v>
      </c>
      <c r="I5" s="131" t="str">
        <f>CONCATENATE("0x",DEC2HEX(H5,2))</f>
        <v>0x00</v>
      </c>
      <c r="J5" s="143" t="s">
        <v>620</v>
      </c>
      <c r="K5" s="148" t="s">
        <v>621</v>
      </c>
      <c r="M5" s="123">
        <v>0</v>
      </c>
      <c r="N5" s="137">
        <v>0</v>
      </c>
      <c r="O5" s="131" t="str">
        <f>CONCATENATE("0x",DEC2HEX(N5,2))</f>
        <v>0x00</v>
      </c>
      <c r="P5" s="132" t="s">
        <v>619</v>
      </c>
      <c r="R5" s="123">
        <v>0</v>
      </c>
      <c r="S5" s="137">
        <v>0</v>
      </c>
      <c r="T5" s="131" t="str">
        <f>CONCATENATE("0x",DEC2HEX(S5,2))</f>
        <v>0x00</v>
      </c>
      <c r="U5" s="132" t="s">
        <v>619</v>
      </c>
    </row>
    <row r="6" spans="2:21">
      <c r="B6" s="125">
        <v>0</v>
      </c>
      <c r="C6" s="127">
        <v>1</v>
      </c>
      <c r="D6" s="122" t="str">
        <f t="shared" ref="D6:D36" si="0">CONCATENATE("0x",DEC2HEX(C6,2))</f>
        <v>0x01</v>
      </c>
      <c r="E6" s="118" t="s">
        <v>622</v>
      </c>
      <c r="G6" s="133">
        <v>1</v>
      </c>
      <c r="H6" s="117">
        <v>1</v>
      </c>
      <c r="I6" s="122" t="str">
        <f t="shared" ref="I6:I36" si="1">CONCATENATE("0x",DEC2HEX(H6,2))</f>
        <v>0x01</v>
      </c>
      <c r="J6" s="144" t="s">
        <v>623</v>
      </c>
      <c r="K6" s="149" t="s">
        <v>623</v>
      </c>
      <c r="M6" s="125">
        <v>0</v>
      </c>
      <c r="N6" s="127">
        <v>1</v>
      </c>
      <c r="O6" s="122" t="str">
        <f t="shared" ref="O6:O36" si="2">CONCATENATE("0x",DEC2HEX(N6,2))</f>
        <v>0x01</v>
      </c>
      <c r="P6" s="118" t="s">
        <v>622</v>
      </c>
      <c r="R6" s="125">
        <v>0</v>
      </c>
      <c r="S6" s="127">
        <v>1</v>
      </c>
      <c r="T6" s="122" t="str">
        <f t="shared" ref="T6:T36" si="3">CONCATENATE("0x",DEC2HEX(S6,2))</f>
        <v>0x01</v>
      </c>
      <c r="U6" s="118" t="s">
        <v>622</v>
      </c>
    </row>
    <row r="7" spans="2:21">
      <c r="B7" s="125">
        <v>0</v>
      </c>
      <c r="C7" s="127">
        <v>2</v>
      </c>
      <c r="D7" s="122" t="str">
        <f t="shared" si="0"/>
        <v>0x02</v>
      </c>
      <c r="E7" s="118" t="s">
        <v>624</v>
      </c>
      <c r="G7" s="133">
        <v>1</v>
      </c>
      <c r="H7" s="117">
        <v>2</v>
      </c>
      <c r="I7" s="122" t="str">
        <f t="shared" si="1"/>
        <v>0x02</v>
      </c>
      <c r="J7" s="144" t="s">
        <v>625</v>
      </c>
      <c r="K7" s="149" t="s">
        <v>625</v>
      </c>
      <c r="M7" s="125">
        <v>0</v>
      </c>
      <c r="N7" s="127">
        <v>2</v>
      </c>
      <c r="O7" s="122" t="str">
        <f t="shared" si="2"/>
        <v>0x02</v>
      </c>
      <c r="P7" s="118" t="s">
        <v>624</v>
      </c>
      <c r="R7" s="125">
        <v>0</v>
      </c>
      <c r="S7" s="127">
        <v>2</v>
      </c>
      <c r="T7" s="122" t="str">
        <f t="shared" si="3"/>
        <v>0x02</v>
      </c>
      <c r="U7" s="118" t="s">
        <v>624</v>
      </c>
    </row>
    <row r="8" spans="2:21">
      <c r="B8" s="125">
        <v>0</v>
      </c>
      <c r="C8" s="127">
        <v>3</v>
      </c>
      <c r="D8" s="122" t="str">
        <f t="shared" si="0"/>
        <v>0x03</v>
      </c>
      <c r="E8" s="118" t="s">
        <v>626</v>
      </c>
      <c r="G8" s="133">
        <v>1</v>
      </c>
      <c r="H8" s="117">
        <v>3</v>
      </c>
      <c r="I8" s="122" t="str">
        <f t="shared" si="1"/>
        <v>0x03</v>
      </c>
      <c r="J8" s="144" t="s">
        <v>627</v>
      </c>
      <c r="K8" s="149" t="s">
        <v>627</v>
      </c>
      <c r="M8" s="125">
        <v>0</v>
      </c>
      <c r="N8" s="127">
        <v>3</v>
      </c>
      <c r="O8" s="122" t="str">
        <f t="shared" si="2"/>
        <v>0x03</v>
      </c>
      <c r="P8" s="118" t="s">
        <v>626</v>
      </c>
      <c r="R8" s="125">
        <v>0</v>
      </c>
      <c r="S8" s="127">
        <v>3</v>
      </c>
      <c r="T8" s="122" t="str">
        <f t="shared" si="3"/>
        <v>0x03</v>
      </c>
      <c r="U8" s="118" t="s">
        <v>626</v>
      </c>
    </row>
    <row r="9" spans="2:21">
      <c r="B9" s="125">
        <v>0</v>
      </c>
      <c r="C9" s="127">
        <v>4</v>
      </c>
      <c r="D9" s="122" t="str">
        <f t="shared" si="0"/>
        <v>0x04</v>
      </c>
      <c r="E9" s="118" t="s">
        <v>628</v>
      </c>
      <c r="G9" s="133">
        <v>1</v>
      </c>
      <c r="H9" s="117">
        <v>4</v>
      </c>
      <c r="I9" s="122" t="str">
        <f t="shared" si="1"/>
        <v>0x04</v>
      </c>
      <c r="J9" s="144" t="s">
        <v>629</v>
      </c>
      <c r="K9" s="149" t="s">
        <v>629</v>
      </c>
      <c r="M9" s="125">
        <v>0</v>
      </c>
      <c r="N9" s="127">
        <v>4</v>
      </c>
      <c r="O9" s="122" t="str">
        <f t="shared" si="2"/>
        <v>0x04</v>
      </c>
      <c r="P9" s="118" t="s">
        <v>628</v>
      </c>
      <c r="R9" s="125">
        <v>0</v>
      </c>
      <c r="S9" s="127">
        <v>4</v>
      </c>
      <c r="T9" s="122" t="str">
        <f t="shared" si="3"/>
        <v>0x04</v>
      </c>
      <c r="U9" s="118" t="s">
        <v>628</v>
      </c>
    </row>
    <row r="10" spans="2:21">
      <c r="B10" s="125">
        <v>0</v>
      </c>
      <c r="C10" s="127">
        <v>5</v>
      </c>
      <c r="D10" s="122" t="str">
        <f t="shared" si="0"/>
        <v>0x05</v>
      </c>
      <c r="E10" s="118" t="s">
        <v>630</v>
      </c>
      <c r="G10" s="133">
        <v>1</v>
      </c>
      <c r="H10" s="117">
        <v>5</v>
      </c>
      <c r="I10" s="122" t="str">
        <f t="shared" si="1"/>
        <v>0x05</v>
      </c>
      <c r="J10" s="144" t="s">
        <v>631</v>
      </c>
      <c r="K10" s="149" t="s">
        <v>631</v>
      </c>
      <c r="M10" s="125">
        <v>0</v>
      </c>
      <c r="N10" s="127">
        <v>5</v>
      </c>
      <c r="O10" s="122" t="str">
        <f t="shared" si="2"/>
        <v>0x05</v>
      </c>
      <c r="P10" s="118" t="s">
        <v>630</v>
      </c>
      <c r="R10" s="125">
        <v>0</v>
      </c>
      <c r="S10" s="127">
        <v>5</v>
      </c>
      <c r="T10" s="122" t="str">
        <f t="shared" si="3"/>
        <v>0x05</v>
      </c>
      <c r="U10" s="118" t="s">
        <v>630</v>
      </c>
    </row>
    <row r="11" spans="2:21">
      <c r="B11" s="125">
        <v>0</v>
      </c>
      <c r="C11" s="127">
        <v>6</v>
      </c>
      <c r="D11" s="122" t="str">
        <f t="shared" si="0"/>
        <v>0x06</v>
      </c>
      <c r="E11" s="118" t="s">
        <v>632</v>
      </c>
      <c r="G11" s="133">
        <v>1</v>
      </c>
      <c r="H11" s="117">
        <v>6</v>
      </c>
      <c r="I11" s="122" t="str">
        <f t="shared" si="1"/>
        <v>0x06</v>
      </c>
      <c r="J11" s="144" t="s">
        <v>633</v>
      </c>
      <c r="K11" s="149" t="s">
        <v>633</v>
      </c>
      <c r="M11" s="125">
        <v>0</v>
      </c>
      <c r="N11" s="127">
        <v>6</v>
      </c>
      <c r="O11" s="122" t="str">
        <f t="shared" si="2"/>
        <v>0x06</v>
      </c>
      <c r="P11" s="118" t="s">
        <v>632</v>
      </c>
      <c r="R11" s="125">
        <v>0</v>
      </c>
      <c r="S11" s="127">
        <v>6</v>
      </c>
      <c r="T11" s="122" t="str">
        <f t="shared" si="3"/>
        <v>0x06</v>
      </c>
      <c r="U11" s="118" t="s">
        <v>632</v>
      </c>
    </row>
    <row r="12" spans="2:21">
      <c r="B12" s="125">
        <v>0</v>
      </c>
      <c r="C12" s="127">
        <v>7</v>
      </c>
      <c r="D12" s="122" t="str">
        <f t="shared" si="0"/>
        <v>0x07</v>
      </c>
      <c r="E12" s="118" t="s">
        <v>634</v>
      </c>
      <c r="G12" s="133">
        <v>1</v>
      </c>
      <c r="H12" s="117">
        <v>7</v>
      </c>
      <c r="I12" s="122" t="str">
        <f t="shared" si="1"/>
        <v>0x07</v>
      </c>
      <c r="J12" s="144" t="s">
        <v>635</v>
      </c>
      <c r="K12" s="149" t="s">
        <v>635</v>
      </c>
      <c r="M12" s="125">
        <v>0</v>
      </c>
      <c r="N12" s="127">
        <v>7</v>
      </c>
      <c r="O12" s="122" t="str">
        <f t="shared" si="2"/>
        <v>0x07</v>
      </c>
      <c r="P12" s="118" t="s">
        <v>634</v>
      </c>
      <c r="R12" s="125">
        <v>0</v>
      </c>
      <c r="S12" s="127">
        <v>7</v>
      </c>
      <c r="T12" s="122" t="str">
        <f t="shared" si="3"/>
        <v>0x07</v>
      </c>
      <c r="U12" s="118" t="s">
        <v>634</v>
      </c>
    </row>
    <row r="13" spans="2:21">
      <c r="B13" s="125">
        <v>0</v>
      </c>
      <c r="C13" s="127">
        <v>8</v>
      </c>
      <c r="D13" s="122" t="str">
        <f t="shared" si="0"/>
        <v>0x08</v>
      </c>
      <c r="E13" s="118" t="s">
        <v>636</v>
      </c>
      <c r="G13" s="133">
        <v>1</v>
      </c>
      <c r="H13" s="117">
        <v>8</v>
      </c>
      <c r="I13" s="122" t="str">
        <f t="shared" si="1"/>
        <v>0x08</v>
      </c>
      <c r="J13" s="144" t="s">
        <v>637</v>
      </c>
      <c r="K13" s="149" t="s">
        <v>637</v>
      </c>
      <c r="M13" s="125">
        <v>0</v>
      </c>
      <c r="N13" s="127">
        <v>8</v>
      </c>
      <c r="O13" s="122" t="str">
        <f t="shared" si="2"/>
        <v>0x08</v>
      </c>
      <c r="P13" s="118" t="s">
        <v>636</v>
      </c>
      <c r="R13" s="125">
        <v>0</v>
      </c>
      <c r="S13" s="127">
        <v>8</v>
      </c>
      <c r="T13" s="122" t="str">
        <f t="shared" si="3"/>
        <v>0x08</v>
      </c>
      <c r="U13" s="118" t="s">
        <v>636</v>
      </c>
    </row>
    <row r="14" spans="2:21">
      <c r="B14" s="125">
        <v>0</v>
      </c>
      <c r="C14" s="127">
        <v>9</v>
      </c>
      <c r="D14" s="122" t="str">
        <f t="shared" si="0"/>
        <v>0x09</v>
      </c>
      <c r="E14" s="118" t="s">
        <v>638</v>
      </c>
      <c r="G14" s="133">
        <v>1</v>
      </c>
      <c r="H14" s="117">
        <v>9</v>
      </c>
      <c r="I14" s="122" t="str">
        <f t="shared" si="1"/>
        <v>0x09</v>
      </c>
      <c r="J14" s="144" t="s">
        <v>639</v>
      </c>
      <c r="K14" s="149" t="s">
        <v>639</v>
      </c>
      <c r="M14" s="125">
        <v>0</v>
      </c>
      <c r="N14" s="127">
        <v>9</v>
      </c>
      <c r="O14" s="122" t="str">
        <f t="shared" si="2"/>
        <v>0x09</v>
      </c>
      <c r="P14" s="118" t="s">
        <v>640</v>
      </c>
      <c r="R14" s="125">
        <v>0</v>
      </c>
      <c r="S14" s="127">
        <v>9</v>
      </c>
      <c r="T14" s="122" t="str">
        <f t="shared" si="3"/>
        <v>0x09</v>
      </c>
      <c r="U14" s="118" t="s">
        <v>640</v>
      </c>
    </row>
    <row r="15" spans="2:21">
      <c r="B15" s="125">
        <v>0</v>
      </c>
      <c r="C15" s="127">
        <v>10</v>
      </c>
      <c r="D15" s="122" t="str">
        <f t="shared" si="0"/>
        <v>0x0A</v>
      </c>
      <c r="E15" s="118" t="s">
        <v>641</v>
      </c>
      <c r="G15" s="133">
        <v>1</v>
      </c>
      <c r="H15" s="117">
        <v>10</v>
      </c>
      <c r="I15" s="122" t="str">
        <f t="shared" si="1"/>
        <v>0x0A</v>
      </c>
      <c r="J15" s="144" t="s">
        <v>642</v>
      </c>
      <c r="K15" s="149" t="s">
        <v>642</v>
      </c>
      <c r="M15" s="125">
        <v>0</v>
      </c>
      <c r="N15" s="127">
        <v>10</v>
      </c>
      <c r="O15" s="122" t="str">
        <f t="shared" si="2"/>
        <v>0x0A</v>
      </c>
      <c r="P15" s="118" t="s">
        <v>643</v>
      </c>
      <c r="R15" s="125">
        <v>0</v>
      </c>
      <c r="S15" s="127">
        <v>10</v>
      </c>
      <c r="T15" s="122" t="str">
        <f t="shared" si="3"/>
        <v>0x0A</v>
      </c>
      <c r="U15" s="118" t="s">
        <v>643</v>
      </c>
    </row>
    <row r="16" spans="2:21">
      <c r="B16" s="125">
        <v>0</v>
      </c>
      <c r="C16" s="127">
        <v>11</v>
      </c>
      <c r="D16" s="122" t="str">
        <f t="shared" si="0"/>
        <v>0x0B</v>
      </c>
      <c r="E16" s="118" t="s">
        <v>640</v>
      </c>
      <c r="G16" s="133">
        <v>1</v>
      </c>
      <c r="H16" s="117">
        <v>11</v>
      </c>
      <c r="I16" s="122" t="str">
        <f t="shared" si="1"/>
        <v>0x0B</v>
      </c>
      <c r="J16" s="144" t="s">
        <v>644</v>
      </c>
      <c r="K16" s="149" t="s">
        <v>644</v>
      </c>
      <c r="M16" s="125">
        <v>0</v>
      </c>
      <c r="N16" s="127">
        <v>11</v>
      </c>
      <c r="O16" s="122" t="str">
        <f t="shared" si="2"/>
        <v>0x0B</v>
      </c>
      <c r="P16" s="118" t="s">
        <v>645</v>
      </c>
      <c r="R16" s="125">
        <v>0</v>
      </c>
      <c r="S16" s="127">
        <v>11</v>
      </c>
      <c r="T16" s="122" t="str">
        <f t="shared" si="3"/>
        <v>0x0B</v>
      </c>
      <c r="U16" s="118" t="s">
        <v>645</v>
      </c>
    </row>
    <row r="17" spans="2:21">
      <c r="B17" s="125">
        <v>0</v>
      </c>
      <c r="C17" s="127">
        <v>12</v>
      </c>
      <c r="D17" s="122" t="str">
        <f t="shared" si="0"/>
        <v>0x0C</v>
      </c>
      <c r="E17" s="118" t="s">
        <v>643</v>
      </c>
      <c r="G17" s="133">
        <v>1</v>
      </c>
      <c r="H17" s="117">
        <v>12</v>
      </c>
      <c r="I17" s="122" t="str">
        <f t="shared" si="1"/>
        <v>0x0C</v>
      </c>
      <c r="J17" s="144" t="s">
        <v>646</v>
      </c>
      <c r="K17" s="149" t="s">
        <v>646</v>
      </c>
      <c r="M17" s="125">
        <v>0</v>
      </c>
      <c r="N17" s="127">
        <v>12</v>
      </c>
      <c r="O17" s="122" t="str">
        <f t="shared" si="2"/>
        <v>0x0C</v>
      </c>
      <c r="P17" s="118" t="s">
        <v>647</v>
      </c>
      <c r="R17" s="125">
        <v>0</v>
      </c>
      <c r="S17" s="127">
        <v>12</v>
      </c>
      <c r="T17" s="122" t="str">
        <f t="shared" si="3"/>
        <v>0x0C</v>
      </c>
      <c r="U17" s="118" t="s">
        <v>648</v>
      </c>
    </row>
    <row r="18" spans="2:21">
      <c r="B18" s="125">
        <v>0</v>
      </c>
      <c r="C18" s="127">
        <v>13</v>
      </c>
      <c r="D18" s="122" t="str">
        <f t="shared" si="0"/>
        <v>0x0D</v>
      </c>
      <c r="E18" s="118" t="s">
        <v>645</v>
      </c>
      <c r="G18" s="133">
        <v>1</v>
      </c>
      <c r="H18" s="117">
        <v>13</v>
      </c>
      <c r="I18" s="122" t="str">
        <f t="shared" si="1"/>
        <v>0x0D</v>
      </c>
      <c r="J18" s="144" t="s">
        <v>649</v>
      </c>
      <c r="K18" s="149" t="s">
        <v>649</v>
      </c>
      <c r="M18" s="125">
        <v>0</v>
      </c>
      <c r="N18" s="127">
        <v>13</v>
      </c>
      <c r="O18" s="122" t="str">
        <f t="shared" si="2"/>
        <v>0x0D</v>
      </c>
      <c r="P18" s="118" t="s">
        <v>638</v>
      </c>
      <c r="R18" s="125">
        <v>0</v>
      </c>
      <c r="S18" s="127">
        <v>13</v>
      </c>
      <c r="T18" s="122" t="str">
        <f t="shared" si="3"/>
        <v>0x0D</v>
      </c>
      <c r="U18" s="118" t="s">
        <v>650</v>
      </c>
    </row>
    <row r="19" spans="2:21">
      <c r="B19" s="125">
        <v>0</v>
      </c>
      <c r="C19" s="127">
        <v>14</v>
      </c>
      <c r="D19" s="122" t="str">
        <f t="shared" si="0"/>
        <v>0x0E</v>
      </c>
      <c r="E19" s="118" t="s">
        <v>648</v>
      </c>
      <c r="G19" s="133">
        <v>1</v>
      </c>
      <c r="H19" s="117">
        <v>14</v>
      </c>
      <c r="I19" s="122" t="str">
        <f t="shared" si="1"/>
        <v>0x0E</v>
      </c>
      <c r="J19" s="144" t="s">
        <v>651</v>
      </c>
      <c r="K19" s="149" t="s">
        <v>652</v>
      </c>
      <c r="M19" s="125">
        <v>0</v>
      </c>
      <c r="N19" s="127">
        <v>14</v>
      </c>
      <c r="O19" s="122" t="str">
        <f t="shared" si="2"/>
        <v>0x0E</v>
      </c>
      <c r="P19" s="118" t="s">
        <v>641</v>
      </c>
      <c r="R19" s="125">
        <v>0</v>
      </c>
      <c r="S19" s="127">
        <v>14</v>
      </c>
      <c r="T19" s="122" t="str">
        <f t="shared" si="3"/>
        <v>0x0E</v>
      </c>
      <c r="U19" s="118" t="s">
        <v>647</v>
      </c>
    </row>
    <row r="20" spans="2:21">
      <c r="B20" s="125">
        <v>0</v>
      </c>
      <c r="C20" s="127">
        <v>15</v>
      </c>
      <c r="D20" s="122" t="str">
        <f t="shared" si="0"/>
        <v>0x0F</v>
      </c>
      <c r="E20" s="118" t="s">
        <v>650</v>
      </c>
      <c r="G20" s="133">
        <v>1</v>
      </c>
      <c r="H20" s="117">
        <v>15</v>
      </c>
      <c r="I20" s="122" t="str">
        <f t="shared" si="1"/>
        <v>0x0F</v>
      </c>
      <c r="J20" s="144" t="s">
        <v>653</v>
      </c>
      <c r="K20" s="149" t="s">
        <v>653</v>
      </c>
      <c r="M20" s="125">
        <v>0</v>
      </c>
      <c r="N20" s="127">
        <v>15</v>
      </c>
      <c r="O20" s="122" t="str">
        <f t="shared" si="2"/>
        <v>0x0F</v>
      </c>
      <c r="P20" s="118" t="s">
        <v>654</v>
      </c>
      <c r="R20" s="125">
        <v>0</v>
      </c>
      <c r="S20" s="127">
        <v>15</v>
      </c>
      <c r="T20" s="122" t="str">
        <f t="shared" si="3"/>
        <v>0x0F</v>
      </c>
      <c r="U20" s="118" t="s">
        <v>638</v>
      </c>
    </row>
    <row r="21" spans="2:21">
      <c r="B21" s="125">
        <v>0</v>
      </c>
      <c r="C21" s="127">
        <v>16</v>
      </c>
      <c r="D21" s="122" t="str">
        <f t="shared" si="0"/>
        <v>0x10</v>
      </c>
      <c r="E21" s="152" t="s">
        <v>443</v>
      </c>
      <c r="G21" s="133">
        <v>1</v>
      </c>
      <c r="H21" s="117">
        <v>16</v>
      </c>
      <c r="I21" s="122" t="str">
        <f t="shared" si="1"/>
        <v>0x10</v>
      </c>
      <c r="J21" s="145" t="s">
        <v>655</v>
      </c>
      <c r="K21" s="150" t="s">
        <v>655</v>
      </c>
      <c r="M21" s="125">
        <v>0</v>
      </c>
      <c r="N21" s="127">
        <v>16</v>
      </c>
      <c r="O21" s="122" t="str">
        <f t="shared" si="2"/>
        <v>0x10</v>
      </c>
      <c r="P21" s="118" t="s">
        <v>654</v>
      </c>
      <c r="R21" s="125">
        <v>0</v>
      </c>
      <c r="S21" s="127">
        <v>16</v>
      </c>
      <c r="T21" s="122" t="str">
        <f t="shared" si="3"/>
        <v>0x10</v>
      </c>
      <c r="U21" s="118" t="s">
        <v>641</v>
      </c>
    </row>
    <row r="22" spans="2:21">
      <c r="B22" s="125">
        <v>0</v>
      </c>
      <c r="C22" s="127">
        <v>17</v>
      </c>
      <c r="D22" s="122" t="str">
        <f t="shared" si="0"/>
        <v>0x11</v>
      </c>
      <c r="E22" s="152" t="s">
        <v>442</v>
      </c>
      <c r="G22" s="133">
        <v>1</v>
      </c>
      <c r="H22" s="117">
        <v>17</v>
      </c>
      <c r="I22" s="122" t="str">
        <f t="shared" si="1"/>
        <v>0x11</v>
      </c>
      <c r="J22" s="144" t="s">
        <v>656</v>
      </c>
      <c r="K22" s="157" t="s">
        <v>656</v>
      </c>
      <c r="M22" s="125">
        <v>0</v>
      </c>
      <c r="N22" s="127">
        <v>17</v>
      </c>
      <c r="O22" s="122" t="str">
        <f t="shared" si="2"/>
        <v>0x11</v>
      </c>
      <c r="P22" s="118" t="s">
        <v>654</v>
      </c>
      <c r="R22" s="125">
        <v>0</v>
      </c>
      <c r="S22" s="127">
        <v>17</v>
      </c>
      <c r="T22" s="122" t="str">
        <f t="shared" si="3"/>
        <v>0x11</v>
      </c>
      <c r="U22" s="118" t="s">
        <v>654</v>
      </c>
    </row>
    <row r="23" spans="2:21">
      <c r="B23" s="125">
        <v>0</v>
      </c>
      <c r="C23" s="127">
        <v>18</v>
      </c>
      <c r="D23" s="122" t="str">
        <f t="shared" si="0"/>
        <v>0x12</v>
      </c>
      <c r="E23" s="152" t="s">
        <v>441</v>
      </c>
      <c r="G23" s="133">
        <v>1</v>
      </c>
      <c r="H23" s="117">
        <v>18</v>
      </c>
      <c r="I23" s="122" t="str">
        <f t="shared" si="1"/>
        <v>0x12</v>
      </c>
      <c r="J23" s="146" t="s">
        <v>657</v>
      </c>
      <c r="K23" s="158" t="s">
        <v>657</v>
      </c>
      <c r="M23" s="125">
        <v>0</v>
      </c>
      <c r="N23" s="127">
        <v>18</v>
      </c>
      <c r="O23" s="122" t="str">
        <f t="shared" si="2"/>
        <v>0x12</v>
      </c>
      <c r="P23" s="118" t="s">
        <v>654</v>
      </c>
      <c r="R23" s="125">
        <v>0</v>
      </c>
      <c r="S23" s="127">
        <v>18</v>
      </c>
      <c r="T23" s="122" t="str">
        <f t="shared" si="3"/>
        <v>0x12</v>
      </c>
      <c r="U23" s="118" t="s">
        <v>654</v>
      </c>
    </row>
    <row r="24" spans="2:21">
      <c r="B24" s="125">
        <v>0</v>
      </c>
      <c r="C24" s="127">
        <v>19</v>
      </c>
      <c r="D24" s="122" t="str">
        <f t="shared" si="0"/>
        <v>0x13</v>
      </c>
      <c r="E24" s="118" t="s">
        <v>658</v>
      </c>
      <c r="G24" s="133">
        <v>1</v>
      </c>
      <c r="H24" s="117">
        <v>19</v>
      </c>
      <c r="I24" s="122" t="str">
        <f t="shared" si="1"/>
        <v>0x13</v>
      </c>
      <c r="J24" s="144" t="s">
        <v>659</v>
      </c>
      <c r="K24" s="157" t="s">
        <v>659</v>
      </c>
      <c r="M24" s="125">
        <v>0</v>
      </c>
      <c r="N24" s="127">
        <v>19</v>
      </c>
      <c r="O24" s="122" t="str">
        <f t="shared" si="2"/>
        <v>0x13</v>
      </c>
      <c r="P24" s="118" t="s">
        <v>654</v>
      </c>
      <c r="R24" s="125">
        <v>0</v>
      </c>
      <c r="S24" s="127">
        <v>19</v>
      </c>
      <c r="T24" s="122" t="str">
        <f t="shared" si="3"/>
        <v>0x13</v>
      </c>
      <c r="U24" s="118" t="s">
        <v>654</v>
      </c>
    </row>
    <row r="25" spans="2:21">
      <c r="B25" s="125">
        <v>0</v>
      </c>
      <c r="C25" s="127">
        <v>20</v>
      </c>
      <c r="D25" s="122" t="str">
        <f t="shared" si="0"/>
        <v>0x14</v>
      </c>
      <c r="E25" s="118" t="s">
        <v>660</v>
      </c>
      <c r="G25" s="133">
        <v>1</v>
      </c>
      <c r="H25" s="117">
        <v>20</v>
      </c>
      <c r="I25" s="122" t="str">
        <f t="shared" si="1"/>
        <v>0x14</v>
      </c>
      <c r="J25" s="144" t="s">
        <v>654</v>
      </c>
      <c r="K25" s="149" t="s">
        <v>654</v>
      </c>
      <c r="M25" s="125">
        <v>0</v>
      </c>
      <c r="N25" s="127">
        <v>20</v>
      </c>
      <c r="O25" s="122" t="str">
        <f t="shared" si="2"/>
        <v>0x14</v>
      </c>
      <c r="P25" s="118" t="s">
        <v>654</v>
      </c>
      <c r="R25" s="125">
        <v>0</v>
      </c>
      <c r="S25" s="127">
        <v>20</v>
      </c>
      <c r="T25" s="122" t="str">
        <f t="shared" si="3"/>
        <v>0x14</v>
      </c>
      <c r="U25" s="118" t="s">
        <v>654</v>
      </c>
    </row>
    <row r="26" spans="2:21">
      <c r="B26" s="125">
        <v>0</v>
      </c>
      <c r="C26" s="127">
        <v>21</v>
      </c>
      <c r="D26" s="122" t="str">
        <f t="shared" si="0"/>
        <v>0x15</v>
      </c>
      <c r="E26" s="201" t="s">
        <v>661</v>
      </c>
      <c r="G26" s="133">
        <v>1</v>
      </c>
      <c r="H26" s="117">
        <v>21</v>
      </c>
      <c r="I26" s="122" t="str">
        <f t="shared" si="1"/>
        <v>0x15</v>
      </c>
      <c r="J26" s="144" t="s">
        <v>654</v>
      </c>
      <c r="K26" s="149" t="s">
        <v>654</v>
      </c>
      <c r="M26" s="125">
        <v>0</v>
      </c>
      <c r="N26" s="127">
        <v>21</v>
      </c>
      <c r="O26" s="122" t="str">
        <f t="shared" si="2"/>
        <v>0x15</v>
      </c>
      <c r="P26" s="118" t="s">
        <v>654</v>
      </c>
      <c r="R26" s="125">
        <v>0</v>
      </c>
      <c r="S26" s="127">
        <v>21</v>
      </c>
      <c r="T26" s="122" t="str">
        <f t="shared" si="3"/>
        <v>0x15</v>
      </c>
      <c r="U26" s="118" t="s">
        <v>654</v>
      </c>
    </row>
    <row r="27" spans="2:21">
      <c r="B27" s="125">
        <v>0</v>
      </c>
      <c r="C27" s="127">
        <v>22</v>
      </c>
      <c r="D27" s="122" t="str">
        <f t="shared" si="0"/>
        <v>0x16</v>
      </c>
      <c r="E27" s="201" t="s">
        <v>662</v>
      </c>
      <c r="G27" s="133">
        <v>1</v>
      </c>
      <c r="H27" s="117">
        <v>22</v>
      </c>
      <c r="I27" s="122" t="str">
        <f t="shared" si="1"/>
        <v>0x16</v>
      </c>
      <c r="J27" s="144" t="s">
        <v>654</v>
      </c>
      <c r="K27" s="149" t="s">
        <v>654</v>
      </c>
      <c r="M27" s="125">
        <v>0</v>
      </c>
      <c r="N27" s="127">
        <v>22</v>
      </c>
      <c r="O27" s="122" t="str">
        <f t="shared" si="2"/>
        <v>0x16</v>
      </c>
      <c r="P27" s="118" t="s">
        <v>654</v>
      </c>
      <c r="R27" s="125">
        <v>0</v>
      </c>
      <c r="S27" s="127">
        <v>22</v>
      </c>
      <c r="T27" s="122" t="str">
        <f t="shared" si="3"/>
        <v>0x16</v>
      </c>
      <c r="U27" s="118" t="s">
        <v>654</v>
      </c>
    </row>
    <row r="28" spans="2:21">
      <c r="B28" s="125">
        <v>0</v>
      </c>
      <c r="C28" s="127">
        <v>23</v>
      </c>
      <c r="D28" s="122" t="str">
        <f t="shared" si="0"/>
        <v>0x17</v>
      </c>
      <c r="E28" s="201" t="s">
        <v>663</v>
      </c>
      <c r="G28" s="133">
        <v>1</v>
      </c>
      <c r="H28" s="117">
        <v>23</v>
      </c>
      <c r="I28" s="122" t="str">
        <f t="shared" si="1"/>
        <v>0x17</v>
      </c>
      <c r="J28" s="144" t="s">
        <v>654</v>
      </c>
      <c r="K28" s="149" t="s">
        <v>654</v>
      </c>
      <c r="M28" s="125">
        <v>0</v>
      </c>
      <c r="N28" s="127">
        <v>23</v>
      </c>
      <c r="O28" s="122" t="str">
        <f t="shared" si="2"/>
        <v>0x17</v>
      </c>
      <c r="P28" s="118" t="s">
        <v>654</v>
      </c>
      <c r="R28" s="125">
        <v>0</v>
      </c>
      <c r="S28" s="127">
        <v>23</v>
      </c>
      <c r="T28" s="122" t="str">
        <f t="shared" si="3"/>
        <v>0x17</v>
      </c>
      <c r="U28" s="118" t="s">
        <v>654</v>
      </c>
    </row>
    <row r="29" spans="2:21">
      <c r="B29" s="125">
        <v>0</v>
      </c>
      <c r="C29" s="127">
        <v>24</v>
      </c>
      <c r="D29" s="122" t="str">
        <f t="shared" si="0"/>
        <v>0x18</v>
      </c>
      <c r="E29" s="118" t="s">
        <v>654</v>
      </c>
      <c r="G29" s="133">
        <v>1</v>
      </c>
      <c r="H29" s="117">
        <v>24</v>
      </c>
      <c r="I29" s="122" t="str">
        <f t="shared" si="1"/>
        <v>0x18</v>
      </c>
      <c r="J29" s="144" t="s">
        <v>654</v>
      </c>
      <c r="K29" s="149" t="s">
        <v>654</v>
      </c>
      <c r="M29" s="125">
        <v>0</v>
      </c>
      <c r="N29" s="127">
        <v>24</v>
      </c>
      <c r="O29" s="122" t="str">
        <f t="shared" si="2"/>
        <v>0x18</v>
      </c>
      <c r="P29" s="118" t="s">
        <v>654</v>
      </c>
      <c r="R29" s="125">
        <v>0</v>
      </c>
      <c r="S29" s="127">
        <v>24</v>
      </c>
      <c r="T29" s="122" t="str">
        <f t="shared" si="3"/>
        <v>0x18</v>
      </c>
      <c r="U29" s="118" t="s">
        <v>654</v>
      </c>
    </row>
    <row r="30" spans="2:21">
      <c r="B30" s="125">
        <v>0</v>
      </c>
      <c r="C30" s="127">
        <v>25</v>
      </c>
      <c r="D30" s="122" t="str">
        <f t="shared" si="0"/>
        <v>0x19</v>
      </c>
      <c r="E30" s="118" t="s">
        <v>654</v>
      </c>
      <c r="G30" s="133">
        <v>1</v>
      </c>
      <c r="H30" s="117">
        <v>25</v>
      </c>
      <c r="I30" s="122" t="str">
        <f t="shared" si="1"/>
        <v>0x19</v>
      </c>
      <c r="J30" s="144" t="s">
        <v>654</v>
      </c>
      <c r="K30" s="149" t="s">
        <v>654</v>
      </c>
      <c r="M30" s="125">
        <v>0</v>
      </c>
      <c r="N30" s="127">
        <v>25</v>
      </c>
      <c r="O30" s="122" t="str">
        <f t="shared" si="2"/>
        <v>0x19</v>
      </c>
      <c r="P30" s="118" t="s">
        <v>654</v>
      </c>
      <c r="R30" s="125">
        <v>0</v>
      </c>
      <c r="S30" s="127">
        <v>25</v>
      </c>
      <c r="T30" s="122" t="str">
        <f t="shared" si="3"/>
        <v>0x19</v>
      </c>
      <c r="U30" s="118" t="s">
        <v>654</v>
      </c>
    </row>
    <row r="31" spans="2:21">
      <c r="B31" s="125">
        <v>0</v>
      </c>
      <c r="C31" s="127">
        <v>26</v>
      </c>
      <c r="D31" s="122" t="str">
        <f t="shared" si="0"/>
        <v>0x1A</v>
      </c>
      <c r="E31" s="118" t="s">
        <v>654</v>
      </c>
      <c r="G31" s="133">
        <v>1</v>
      </c>
      <c r="H31" s="117">
        <v>26</v>
      </c>
      <c r="I31" s="122" t="str">
        <f t="shared" si="1"/>
        <v>0x1A</v>
      </c>
      <c r="J31" s="144" t="s">
        <v>654</v>
      </c>
      <c r="K31" s="149" t="s">
        <v>654</v>
      </c>
      <c r="M31" s="125">
        <v>0</v>
      </c>
      <c r="N31" s="127">
        <v>26</v>
      </c>
      <c r="O31" s="122" t="str">
        <f t="shared" si="2"/>
        <v>0x1A</v>
      </c>
      <c r="P31" s="118" t="s">
        <v>654</v>
      </c>
      <c r="R31" s="125">
        <v>0</v>
      </c>
      <c r="S31" s="127">
        <v>26</v>
      </c>
      <c r="T31" s="122" t="str">
        <f t="shared" si="3"/>
        <v>0x1A</v>
      </c>
      <c r="U31" s="118" t="s">
        <v>654</v>
      </c>
    </row>
    <row r="32" spans="2:21">
      <c r="B32" s="125">
        <v>0</v>
      </c>
      <c r="C32" s="127">
        <v>27</v>
      </c>
      <c r="D32" s="122" t="str">
        <f t="shared" si="0"/>
        <v>0x1B</v>
      </c>
      <c r="E32" s="118" t="s">
        <v>654</v>
      </c>
      <c r="G32" s="133">
        <v>1</v>
      </c>
      <c r="H32" s="117">
        <v>27</v>
      </c>
      <c r="I32" s="122" t="str">
        <f t="shared" si="1"/>
        <v>0x1B</v>
      </c>
      <c r="J32" s="144" t="s">
        <v>654</v>
      </c>
      <c r="K32" s="149" t="s">
        <v>654</v>
      </c>
      <c r="M32" s="125">
        <v>0</v>
      </c>
      <c r="N32" s="127">
        <v>27</v>
      </c>
      <c r="O32" s="122" t="str">
        <f t="shared" si="2"/>
        <v>0x1B</v>
      </c>
      <c r="P32" s="118" t="s">
        <v>654</v>
      </c>
      <c r="R32" s="125">
        <v>0</v>
      </c>
      <c r="S32" s="127">
        <v>27</v>
      </c>
      <c r="T32" s="122" t="str">
        <f t="shared" si="3"/>
        <v>0x1B</v>
      </c>
      <c r="U32" s="118" t="s">
        <v>654</v>
      </c>
    </row>
    <row r="33" spans="2:21">
      <c r="B33" s="125">
        <v>0</v>
      </c>
      <c r="C33" s="127">
        <v>28</v>
      </c>
      <c r="D33" s="122" t="str">
        <f t="shared" si="0"/>
        <v>0x1C</v>
      </c>
      <c r="E33" s="118" t="s">
        <v>654</v>
      </c>
      <c r="G33" s="133">
        <v>1</v>
      </c>
      <c r="H33" s="117">
        <v>28</v>
      </c>
      <c r="I33" s="122" t="str">
        <f t="shared" si="1"/>
        <v>0x1C</v>
      </c>
      <c r="J33" s="144" t="s">
        <v>654</v>
      </c>
      <c r="K33" s="149" t="s">
        <v>654</v>
      </c>
      <c r="M33" s="125">
        <v>0</v>
      </c>
      <c r="N33" s="127">
        <v>28</v>
      </c>
      <c r="O33" s="122" t="str">
        <f t="shared" si="2"/>
        <v>0x1C</v>
      </c>
      <c r="P33" s="118" t="s">
        <v>654</v>
      </c>
      <c r="R33" s="125">
        <v>0</v>
      </c>
      <c r="S33" s="127">
        <v>28</v>
      </c>
      <c r="T33" s="122" t="str">
        <f t="shared" si="3"/>
        <v>0x1C</v>
      </c>
      <c r="U33" s="118" t="s">
        <v>654</v>
      </c>
    </row>
    <row r="34" spans="2:21">
      <c r="B34" s="125">
        <v>0</v>
      </c>
      <c r="C34" s="127">
        <v>29</v>
      </c>
      <c r="D34" s="122" t="str">
        <f t="shared" si="0"/>
        <v>0x1D</v>
      </c>
      <c r="E34" s="118" t="s">
        <v>654</v>
      </c>
      <c r="G34" s="133">
        <v>1</v>
      </c>
      <c r="H34" s="117">
        <v>29</v>
      </c>
      <c r="I34" s="122" t="str">
        <f t="shared" si="1"/>
        <v>0x1D</v>
      </c>
      <c r="J34" s="144" t="s">
        <v>654</v>
      </c>
      <c r="K34" s="149" t="s">
        <v>654</v>
      </c>
      <c r="M34" s="125">
        <v>0</v>
      </c>
      <c r="N34" s="127">
        <v>29</v>
      </c>
      <c r="O34" s="122" t="str">
        <f t="shared" si="2"/>
        <v>0x1D</v>
      </c>
      <c r="P34" s="118" t="s">
        <v>654</v>
      </c>
      <c r="R34" s="125">
        <v>0</v>
      </c>
      <c r="S34" s="127">
        <v>29</v>
      </c>
      <c r="T34" s="122" t="str">
        <f t="shared" si="3"/>
        <v>0x1D</v>
      </c>
      <c r="U34" s="118" t="s">
        <v>654</v>
      </c>
    </row>
    <row r="35" spans="2:21">
      <c r="B35" s="125">
        <v>0</v>
      </c>
      <c r="C35" s="127">
        <v>30</v>
      </c>
      <c r="D35" s="122" t="str">
        <f t="shared" si="0"/>
        <v>0x1E</v>
      </c>
      <c r="E35" s="118" t="s">
        <v>654</v>
      </c>
      <c r="G35" s="133">
        <v>1</v>
      </c>
      <c r="H35" s="117">
        <v>30</v>
      </c>
      <c r="I35" s="122" t="str">
        <f t="shared" si="1"/>
        <v>0x1E</v>
      </c>
      <c r="J35" s="144" t="s">
        <v>654</v>
      </c>
      <c r="K35" s="149" t="s">
        <v>654</v>
      </c>
      <c r="M35" s="125">
        <v>0</v>
      </c>
      <c r="N35" s="127">
        <v>30</v>
      </c>
      <c r="O35" s="122" t="str">
        <f t="shared" si="2"/>
        <v>0x1E</v>
      </c>
      <c r="P35" s="118" t="s">
        <v>654</v>
      </c>
      <c r="R35" s="125">
        <v>0</v>
      </c>
      <c r="S35" s="127">
        <v>30</v>
      </c>
      <c r="T35" s="122" t="str">
        <f t="shared" si="3"/>
        <v>0x1E</v>
      </c>
      <c r="U35" s="118" t="s">
        <v>654</v>
      </c>
    </row>
    <row r="36" spans="2:21">
      <c r="B36" s="124">
        <v>0</v>
      </c>
      <c r="C36" s="126">
        <v>31</v>
      </c>
      <c r="D36" s="121" t="str">
        <f t="shared" si="0"/>
        <v>0x1F</v>
      </c>
      <c r="E36" s="120" t="s">
        <v>654</v>
      </c>
      <c r="G36" s="130">
        <v>1</v>
      </c>
      <c r="H36" s="119">
        <v>31</v>
      </c>
      <c r="I36" s="121" t="str">
        <f t="shared" si="1"/>
        <v>0x1F</v>
      </c>
      <c r="J36" s="147" t="s">
        <v>654</v>
      </c>
      <c r="K36" s="151" t="s">
        <v>654</v>
      </c>
      <c r="M36" s="124">
        <v>0</v>
      </c>
      <c r="N36" s="126">
        <v>31</v>
      </c>
      <c r="O36" s="121" t="str">
        <f t="shared" si="2"/>
        <v>0x1F</v>
      </c>
      <c r="P36" s="120" t="s">
        <v>654</v>
      </c>
      <c r="R36" s="124">
        <v>0</v>
      </c>
      <c r="S36" s="126">
        <v>31</v>
      </c>
      <c r="T36" s="121" t="str">
        <f t="shared" si="3"/>
        <v>0x1F</v>
      </c>
      <c r="U36" s="120" t="s">
        <v>654</v>
      </c>
    </row>
    <row r="37" spans="2:21">
      <c r="G37" s="17"/>
      <c r="H37" s="17"/>
      <c r="I37" s="17"/>
    </row>
    <row r="38" spans="2:21">
      <c r="E38" s="153" t="s">
        <v>664</v>
      </c>
    </row>
    <row r="40" spans="2:21" ht="30">
      <c r="C40" s="154" t="s">
        <v>665</v>
      </c>
      <c r="D40" s="154" t="s">
        <v>666</v>
      </c>
      <c r="E40" s="140" t="s">
        <v>395</v>
      </c>
      <c r="F40" s="140" t="s">
        <v>403</v>
      </c>
    </row>
    <row r="41" spans="2:21">
      <c r="B41"/>
      <c r="C41" s="156">
        <v>1</v>
      </c>
      <c r="D41" s="156">
        <v>0</v>
      </c>
      <c r="E41" s="156">
        <v>23</v>
      </c>
      <c r="F41" s="156">
        <v>0</v>
      </c>
      <c r="G41" s="82" t="s">
        <v>667</v>
      </c>
      <c r="H41">
        <f>IF(C41&lt;4,C41,0)</f>
        <v>1</v>
      </c>
      <c r="I41">
        <f>IF(D41=1,1,0)</f>
        <v>0</v>
      </c>
      <c r="J41">
        <f>IF(E41&lt;32,E41,0)</f>
        <v>23</v>
      </c>
      <c r="K41">
        <f>IF(F41&lt;64,F41,0)</f>
        <v>0</v>
      </c>
      <c r="M41" s="229"/>
      <c r="N41" s="229"/>
    </row>
    <row r="42" spans="2:21" ht="21">
      <c r="B42" s="155" t="s">
        <v>214</v>
      </c>
      <c r="C42" s="396" t="str">
        <f>_xlfn.CONCAT("0x",BIN2HEX(LEFT(H44,4)),BIN2HEX(MID(H44,5,4)),BIN2HEX(MID(H44,9,4)),BIN2HEX(MID(H44,13,4)))</f>
        <v>0x15C0</v>
      </c>
      <c r="D42" s="396"/>
      <c r="E42" s="396"/>
      <c r="F42" s="396"/>
      <c r="G42" s="82" t="s">
        <v>668</v>
      </c>
      <c r="H42">
        <v>3</v>
      </c>
      <c r="I42">
        <v>1</v>
      </c>
      <c r="J42">
        <v>5</v>
      </c>
      <c r="K42">
        <v>6</v>
      </c>
    </row>
    <row r="43" spans="2:21">
      <c r="B43" s="155" t="s">
        <v>213</v>
      </c>
      <c r="C43" s="397">
        <f>HEX2DEC(SUBSTITUTE(C42,"0x",""))</f>
        <v>5568</v>
      </c>
      <c r="D43" s="397"/>
      <c r="E43" s="397"/>
      <c r="F43" s="397"/>
      <c r="H43" s="82" t="str">
        <f>DEC2BIN(H41,H42)</f>
        <v>001</v>
      </c>
      <c r="I43" s="82" t="str">
        <f t="shared" ref="I43:K43" si="4">DEC2BIN(I41,I42)</f>
        <v>0</v>
      </c>
      <c r="J43" s="82" t="str">
        <f>DEC2BIN(J41,J42)</f>
        <v>10111</v>
      </c>
      <c r="K43" s="82" t="str">
        <f t="shared" si="4"/>
        <v>000000</v>
      </c>
    </row>
    <row r="44" spans="2:21">
      <c r="G44" s="82" t="s">
        <v>140</v>
      </c>
      <c r="H44" s="229" t="str">
        <f>_xlfn.CONCAT(0,DEC2BIN(H41,H42),DEC2BIN(I41,I42),DEC2BIN(J41,J42),DEC2BIN(K41,K42))</f>
        <v>0001010111000000</v>
      </c>
      <c r="I44" s="229"/>
      <c r="J44" s="229"/>
      <c r="K44" s="229"/>
    </row>
  </sheetData>
  <mergeCells count="14">
    <mergeCell ref="M41:N41"/>
    <mergeCell ref="H44:K44"/>
    <mergeCell ref="C42:F42"/>
    <mergeCell ref="C43:F43"/>
    <mergeCell ref="C3:E3"/>
    <mergeCell ref="R1:U1"/>
    <mergeCell ref="M1:P1"/>
    <mergeCell ref="H3:K3"/>
    <mergeCell ref="G2:K2"/>
    <mergeCell ref="B2:E2"/>
    <mergeCell ref="M2:P2"/>
    <mergeCell ref="N3:P3"/>
    <mergeCell ref="R2:U2"/>
    <mergeCell ref="S3:U3"/>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00E722-CE3F-45C0-BBBA-92985D0F8231}">
  <dimension ref="B2:H20"/>
  <sheetViews>
    <sheetView workbookViewId="0">
      <selection activeCell="D5" sqref="D5:D7"/>
    </sheetView>
  </sheetViews>
  <sheetFormatPr defaultColWidth="9.140625" defaultRowHeight="15"/>
  <cols>
    <col min="2" max="3" width="8.7109375" style="17" customWidth="1"/>
    <col min="4" max="4" width="22.7109375" bestFit="1" customWidth="1"/>
  </cols>
  <sheetData>
    <row r="2" spans="2:8">
      <c r="B2" s="398" t="s">
        <v>614</v>
      </c>
      <c r="C2" s="399"/>
      <c r="D2" s="400"/>
      <c r="F2" s="398" t="s">
        <v>614</v>
      </c>
      <c r="G2" s="399"/>
      <c r="H2" s="400"/>
    </row>
    <row r="3" spans="2:8">
      <c r="B3" s="388" t="s">
        <v>395</v>
      </c>
      <c r="C3" s="389"/>
      <c r="D3" s="391"/>
      <c r="F3" s="388" t="s">
        <v>397</v>
      </c>
      <c r="G3" s="389"/>
      <c r="H3" s="391"/>
    </row>
    <row r="4" spans="2:8">
      <c r="B4" s="134" t="s">
        <v>213</v>
      </c>
      <c r="C4" s="135" t="s">
        <v>214</v>
      </c>
      <c r="D4" s="138" t="s">
        <v>616</v>
      </c>
      <c r="F4" s="134" t="s">
        <v>213</v>
      </c>
      <c r="G4" s="135" t="s">
        <v>214</v>
      </c>
      <c r="H4" s="138" t="s">
        <v>616</v>
      </c>
    </row>
    <row r="5" spans="2:8">
      <c r="B5" s="129">
        <v>0</v>
      </c>
      <c r="C5" s="131" t="str">
        <f>CONCATENATE("0x",DEC2HEX(B5,2))</f>
        <v>0x00</v>
      </c>
      <c r="D5" s="132" t="s">
        <v>661</v>
      </c>
      <c r="F5" s="129">
        <v>0</v>
      </c>
      <c r="G5" s="131" t="str">
        <f>CONCATENATE("0x",DEC2HEX(F5,2))</f>
        <v>0x00</v>
      </c>
      <c r="H5" s="132" t="s">
        <v>654</v>
      </c>
    </row>
    <row r="6" spans="2:8">
      <c r="B6" s="117">
        <v>1</v>
      </c>
      <c r="C6" s="122" t="str">
        <f t="shared" ref="C6:C20" si="0">CONCATENATE("0x",DEC2HEX(B6,2))</f>
        <v>0x01</v>
      </c>
      <c r="D6" s="118" t="s">
        <v>662</v>
      </c>
      <c r="F6" s="117">
        <v>1</v>
      </c>
      <c r="G6" s="122" t="str">
        <f t="shared" ref="G6:G12" si="1">CONCATENATE("0x",DEC2HEX(F6,2))</f>
        <v>0x01</v>
      </c>
      <c r="H6" s="183" t="s">
        <v>621</v>
      </c>
    </row>
    <row r="7" spans="2:8">
      <c r="B7" s="117">
        <v>2</v>
      </c>
      <c r="C7" s="122" t="str">
        <f t="shared" si="0"/>
        <v>0x02</v>
      </c>
      <c r="D7" s="118" t="s">
        <v>669</v>
      </c>
      <c r="F7" s="117">
        <v>2</v>
      </c>
      <c r="G7" s="122" t="str">
        <f t="shared" si="1"/>
        <v>0x02</v>
      </c>
      <c r="H7" s="118" t="s">
        <v>654</v>
      </c>
    </row>
    <row r="8" spans="2:8">
      <c r="B8" s="117">
        <v>3</v>
      </c>
      <c r="C8" s="122" t="str">
        <f t="shared" si="0"/>
        <v>0x03</v>
      </c>
      <c r="D8" s="118" t="s">
        <v>670</v>
      </c>
      <c r="F8" s="117">
        <v>3</v>
      </c>
      <c r="G8" s="122" t="str">
        <f t="shared" si="1"/>
        <v>0x03</v>
      </c>
      <c r="H8" s="118" t="s">
        <v>654</v>
      </c>
    </row>
    <row r="9" spans="2:8">
      <c r="B9" s="117">
        <v>4</v>
      </c>
      <c r="C9" s="122" t="str">
        <f t="shared" si="0"/>
        <v>0x04</v>
      </c>
      <c r="D9" s="118" t="s">
        <v>670</v>
      </c>
      <c r="F9" s="117">
        <v>4</v>
      </c>
      <c r="G9" s="122" t="str">
        <f t="shared" si="1"/>
        <v>0x04</v>
      </c>
      <c r="H9" s="187" t="s">
        <v>671</v>
      </c>
    </row>
    <row r="10" spans="2:8">
      <c r="B10" s="117">
        <v>5</v>
      </c>
      <c r="C10" s="122" t="str">
        <f t="shared" si="0"/>
        <v>0x05</v>
      </c>
      <c r="D10" s="118" t="s">
        <v>670</v>
      </c>
      <c r="F10" s="117">
        <v>5</v>
      </c>
      <c r="G10" s="122" t="str">
        <f t="shared" si="1"/>
        <v>0x05</v>
      </c>
      <c r="H10" s="118" t="s">
        <v>672</v>
      </c>
    </row>
    <row r="11" spans="2:8">
      <c r="B11" s="117">
        <v>6</v>
      </c>
      <c r="C11" s="122" t="str">
        <f t="shared" si="0"/>
        <v>0x06</v>
      </c>
      <c r="D11" s="118" t="s">
        <v>670</v>
      </c>
      <c r="F11" s="117">
        <v>6</v>
      </c>
      <c r="G11" s="122" t="str">
        <f t="shared" si="1"/>
        <v>0x06</v>
      </c>
      <c r="H11" s="118" t="s">
        <v>673</v>
      </c>
    </row>
    <row r="12" spans="2:8">
      <c r="B12" s="117">
        <v>7</v>
      </c>
      <c r="C12" s="122" t="str">
        <f t="shared" si="0"/>
        <v>0x07</v>
      </c>
      <c r="D12" s="118" t="s">
        <v>670</v>
      </c>
      <c r="F12" s="119">
        <v>7</v>
      </c>
      <c r="G12" s="121" t="str">
        <f t="shared" si="1"/>
        <v>0x07</v>
      </c>
      <c r="H12" s="120" t="s">
        <v>674</v>
      </c>
    </row>
    <row r="13" spans="2:8">
      <c r="B13" s="117">
        <v>8</v>
      </c>
      <c r="C13" s="122" t="str">
        <f t="shared" si="0"/>
        <v>0x08</v>
      </c>
      <c r="D13" s="118" t="s">
        <v>670</v>
      </c>
      <c r="F13" s="17"/>
      <c r="G13" s="17"/>
    </row>
    <row r="14" spans="2:8">
      <c r="B14" s="117">
        <v>9</v>
      </c>
      <c r="C14" s="122" t="str">
        <f t="shared" si="0"/>
        <v>0x09</v>
      </c>
      <c r="D14" s="118" t="s">
        <v>670</v>
      </c>
      <c r="F14" s="17"/>
      <c r="G14" s="17"/>
    </row>
    <row r="15" spans="2:8">
      <c r="B15" s="117">
        <v>10</v>
      </c>
      <c r="C15" s="122" t="str">
        <f t="shared" si="0"/>
        <v>0x0A</v>
      </c>
      <c r="D15" s="118" t="s">
        <v>670</v>
      </c>
      <c r="F15" s="17"/>
      <c r="G15" s="17"/>
    </row>
    <row r="16" spans="2:8">
      <c r="B16" s="117">
        <v>11</v>
      </c>
      <c r="C16" s="122" t="str">
        <f t="shared" si="0"/>
        <v>0x0B</v>
      </c>
      <c r="D16" s="118" t="s">
        <v>670</v>
      </c>
      <c r="F16" s="17"/>
      <c r="G16" s="17"/>
    </row>
    <row r="17" spans="2:7">
      <c r="B17" s="117">
        <v>12</v>
      </c>
      <c r="C17" s="122" t="str">
        <f t="shared" si="0"/>
        <v>0x0C</v>
      </c>
      <c r="D17" s="118" t="s">
        <v>670</v>
      </c>
      <c r="F17" s="17"/>
      <c r="G17" s="17"/>
    </row>
    <row r="18" spans="2:7">
      <c r="B18" s="117">
        <v>13</v>
      </c>
      <c r="C18" s="122" t="str">
        <f t="shared" si="0"/>
        <v>0x0D</v>
      </c>
      <c r="D18" s="118" t="s">
        <v>670</v>
      </c>
      <c r="F18" s="17"/>
      <c r="G18" s="17"/>
    </row>
    <row r="19" spans="2:7">
      <c r="B19" s="117">
        <v>14</v>
      </c>
      <c r="C19" s="122" t="str">
        <f t="shared" si="0"/>
        <v>0x0E</v>
      </c>
      <c r="D19" s="118" t="s">
        <v>670</v>
      </c>
      <c r="F19" s="17"/>
      <c r="G19" s="17"/>
    </row>
    <row r="20" spans="2:7">
      <c r="B20" s="119">
        <v>15</v>
      </c>
      <c r="C20" s="121" t="str">
        <f t="shared" si="0"/>
        <v>0x0F</v>
      </c>
      <c r="D20" s="120" t="s">
        <v>670</v>
      </c>
      <c r="F20" s="17"/>
      <c r="G20" s="17"/>
    </row>
  </sheetData>
  <mergeCells count="4">
    <mergeCell ref="B3:D3"/>
    <mergeCell ref="B2:D2"/>
    <mergeCell ref="F2:H2"/>
    <mergeCell ref="F3:H3"/>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1178F9-7B21-44BF-89C6-78258E4200FD}">
  <dimension ref="A1"/>
  <sheetViews>
    <sheetView workbookViewId="0"/>
  </sheetViews>
  <sheetFormatPr defaultColWidth="9.140625" defaultRowHeight="1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ccfccc33-df0b-46c6-b902-1d9b78a7fe41">
      <Terms xmlns="http://schemas.microsoft.com/office/infopath/2007/PartnerControls"/>
    </lcf76f155ced4ddcb4097134ff3c332f>
    <TaxCatchAll xmlns="75cfb730-a094-4d5b-9149-d012a99633b1"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4089F94DEA21AE449E49FB4779C1F9E4" ma:contentTypeVersion="24" ma:contentTypeDescription="Crée un document." ma:contentTypeScope="" ma:versionID="4e086b4dfa49cfe7af7f785bd105c5b0">
  <xsd:schema xmlns:xsd="http://www.w3.org/2001/XMLSchema" xmlns:xs="http://www.w3.org/2001/XMLSchema" xmlns:p="http://schemas.microsoft.com/office/2006/metadata/properties" xmlns:ns2="75cfb730-a094-4d5b-9149-d012a99633b1" xmlns:ns3="ccfccc33-df0b-46c6-b902-1d9b78a7fe41" targetNamespace="http://schemas.microsoft.com/office/2006/metadata/properties" ma:root="true" ma:fieldsID="041a0470b66faa59bae9fab71be6e87d" ns2:_="" ns3:_="">
    <xsd:import namespace="75cfb730-a094-4d5b-9149-d012a99633b1"/>
    <xsd:import namespace="ccfccc33-df0b-46c6-b902-1d9b78a7fe41"/>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Tags" minOccurs="0"/>
                <xsd:element ref="ns3:MediaServiceDateTaken" minOccurs="0"/>
                <xsd:element ref="ns3:MediaServiceOCR" minOccurs="0"/>
                <xsd:element ref="ns3:MediaServiceEventHashCode" minOccurs="0"/>
                <xsd:element ref="ns3:MediaServiceGenerationTime" minOccurs="0"/>
                <xsd:element ref="ns3:MediaServiceAutoKeyPoints" minOccurs="0"/>
                <xsd:element ref="ns3:MediaServiceKeyPoints" minOccurs="0"/>
                <xsd:element ref="ns3:MediaServiceLocation" minOccurs="0"/>
                <xsd:element ref="ns3:MediaLengthInSeconds" minOccurs="0"/>
                <xsd:element ref="ns2:TaxCatchAll" minOccurs="0"/>
                <xsd:element ref="ns3:lcf76f155ced4ddcb4097134ff3c332f" minOccurs="0"/>
                <xsd:element ref="ns3:MediaServiceObjectDetectorVersions" minOccurs="0"/>
                <xsd:element ref="ns3:MediaServiceSearchProperties" minOccurs="0"/>
                <xsd:element ref="ns3:MediaServiceBilling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5cfb730-a094-4d5b-9149-d012a99633b1" elementFormDefault="qualified">
    <xsd:import namespace="http://schemas.microsoft.com/office/2006/documentManagement/types"/>
    <xsd:import namespace="http://schemas.microsoft.com/office/infopath/2007/PartnerControls"/>
    <xsd:element name="SharedWithUsers" ma:index="8" nillable="true" ma:displayName="Partagé avec"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Partagé avec détails" ma:description="" ma:internalName="SharedWithDetails" ma:readOnly="true">
      <xsd:simpleType>
        <xsd:restriction base="dms:Note">
          <xsd:maxLength value="255"/>
        </xsd:restriction>
      </xsd:simpleType>
    </xsd:element>
    <xsd:element name="TaxCatchAll" ma:index="21" nillable="true" ma:displayName="Taxonomy Catch All Column" ma:hidden="true" ma:list="{d0db2b26-e0fa-4315-ad50-b325d67c734e}" ma:internalName="TaxCatchAll" ma:showField="CatchAllData" ma:web="75cfb730-a094-4d5b-9149-d012a99633b1">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ccfccc33-df0b-46c6-b902-1d9b78a7fe41"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AutoTags" ma:index="12" nillable="true" ma:displayName="MediaServiceAutoTags" ma:description="" ma:internalName="MediaServiceAutoTags" ma:readOnly="true">
      <xsd:simpleType>
        <xsd:restriction base="dms:Text"/>
      </xsd:simpleType>
    </xsd:element>
    <xsd:element name="MediaServiceDateTaken" ma:index="13" nillable="true" ma:displayName="MediaServiceDateTaken" ma:hidden="true" ma:internalName="MediaServiceDateTaken" ma:readOnly="true">
      <xsd:simpleType>
        <xsd:restriction base="dms:Text"/>
      </xsd:simpleType>
    </xsd:element>
    <xsd:element name="MediaServiceOCR" ma:index="14" nillable="true" ma:displayName="MediaServiceOCR" ma:internalName="MediaServiceOCR" ma:readOnly="true">
      <xsd:simpleType>
        <xsd:restriction base="dms:Note">
          <xsd:maxLength value="255"/>
        </xsd:restriction>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element name="MediaLengthInSeconds" ma:index="20" nillable="true" ma:displayName="Length (seconds)" ma:internalName="MediaLengthInSeconds" ma:readOnly="true">
      <xsd:simpleType>
        <xsd:restriction base="dms:Unknown"/>
      </xsd:simpleType>
    </xsd:element>
    <xsd:element name="lcf76f155ced4ddcb4097134ff3c332f" ma:index="23" nillable="true" ma:taxonomy="true" ma:internalName="lcf76f155ced4ddcb4097134ff3c332f" ma:taxonomyFieldName="MediaServiceImageTags" ma:displayName="Balises d’images" ma:readOnly="false" ma:fieldId="{5cf76f15-5ced-4ddc-b409-7134ff3c332f}" ma:taxonomyMulti="true" ma:sspId="d264a842-8adc-43f3-ad4e-91e5e271ce18"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element name="MediaServiceBillingMetadata" ma:index="26" nillable="true" ma:displayName="MediaServiceBillingMetadata" ma:hidden="true" ma:internalName="MediaServiceBilling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B5D809B-B629-4EEF-94CA-C77508531D41}"/>
</file>

<file path=customXml/itemProps2.xml><?xml version="1.0" encoding="utf-8"?>
<ds:datastoreItem xmlns:ds="http://schemas.openxmlformats.org/officeDocument/2006/customXml" ds:itemID="{05F2E284-6C73-4148-918C-BAF253DA633F}"/>
</file>

<file path=customXml/itemProps3.xml><?xml version="1.0" encoding="utf-8"?>
<ds:datastoreItem xmlns:ds="http://schemas.openxmlformats.org/officeDocument/2006/customXml" ds:itemID="{8DC7FE87-9A63-47D6-B491-75DC0A1C9776}"/>
</file>

<file path=docProps/app.xml><?xml version="1.0" encoding="utf-8"?>
<Properties xmlns="http://schemas.openxmlformats.org/officeDocument/2006/extended-properties" xmlns:vt="http://schemas.openxmlformats.org/officeDocument/2006/docPropsVTypes">
  <Application>Microsoft Excel Online</Application>
  <Manager/>
  <Company>Université de sherbrooke</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Tommy Rossignol</dc:creator>
  <cp:keywords/>
  <dc:description/>
  <cp:lastModifiedBy/>
  <cp:revision/>
  <dcterms:created xsi:type="dcterms:W3CDTF">2018-01-29T21:39:49Z</dcterms:created>
  <dcterms:modified xsi:type="dcterms:W3CDTF">2025-03-26T19:44:51Z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0x0101004089F94DEA21AE449E49FB4779C1F9E4</vt:lpwstr>
  </property>
  <property fmtid="{D5CDD505-2E9C-101B-9397-08002B2CF9AE}" pid="3" name="MediaServiceImageTags">
    <vt:lpwstr/>
  </property>
</Properties>
</file>