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FpKdppLaS9xBc775ifAixPOFXudcH1kAe//xWZtZhI="/>
    </ext>
  </extLst>
</workbook>
</file>

<file path=xl/sharedStrings.xml><?xml version="1.0" encoding="utf-8"?>
<sst xmlns="http://schemas.openxmlformats.org/spreadsheetml/2006/main" count="931" uniqueCount="931">
  <si>
    <t>Parent</t>
  </si>
  <si>
    <t>,"X","parent","child"</t>
  </si>
  <si>
    <t>1,1,70.5,61.7</t>
  </si>
  <si>
    <t>2,2,68.5,61.7</t>
  </si>
  <si>
    <t>3,3,65.5,61.7</t>
  </si>
  <si>
    <t>4,4,64.5,61.7</t>
  </si>
  <si>
    <t>5,5,64,61.7</t>
  </si>
  <si>
    <t>6,6,67.5,62.2</t>
  </si>
  <si>
    <t>7,7,67.5,62.2</t>
  </si>
  <si>
    <t>8,8,67.5,62.2</t>
  </si>
  <si>
    <t>9,9,66.5,62.2</t>
  </si>
  <si>
    <t>10,10,66.5,62.2</t>
  </si>
  <si>
    <t>11,11,66.5,62.2</t>
  </si>
  <si>
    <t>12,12,64.5,62.2</t>
  </si>
  <si>
    <t>13,13,70.5,63.2</t>
  </si>
  <si>
    <t>14,14,69.5,63.2</t>
  </si>
  <si>
    <t>15,15,68.5,63.2</t>
  </si>
  <si>
    <t>16,16,68.5,63.2</t>
  </si>
  <si>
    <t>17,17,68.5,63.2</t>
  </si>
  <si>
    <t>18,18,68.5,63.2</t>
  </si>
  <si>
    <t>19,19,68.5,63.2</t>
  </si>
  <si>
    <t>20,20,68.5,63.2</t>
  </si>
  <si>
    <t>21,21,68.5,63.2</t>
  </si>
  <si>
    <t>22,22,67.5,63.2</t>
  </si>
  <si>
    <t>23,23,67.5,63.2</t>
  </si>
  <si>
    <t>24,24,67.5,63.2</t>
  </si>
  <si>
    <t>25,25,67.5,63.2</t>
  </si>
  <si>
    <t>26,26,67.5,63.2</t>
  </si>
  <si>
    <t>27,27,66.5,63.2</t>
  </si>
  <si>
    <t>28,28,66.5,63.2</t>
  </si>
  <si>
    <t>29,29,66.5,63.2</t>
  </si>
  <si>
    <t>30,30,65.5,63.2</t>
  </si>
  <si>
    <t>31,31,65.5,63.2</t>
  </si>
  <si>
    <t>32,32,65.5,63.2</t>
  </si>
  <si>
    <t>33,33,65.5,63.2</t>
  </si>
  <si>
    <t>34,34,65.5,63.2</t>
  </si>
  <si>
    <t>35,35,65.5,63.2</t>
  </si>
  <si>
    <t>36,36,65.5,63.2</t>
  </si>
  <si>
    <t>37,37,65.5,63.2</t>
  </si>
  <si>
    <t>38,38,65.5,63.2</t>
  </si>
  <si>
    <t>39,39,64.5,63.2</t>
  </si>
  <si>
    <t>40,40,64.5,63.2</t>
  </si>
  <si>
    <t>41,41,64.5,63.2</t>
  </si>
  <si>
    <t>42,42,64.5,63.2</t>
  </si>
  <si>
    <t>43,43,64,63.2</t>
  </si>
  <si>
    <t>44,44,64,63.2</t>
  </si>
  <si>
    <t>45,45,69.5,64.2</t>
  </si>
  <si>
    <t>46,46,69.5,64.2</t>
  </si>
  <si>
    <t>47,47,69.5,64.2</t>
  </si>
  <si>
    <t>48,48,69.5,64.2</t>
  </si>
  <si>
    <t>49,49,69.5,64.2</t>
  </si>
  <si>
    <t>50,50,69.5,64.2</t>
  </si>
  <si>
    <t>51,51,69.5,64.2</t>
  </si>
  <si>
    <t>52,52,69.5,64.2</t>
  </si>
  <si>
    <t>53,53,69.5,64.2</t>
  </si>
  <si>
    <t>54,54,69.5,64.2</t>
  </si>
  <si>
    <t>55,55,69.5,64.2</t>
  </si>
  <si>
    <t>56,56,69.5,64.2</t>
  </si>
  <si>
    <t>57,57,69.5,64.2</t>
  </si>
  <si>
    <t>58,58,69.5,64.2</t>
  </si>
  <si>
    <t>59,59,69.5,64.2</t>
  </si>
  <si>
    <t>60,60,69.5,64.2</t>
  </si>
  <si>
    <t>61,61,68.5,64.2</t>
  </si>
  <si>
    <t>62,62,68.5,64.2</t>
  </si>
  <si>
    <t>63,63,68.5,64.2</t>
  </si>
  <si>
    <t>64,64,68.5,64.2</t>
  </si>
  <si>
    <t>65,65,68.5,64.2</t>
  </si>
  <si>
    <t>66,66,68.5,64.2</t>
  </si>
  <si>
    <t>67,67,68.5,64.2</t>
  </si>
  <si>
    <t>68,68,68.5,64.2</t>
  </si>
  <si>
    <t>69,69,68.5,64.2</t>
  </si>
  <si>
    <t>70,70,68.5,64.2</t>
  </si>
  <si>
    <t>71,71,68.5,64.2</t>
  </si>
  <si>
    <t>72,72,67.5,64.2</t>
  </si>
  <si>
    <t>73,73,67.5,64.2</t>
  </si>
  <si>
    <t>74,74,67.5,64.2</t>
  </si>
  <si>
    <t>75,75,67.5,64.2</t>
  </si>
  <si>
    <t>76,76,67.5,64.2</t>
  </si>
  <si>
    <t>77,77,67.5,64.2</t>
  </si>
  <si>
    <t>78,78,67.5,64.2</t>
  </si>
  <si>
    <t>79,79,67.5,64.2</t>
  </si>
  <si>
    <t>80,80,67.5,64.2</t>
  </si>
  <si>
    <t>81,81,67.5,64.2</t>
  </si>
  <si>
    <t>82,82,67.5,64.2</t>
  </si>
  <si>
    <t>83,83,67.5,64.2</t>
  </si>
  <si>
    <t>84,84,67.5,64.2</t>
  </si>
  <si>
    <t>85,85,67.5,64.2</t>
  </si>
  <si>
    <t>86,86,66.5,64.2</t>
  </si>
  <si>
    <t>87,87,66.5,64.2</t>
  </si>
  <si>
    <t>88,88,66.5,64.2</t>
  </si>
  <si>
    <t>89,89,66.5,64.2</t>
  </si>
  <si>
    <t>90,90,66.5,64.2</t>
  </si>
  <si>
    <t>91,91,65.5,64.2</t>
  </si>
  <si>
    <t>92,92,65.5,64.2</t>
  </si>
  <si>
    <t>93,93,65.5,64.2</t>
  </si>
  <si>
    <t>94,94,65.5,64.2</t>
  </si>
  <si>
    <t>95,95,65.5,64.2</t>
  </si>
  <si>
    <t>96,96,64.5,64.2</t>
  </si>
  <si>
    <t>97,97,64.5,64.2</t>
  </si>
  <si>
    <t>98,98,64.5,64.2</t>
  </si>
  <si>
    <t>99,99,64.5,64.2</t>
  </si>
  <si>
    <t>100,100,64,64.2</t>
  </si>
  <si>
    <t>101,101,64,64.2</t>
  </si>
  <si>
    <t>102,102,64,64.2</t>
  </si>
  <si>
    <t>103,103,64,64.2</t>
  </si>
  <si>
    <t>104,104,71.5,65.2</t>
  </si>
  <si>
    <t>105,105,70.5,65.2</t>
  </si>
  <si>
    <t>106,106,69.5,65.2</t>
  </si>
  <si>
    <t>107,107,69.5,65.2</t>
  </si>
  <si>
    <t>108,108,69.5,65.2</t>
  </si>
  <si>
    <t>109,109,69.5,65.2</t>
  </si>
  <si>
    <t>110,110,68.5,65.2</t>
  </si>
  <si>
    <t>111,111,68.5,65.2</t>
  </si>
  <si>
    <t>112,112,68.5,65.2</t>
  </si>
  <si>
    <t>113,113,68.5,65.2</t>
  </si>
  <si>
    <t>114,114,68.5,65.2</t>
  </si>
  <si>
    <t>115,115,68.5,65.2</t>
  </si>
  <si>
    <t>116,116,68.5,65.2</t>
  </si>
  <si>
    <t>117,117,68.5,65.2</t>
  </si>
  <si>
    <t>118,118,68.5,65.2</t>
  </si>
  <si>
    <t>119,119,68.5,65.2</t>
  </si>
  <si>
    <t>120,120,68.5,65.2</t>
  </si>
  <si>
    <t>121,121,68.5,65.2</t>
  </si>
  <si>
    <t>122,122,68.5,65.2</t>
  </si>
  <si>
    <t>123,123,68.5,65.2</t>
  </si>
  <si>
    <t>124,124,68.5,65.2</t>
  </si>
  <si>
    <t>125,125,68.5,65.2</t>
  </si>
  <si>
    <t>126,126,67.5,65.2</t>
  </si>
  <si>
    <t>127,127,67.5,65.2</t>
  </si>
  <si>
    <t>128,128,67.5,65.2</t>
  </si>
  <si>
    <t>129,129,67.5,65.2</t>
  </si>
  <si>
    <t>130,130,67.5,65.2</t>
  </si>
  <si>
    <t>131,131,67.5,65.2</t>
  </si>
  <si>
    <t>132,132,67.5,65.2</t>
  </si>
  <si>
    <t>133,133,67.5,65.2</t>
  </si>
  <si>
    <t>134,134,67.5,65.2</t>
  </si>
  <si>
    <t>135,135,67.5,65.2</t>
  </si>
  <si>
    <t>136,136,67.5,65.2</t>
  </si>
  <si>
    <t>137,137,67.5,65.2</t>
  </si>
  <si>
    <t>138,138,67.5,65.2</t>
  </si>
  <si>
    <t>139,139,67.5,65.2</t>
  </si>
  <si>
    <t>140,140,67.5,65.2</t>
  </si>
  <si>
    <t>141,141,66.5,65.2</t>
  </si>
  <si>
    <t>142,142,66.5,65.2</t>
  </si>
  <si>
    <t>143,143,65.5,65.2</t>
  </si>
  <si>
    <t>144,144,65.5,65.2</t>
  </si>
  <si>
    <t>145,145,65.5,65.2</t>
  </si>
  <si>
    <t>146,146,65.5,65.2</t>
  </si>
  <si>
    <t>147,147,65.5,65.2</t>
  </si>
  <si>
    <t>148,148,65.5,65.2</t>
  </si>
  <si>
    <t>149,149,65.5,65.2</t>
  </si>
  <si>
    <t>150,150,64.5,65.2</t>
  </si>
  <si>
    <t>151,151,64,65.2</t>
  </si>
  <si>
    <t>152,152,71.5,66.2</t>
  </si>
  <si>
    <t>153,153,71.5,66.2</t>
  </si>
  <si>
    <t>154,154,71.5,66.2</t>
  </si>
  <si>
    <t>155,155,70.5,66.2</t>
  </si>
  <si>
    <t>156,156,69.5,66.2</t>
  </si>
  <si>
    <t>157,157,69.5,66.2</t>
  </si>
  <si>
    <t>158,158,69.5,66.2</t>
  </si>
  <si>
    <t>159,159,69.5,66.2</t>
  </si>
  <si>
    <t>160,160,69.5,66.2</t>
  </si>
  <si>
    <t>161,161,69.5,66.2</t>
  </si>
  <si>
    <t>162,162,69.5,66.2</t>
  </si>
  <si>
    <t>163,163,69.5,66.2</t>
  </si>
  <si>
    <t>164,164,69.5,66.2</t>
  </si>
  <si>
    <t>165,165,69.5,66.2</t>
  </si>
  <si>
    <t>166,166,69.5,66.2</t>
  </si>
  <si>
    <t>167,167,69.5,66.2</t>
  </si>
  <si>
    <t>168,168,69.5,66.2</t>
  </si>
  <si>
    <t>169,169,69.5,66.2</t>
  </si>
  <si>
    <t>170,170,69.5,66.2</t>
  </si>
  <si>
    <t>171,171,69.5,66.2</t>
  </si>
  <si>
    <t>172,172,69.5,66.2</t>
  </si>
  <si>
    <t>173,173,68.5,66.2</t>
  </si>
  <si>
    <t>174,174,68.5,66.2</t>
  </si>
  <si>
    <t>175,175,68.5,66.2</t>
  </si>
  <si>
    <t>176,176,68.5,66.2</t>
  </si>
  <si>
    <t>177,177,68.5,66.2</t>
  </si>
  <si>
    <t>178,178,68.5,66.2</t>
  </si>
  <si>
    <t>179,179,68.5,66.2</t>
  </si>
  <si>
    <t>180,180,68.5,66.2</t>
  </si>
  <si>
    <t>181,181,68.5,66.2</t>
  </si>
  <si>
    <t>182,182,68.5,66.2</t>
  </si>
  <si>
    <t>183,183,68.5,66.2</t>
  </si>
  <si>
    <t>184,184,68.5,66.2</t>
  </si>
  <si>
    <t>185,185,68.5,66.2</t>
  </si>
  <si>
    <t>186,186,68.5,66.2</t>
  </si>
  <si>
    <t>187,187,68.5,66.2</t>
  </si>
  <si>
    <t>188,188,68.5,66.2</t>
  </si>
  <si>
    <t>189,189,68.5,66.2</t>
  </si>
  <si>
    <t>190,190,68.5,66.2</t>
  </si>
  <si>
    <t>191,191,68.5,66.2</t>
  </si>
  <si>
    <t>192,192,68.5,66.2</t>
  </si>
  <si>
    <t>193,193,68.5,66.2</t>
  </si>
  <si>
    <t>194,194,68.5,66.2</t>
  </si>
  <si>
    <t>195,195,68.5,66.2</t>
  </si>
  <si>
    <t>196,196,68.5,66.2</t>
  </si>
  <si>
    <t>197,197,68.5,66.2</t>
  </si>
  <si>
    <t>198,198,67.5,66.2</t>
  </si>
  <si>
    <t>199,199,67.5,66.2</t>
  </si>
  <si>
    <t>200,200,67.5,66.2</t>
  </si>
  <si>
    <t>201,201,67.5,66.2</t>
  </si>
  <si>
    <t>202,202,67.5,66.2</t>
  </si>
  <si>
    <t>203,203,67.5,66.2</t>
  </si>
  <si>
    <t>204,204,67.5,66.2</t>
  </si>
  <si>
    <t>205,205,67.5,66.2</t>
  </si>
  <si>
    <t>206,206,67.5,66.2</t>
  </si>
  <si>
    <t>207,207,67.5,66.2</t>
  </si>
  <si>
    <t>208,208,67.5,66.2</t>
  </si>
  <si>
    <t>209,209,67.5,66.2</t>
  </si>
  <si>
    <t>210,210,67.5,66.2</t>
  </si>
  <si>
    <t>211,211,67.5,66.2</t>
  </si>
  <si>
    <t>212,212,67.5,66.2</t>
  </si>
  <si>
    <t>213,213,67.5,66.2</t>
  </si>
  <si>
    <t>214,214,67.5,66.2</t>
  </si>
  <si>
    <t>215,215,67.5,66.2</t>
  </si>
  <si>
    <t>216,216,67.5,66.2</t>
  </si>
  <si>
    <t>217,217,67.5,66.2</t>
  </si>
  <si>
    <t>218,218,67.5,66.2</t>
  </si>
  <si>
    <t>219,219,67.5,66.2</t>
  </si>
  <si>
    <t>220,220,67.5,66.2</t>
  </si>
  <si>
    <t>221,221,67.5,66.2</t>
  </si>
  <si>
    <t>222,222,67.5,66.2</t>
  </si>
  <si>
    <t>223,223,67.5,66.2</t>
  </si>
  <si>
    <t>224,224,67.5,66.2</t>
  </si>
  <si>
    <t>225,225,67.5,66.2</t>
  </si>
  <si>
    <t>226,226,67.5,66.2</t>
  </si>
  <si>
    <t>227,227,67.5,66.2</t>
  </si>
  <si>
    <t>228,228,67.5,66.2</t>
  </si>
  <si>
    <t>229,229,67.5,66.2</t>
  </si>
  <si>
    <t>230,230,67.5,66.2</t>
  </si>
  <si>
    <t>231,231,67.5,66.2</t>
  </si>
  <si>
    <t>232,232,67.5,66.2</t>
  </si>
  <si>
    <t>233,233,67.5,66.2</t>
  </si>
  <si>
    <t>234,234,66.5,66.2</t>
  </si>
  <si>
    <t>235,235,66.5,66.2</t>
  </si>
  <si>
    <t>236,236,66.5,66.2</t>
  </si>
  <si>
    <t>237,237,66.5,66.2</t>
  </si>
  <si>
    <t>238,238,66.5,66.2</t>
  </si>
  <si>
    <t>239,239,66.5,66.2</t>
  </si>
  <si>
    <t>240,240,66.5,66.2</t>
  </si>
  <si>
    <t>241,241,66.5,66.2</t>
  </si>
  <si>
    <t>242,242,66.5,66.2</t>
  </si>
  <si>
    <t>243,243,66.5,66.2</t>
  </si>
  <si>
    <t>244,244,66.5,66.2</t>
  </si>
  <si>
    <t>245,245,66.5,66.2</t>
  </si>
  <si>
    <t>246,246,66.5,66.2</t>
  </si>
  <si>
    <t>247,247,66.5,66.2</t>
  </si>
  <si>
    <t>248,248,66.5,66.2</t>
  </si>
  <si>
    <t>249,249,66.5,66.2</t>
  </si>
  <si>
    <t>250,250,66.5,66.2</t>
  </si>
  <si>
    <t>251,251,65.5,66.2</t>
  </si>
  <si>
    <t>252,252,65.5,66.2</t>
  </si>
  <si>
    <t>253,253,65.5,66.2</t>
  </si>
  <si>
    <t>254,254,65.5,66.2</t>
  </si>
  <si>
    <t>255,255,65.5,66.2</t>
  </si>
  <si>
    <t>256,256,65.5,66.2</t>
  </si>
  <si>
    <t>257,257,65.5,66.2</t>
  </si>
  <si>
    <t>258,258,65.5,66.2</t>
  </si>
  <si>
    <t>259,259,65.5,66.2</t>
  </si>
  <si>
    <t>260,260,65.5,66.2</t>
  </si>
  <si>
    <t>261,261,65.5,66.2</t>
  </si>
  <si>
    <t>262,262,64.5,66.2</t>
  </si>
  <si>
    <t>263,263,64.5,66.2</t>
  </si>
  <si>
    <t>264,264,64.5,66.2</t>
  </si>
  <si>
    <t>265,265,64.5,66.2</t>
  </si>
  <si>
    <t>266,266,64.5,66.2</t>
  </si>
  <si>
    <t>267,267,64,66.2</t>
  </si>
  <si>
    <t>268,268,64,66.2</t>
  </si>
  <si>
    <t>269,269,71.5,67.2</t>
  </si>
  <si>
    <t>270,270,71.5,67.2</t>
  </si>
  <si>
    <t>271,271,71.5,67.2</t>
  </si>
  <si>
    <t>272,272,71.5,67.2</t>
  </si>
  <si>
    <t>273,273,70.5,67.2</t>
  </si>
  <si>
    <t>274,274,70.5,67.2</t>
  </si>
  <si>
    <t>275,275,70.5,67.2</t>
  </si>
  <si>
    <t>276,276,69.5,67.2</t>
  </si>
  <si>
    <t>277,277,69.5,67.2</t>
  </si>
  <si>
    <t>278,278,69.5,67.2</t>
  </si>
  <si>
    <t>279,279,69.5,67.2</t>
  </si>
  <si>
    <t>280,280,69.5,67.2</t>
  </si>
  <si>
    <t>281,281,69.5,67.2</t>
  </si>
  <si>
    <t>282,282,69.5,67.2</t>
  </si>
  <si>
    <t>283,283,69.5,67.2</t>
  </si>
  <si>
    <t>284,284,69.5,67.2</t>
  </si>
  <si>
    <t>285,285,69.5,67.2</t>
  </si>
  <si>
    <t>286,286,69.5,67.2</t>
  </si>
  <si>
    <t>287,287,69.5,67.2</t>
  </si>
  <si>
    <t>288,288,69.5,67.2</t>
  </si>
  <si>
    <t>289,289,69.5,67.2</t>
  </si>
  <si>
    <t>290,290,69.5,67.2</t>
  </si>
  <si>
    <t>291,291,69.5,67.2</t>
  </si>
  <si>
    <t>292,292,69.5,67.2</t>
  </si>
  <si>
    <t>293,293,69.5,67.2</t>
  </si>
  <si>
    <t>294,294,69.5,67.2</t>
  </si>
  <si>
    <t>295,295,69.5,67.2</t>
  </si>
  <si>
    <t>296,296,69.5,67.2</t>
  </si>
  <si>
    <t>297,297,69.5,67.2</t>
  </si>
  <si>
    <t>298,298,69.5,67.2</t>
  </si>
  <si>
    <t>299,299,69.5,67.2</t>
  </si>
  <si>
    <t>300,300,69.5,67.2</t>
  </si>
  <si>
    <t>301,301,69.5,67.2</t>
  </si>
  <si>
    <t>302,302,69.5,67.2</t>
  </si>
  <si>
    <t>303,303,68.5,67.2</t>
  </si>
  <si>
    <t>304,304,68.5,67.2</t>
  </si>
  <si>
    <t>305,305,68.5,67.2</t>
  </si>
  <si>
    <t>306,306,68.5,67.2</t>
  </si>
  <si>
    <t>307,307,68.5,67.2</t>
  </si>
  <si>
    <t>308,308,68.5,67.2</t>
  </si>
  <si>
    <t>309,309,68.5,67.2</t>
  </si>
  <si>
    <t>310,310,68.5,67.2</t>
  </si>
  <si>
    <t>311,311,68.5,67.2</t>
  </si>
  <si>
    <t>312,312,68.5,67.2</t>
  </si>
  <si>
    <t>313,313,68.5,67.2</t>
  </si>
  <si>
    <t>314,314,68.5,67.2</t>
  </si>
  <si>
    <t>315,315,68.5,67.2</t>
  </si>
  <si>
    <t>316,316,68.5,67.2</t>
  </si>
  <si>
    <t>317,317,68.5,67.2</t>
  </si>
  <si>
    <t>318,318,68.5,67.2</t>
  </si>
  <si>
    <t>319,319,68.5,67.2</t>
  </si>
  <si>
    <t>320,320,68.5,67.2</t>
  </si>
  <si>
    <t>321,321,68.5,67.2</t>
  </si>
  <si>
    <t>322,322,68.5,67.2</t>
  </si>
  <si>
    <t>323,323,68.5,67.2</t>
  </si>
  <si>
    <t>324,324,68.5,67.2</t>
  </si>
  <si>
    <t>325,325,68.5,67.2</t>
  </si>
  <si>
    <t>326,326,68.5,67.2</t>
  </si>
  <si>
    <t>327,327,68.5,67.2</t>
  </si>
  <si>
    <t>328,328,68.5,67.2</t>
  </si>
  <si>
    <t>329,329,68.5,67.2</t>
  </si>
  <si>
    <t>330,330,68.5,67.2</t>
  </si>
  <si>
    <t>331,331,68.5,67.2</t>
  </si>
  <si>
    <t>332,332,68.5,67.2</t>
  </si>
  <si>
    <t>333,333,68.5,67.2</t>
  </si>
  <si>
    <t>334,334,67.5,67.2</t>
  </si>
  <si>
    <t>335,335,67.5,67.2</t>
  </si>
  <si>
    <t>336,336,67.5,67.2</t>
  </si>
  <si>
    <t>337,337,67.5,67.2</t>
  </si>
  <si>
    <t>338,338,67.5,67.2</t>
  </si>
  <si>
    <t>339,339,67.5,67.2</t>
  </si>
  <si>
    <t>340,340,67.5,67.2</t>
  </si>
  <si>
    <t>341,341,67.5,67.2</t>
  </si>
  <si>
    <t>342,342,67.5,67.2</t>
  </si>
  <si>
    <t>343,343,67.5,67.2</t>
  </si>
  <si>
    <t>344,344,67.5,67.2</t>
  </si>
  <si>
    <t>345,345,67.5,67.2</t>
  </si>
  <si>
    <t>346,346,67.5,67.2</t>
  </si>
  <si>
    <t>347,347,67.5,67.2</t>
  </si>
  <si>
    <t>348,348,67.5,67.2</t>
  </si>
  <si>
    <t>349,349,67.5,67.2</t>
  </si>
  <si>
    <t>350,350,67.5,67.2</t>
  </si>
  <si>
    <t>351,351,67.5,67.2</t>
  </si>
  <si>
    <t>352,352,67.5,67.2</t>
  </si>
  <si>
    <t>353,353,67.5,67.2</t>
  </si>
  <si>
    <t>354,354,67.5,67.2</t>
  </si>
  <si>
    <t>355,355,67.5,67.2</t>
  </si>
  <si>
    <t>356,356,67.5,67.2</t>
  </si>
  <si>
    <t>357,357,67.5,67.2</t>
  </si>
  <si>
    <t>358,358,67.5,67.2</t>
  </si>
  <si>
    <t>359,359,67.5,67.2</t>
  </si>
  <si>
    <t>360,360,67.5,67.2</t>
  </si>
  <si>
    <t>361,361,67.5,67.2</t>
  </si>
  <si>
    <t>362,362,67.5,67.2</t>
  </si>
  <si>
    <t>363,363,67.5,67.2</t>
  </si>
  <si>
    <t>364,364,67.5,67.2</t>
  </si>
  <si>
    <t>365,365,67.5,67.2</t>
  </si>
  <si>
    <t>366,366,67.5,67.2</t>
  </si>
  <si>
    <t>367,367,67.5,67.2</t>
  </si>
  <si>
    <t>368,368,67.5,67.2</t>
  </si>
  <si>
    <t>369,369,67.5,67.2</t>
  </si>
  <si>
    <t>370,370,67.5,67.2</t>
  </si>
  <si>
    <t>371,371,67.5,67.2</t>
  </si>
  <si>
    <t>372,372,66.5,67.2</t>
  </si>
  <si>
    <t>373,373,66.5,67.2</t>
  </si>
  <si>
    <t>374,374,66.5,67.2</t>
  </si>
  <si>
    <t>375,375,66.5,67.2</t>
  </si>
  <si>
    <t>376,376,66.5,67.2</t>
  </si>
  <si>
    <t>377,377,66.5,67.2</t>
  </si>
  <si>
    <t>378,378,66.5,67.2</t>
  </si>
  <si>
    <t>379,379,66.5,67.2</t>
  </si>
  <si>
    <t>380,380,66.5,67.2</t>
  </si>
  <si>
    <t>381,381,66.5,67.2</t>
  </si>
  <si>
    <t>382,382,66.5,67.2</t>
  </si>
  <si>
    <t>383,383,66.5,67.2</t>
  </si>
  <si>
    <t>384,384,66.5,67.2</t>
  </si>
  <si>
    <t>385,385,66.5,67.2</t>
  </si>
  <si>
    <t>386,386,66.5,67.2</t>
  </si>
  <si>
    <t>387,387,66.5,67.2</t>
  </si>
  <si>
    <t>388,388,66.5,67.2</t>
  </si>
  <si>
    <t>389,389,65.5,67.2</t>
  </si>
  <si>
    <t>390,390,65.5,67.2</t>
  </si>
  <si>
    <t>391,391,65.5,67.2</t>
  </si>
  <si>
    <t>392,392,65.5,67.2</t>
  </si>
  <si>
    <t>393,393,65.5,67.2</t>
  </si>
  <si>
    <t>394,394,65.5,67.2</t>
  </si>
  <si>
    <t>395,395,65.5,67.2</t>
  </si>
  <si>
    <t>396,396,65.5,67.2</t>
  </si>
  <si>
    <t>397,397,65.5,67.2</t>
  </si>
  <si>
    <t>398,398,65.5,67.2</t>
  </si>
  <si>
    <t>399,399,65.5,67.2</t>
  </si>
  <si>
    <t>400,400,64.5,67.2</t>
  </si>
  <si>
    <t>401,401,64.5,67.2</t>
  </si>
  <si>
    <t>402,402,64.5,67.2</t>
  </si>
  <si>
    <t>403,403,64.5,67.2</t>
  </si>
  <si>
    <t>404,404,64.5,67.2</t>
  </si>
  <si>
    <t>405,405,64,67.2</t>
  </si>
  <si>
    <t>406,406,64,67.2</t>
  </si>
  <si>
    <t>407,407,72.5,68.2</t>
  </si>
  <si>
    <t>408,408,71.5,68.2</t>
  </si>
  <si>
    <t>409,409,71.5,68.2</t>
  </si>
  <si>
    <t>410,410,71.5,68.2</t>
  </si>
  <si>
    <t>411,411,70.5,68.2</t>
  </si>
  <si>
    <t>412,412,70.5,68.2</t>
  </si>
  <si>
    <t>413,413,70.5,68.2</t>
  </si>
  <si>
    <t>414,414,70.5,68.2</t>
  </si>
  <si>
    <t>415,415,70.5,68.2</t>
  </si>
  <si>
    <t>416,416,70.5,68.2</t>
  </si>
  <si>
    <t>417,417,70.5,68.2</t>
  </si>
  <si>
    <t>418,418,70.5,68.2</t>
  </si>
  <si>
    <t>419,419,70.5,68.2</t>
  </si>
  <si>
    <t>420,420,70.5,68.2</t>
  </si>
  <si>
    <t>421,421,70.5,68.2</t>
  </si>
  <si>
    <t>422,422,70.5,68.2</t>
  </si>
  <si>
    <t>423,423,69.5,68.2</t>
  </si>
  <si>
    <t>424,424,69.5,68.2</t>
  </si>
  <si>
    <t>425,425,69.5,68.2</t>
  </si>
  <si>
    <t>426,426,69.5,68.2</t>
  </si>
  <si>
    <t>427,427,69.5,68.2</t>
  </si>
  <si>
    <t>428,428,69.5,68.2</t>
  </si>
  <si>
    <t>429,429,69.5,68.2</t>
  </si>
  <si>
    <t>430,430,69.5,68.2</t>
  </si>
  <si>
    <t>431,431,69.5,68.2</t>
  </si>
  <si>
    <t>432,432,69.5,68.2</t>
  </si>
  <si>
    <t>433,433,69.5,68.2</t>
  </si>
  <si>
    <t>434,434,69.5,68.2</t>
  </si>
  <si>
    <t>435,435,69.5,68.2</t>
  </si>
  <si>
    <t>436,436,69.5,68.2</t>
  </si>
  <si>
    <t>437,437,69.5,68.2</t>
  </si>
  <si>
    <t>438,438,69.5,68.2</t>
  </si>
  <si>
    <t>439,439,69.5,68.2</t>
  </si>
  <si>
    <t>440,440,69.5,68.2</t>
  </si>
  <si>
    <t>441,441,69.5,68.2</t>
  </si>
  <si>
    <t>442,442,69.5,68.2</t>
  </si>
  <si>
    <t>443,443,68.5,68.2</t>
  </si>
  <si>
    <t>444,444,68.5,68.2</t>
  </si>
  <si>
    <t>445,445,68.5,68.2</t>
  </si>
  <si>
    <t>446,446,68.5,68.2</t>
  </si>
  <si>
    <t>447,447,68.5,68.2</t>
  </si>
  <si>
    <t>448,448,68.5,68.2</t>
  </si>
  <si>
    <t>449,449,68.5,68.2</t>
  </si>
  <si>
    <t>450,450,68.5,68.2</t>
  </si>
  <si>
    <t>451,451,68.5,68.2</t>
  </si>
  <si>
    <t>452,452,68.5,68.2</t>
  </si>
  <si>
    <t>453,453,68.5,68.2</t>
  </si>
  <si>
    <t>454,454,68.5,68.2</t>
  </si>
  <si>
    <t>455,455,68.5,68.2</t>
  </si>
  <si>
    <t>456,456,68.5,68.2</t>
  </si>
  <si>
    <t>457,457,68.5,68.2</t>
  </si>
  <si>
    <t>458,458,68.5,68.2</t>
  </si>
  <si>
    <t>459,459,68.5,68.2</t>
  </si>
  <si>
    <t>460,460,68.5,68.2</t>
  </si>
  <si>
    <t>461,461,68.5,68.2</t>
  </si>
  <si>
    <t>462,462,68.5,68.2</t>
  </si>
  <si>
    <t>463,463,68.5,68.2</t>
  </si>
  <si>
    <t>464,464,68.5,68.2</t>
  </si>
  <si>
    <t>465,465,68.5,68.2</t>
  </si>
  <si>
    <t>466,466,68.5,68.2</t>
  </si>
  <si>
    <t>467,467,68.5,68.2</t>
  </si>
  <si>
    <t>468,468,68.5,68.2</t>
  </si>
  <si>
    <t>469,469,68.5,68.2</t>
  </si>
  <si>
    <t>470,470,68.5,68.2</t>
  </si>
  <si>
    <t>471,471,68.5,68.2</t>
  </si>
  <si>
    <t>472,472,68.5,68.2</t>
  </si>
  <si>
    <t>473,473,68.5,68.2</t>
  </si>
  <si>
    <t>474,474,68.5,68.2</t>
  </si>
  <si>
    <t>475,475,68.5,68.2</t>
  </si>
  <si>
    <t>476,476,68.5,68.2</t>
  </si>
  <si>
    <t>477,477,67.5,68.2</t>
  </si>
  <si>
    <t>478,478,67.5,68.2</t>
  </si>
  <si>
    <t>479,479,67.5,68.2</t>
  </si>
  <si>
    <t>480,480,67.5,68.2</t>
  </si>
  <si>
    <t>481,481,67.5,68.2</t>
  </si>
  <si>
    <t>482,482,67.5,68.2</t>
  </si>
  <si>
    <t>483,483,67.5,68.2</t>
  </si>
  <si>
    <t>484,484,67.5,68.2</t>
  </si>
  <si>
    <t>485,485,67.5,68.2</t>
  </si>
  <si>
    <t>486,486,67.5,68.2</t>
  </si>
  <si>
    <t>487,487,67.5,68.2</t>
  </si>
  <si>
    <t>488,488,67.5,68.2</t>
  </si>
  <si>
    <t>489,489,67.5,68.2</t>
  </si>
  <si>
    <t>490,490,67.5,68.2</t>
  </si>
  <si>
    <t>491,491,67.5,68.2</t>
  </si>
  <si>
    <t>492,492,67.5,68.2</t>
  </si>
  <si>
    <t>493,493,67.5,68.2</t>
  </si>
  <si>
    <t>494,494,67.5,68.2</t>
  </si>
  <si>
    <t>495,495,67.5,68.2</t>
  </si>
  <si>
    <t>496,496,67.5,68.2</t>
  </si>
  <si>
    <t>497,497,67.5,68.2</t>
  </si>
  <si>
    <t>498,498,67.5,68.2</t>
  </si>
  <si>
    <t>499,499,67.5,68.2</t>
  </si>
  <si>
    <t>500,500,67.5,68.2</t>
  </si>
  <si>
    <t>501,501,67.5,68.2</t>
  </si>
  <si>
    <t>502,502,67.5,68.2</t>
  </si>
  <si>
    <t>503,503,67.5,68.2</t>
  </si>
  <si>
    <t>504,504,67.5,68.2</t>
  </si>
  <si>
    <t>505,505,66.5,68.2</t>
  </si>
  <si>
    <t>506,506,66.5,68.2</t>
  </si>
  <si>
    <t>507,507,66.5,68.2</t>
  </si>
  <si>
    <t>508,508,66.5,68.2</t>
  </si>
  <si>
    <t>509,509,66.5,68.2</t>
  </si>
  <si>
    <t>510,510,66.5,68.2</t>
  </si>
  <si>
    <t>511,511,66.5,68.2</t>
  </si>
  <si>
    <t>512,512,66.5,68.2</t>
  </si>
  <si>
    <t>513,513,66.5,68.2</t>
  </si>
  <si>
    <t>514,514,66.5,68.2</t>
  </si>
  <si>
    <t>515,515,66.5,68.2</t>
  </si>
  <si>
    <t>516,516,66.5,68.2</t>
  </si>
  <si>
    <t>517,517,66.5,68.2</t>
  </si>
  <si>
    <t>518,518,66.5,68.2</t>
  </si>
  <si>
    <t>519,519,65.5,68.2</t>
  </si>
  <si>
    <t>520,520,65.5,68.2</t>
  </si>
  <si>
    <t>521,521,65.5,68.2</t>
  </si>
  <si>
    <t>522,522,65.5,68.2</t>
  </si>
  <si>
    <t>523,523,65.5,68.2</t>
  </si>
  <si>
    <t>524,524,65.5,68.2</t>
  </si>
  <si>
    <t>525,525,65.5,68.2</t>
  </si>
  <si>
    <t>526,526,64,68.2</t>
  </si>
  <si>
    <t>527,527,72.5,69.2</t>
  </si>
  <si>
    <t>528,528,72.5,69.2</t>
  </si>
  <si>
    <t>529,529,71.5,69.2</t>
  </si>
  <si>
    <t>530,530,71.5,69.2</t>
  </si>
  <si>
    <t>531,531,71.5,69.2</t>
  </si>
  <si>
    <t>532,532,71.5,69.2</t>
  </si>
  <si>
    <t>533,533,71.5,69.2</t>
  </si>
  <si>
    <t>534,534,70.5,69.2</t>
  </si>
  <si>
    <t>535,535,70.5,69.2</t>
  </si>
  <si>
    <t>536,536,70.5,69.2</t>
  </si>
  <si>
    <t>537,537,70.5,69.2</t>
  </si>
  <si>
    <t>538,538,70.5,69.2</t>
  </si>
  <si>
    <t>539,539,70.5,69.2</t>
  </si>
  <si>
    <t>540,540,70.5,69.2</t>
  </si>
  <si>
    <t>541,541,70.5,69.2</t>
  </si>
  <si>
    <t>542,542,70.5,69.2</t>
  </si>
  <si>
    <t>543,543,70.5,69.2</t>
  </si>
  <si>
    <t>544,544,70.5,69.2</t>
  </si>
  <si>
    <t>545,545,70.5,69.2</t>
  </si>
  <si>
    <t>546,546,70.5,69.2</t>
  </si>
  <si>
    <t>547,547,70.5,69.2</t>
  </si>
  <si>
    <t>548,548,70.5,69.2</t>
  </si>
  <si>
    <t>549,549,70.5,69.2</t>
  </si>
  <si>
    <t>550,550,70.5,69.2</t>
  </si>
  <si>
    <t>551,551,70.5,69.2</t>
  </si>
  <si>
    <t>552,552,69.5,69.2</t>
  </si>
  <si>
    <t>553,553,69.5,69.2</t>
  </si>
  <si>
    <t>554,554,69.5,69.2</t>
  </si>
  <si>
    <t>555,555,69.5,69.2</t>
  </si>
  <si>
    <t>556,556,69.5,69.2</t>
  </si>
  <si>
    <t>557,557,69.5,69.2</t>
  </si>
  <si>
    <t>558,558,69.5,69.2</t>
  </si>
  <si>
    <t>559,559,69.5,69.2</t>
  </si>
  <si>
    <t>560,560,69.5,69.2</t>
  </si>
  <si>
    <t>561,561,69.5,69.2</t>
  </si>
  <si>
    <t>562,562,69.5,69.2</t>
  </si>
  <si>
    <t>563,563,69.5,69.2</t>
  </si>
  <si>
    <t>564,564,69.5,69.2</t>
  </si>
  <si>
    <t>565,565,69.5,69.2</t>
  </si>
  <si>
    <t>566,566,69.5,69.2</t>
  </si>
  <si>
    <t>567,567,69.5,69.2</t>
  </si>
  <si>
    <t>568,568,69.5,69.2</t>
  </si>
  <si>
    <t>569,569,69.5,69.2</t>
  </si>
  <si>
    <t>570,570,69.5,69.2</t>
  </si>
  <si>
    <t>571,571,69.5,69.2</t>
  </si>
  <si>
    <t>572,572,69.5,69.2</t>
  </si>
  <si>
    <t>573,573,69.5,69.2</t>
  </si>
  <si>
    <t>574,574,69.5,69.2</t>
  </si>
  <si>
    <t>575,575,69.5,69.2</t>
  </si>
  <si>
    <t>576,576,69.5,69.2</t>
  </si>
  <si>
    <t>577,577,69.5,69.2</t>
  </si>
  <si>
    <t>578,578,69.5,69.2</t>
  </si>
  <si>
    <t>579,579,69.5,69.2</t>
  </si>
  <si>
    <t>580,580,69.5,69.2</t>
  </si>
  <si>
    <t>581,581,69.5,69.2</t>
  </si>
  <si>
    <t>582,582,69.5,69.2</t>
  </si>
  <si>
    <t>583,583,69.5,69.2</t>
  </si>
  <si>
    <t>584,584,69.5,69.2</t>
  </si>
  <si>
    <t>585,585,68.5,69.2</t>
  </si>
  <si>
    <t>586,586,68.5,69.2</t>
  </si>
  <si>
    <t>587,587,68.5,69.2</t>
  </si>
  <si>
    <t>588,588,68.5,69.2</t>
  </si>
  <si>
    <t>589,589,68.5,69.2</t>
  </si>
  <si>
    <t>590,590,68.5,69.2</t>
  </si>
  <si>
    <t>591,591,68.5,69.2</t>
  </si>
  <si>
    <t>592,592,68.5,69.2</t>
  </si>
  <si>
    <t>593,593,68.5,69.2</t>
  </si>
  <si>
    <t>594,594,68.5,69.2</t>
  </si>
  <si>
    <t>595,595,68.5,69.2</t>
  </si>
  <si>
    <t>596,596,68.5,69.2</t>
  </si>
  <si>
    <t>597,597,68.5,69.2</t>
  </si>
  <si>
    <t>598,598,68.5,69.2</t>
  </si>
  <si>
    <t>599,599,68.5,69.2</t>
  </si>
  <si>
    <t>600,600,68.5,69.2</t>
  </si>
  <si>
    <t>601,601,68.5,69.2</t>
  </si>
  <si>
    <t>602,602,68.5,69.2</t>
  </si>
  <si>
    <t>603,603,68.5,69.2</t>
  </si>
  <si>
    <t>604,604,68.5,69.2</t>
  </si>
  <si>
    <t>605,605,68.5,69.2</t>
  </si>
  <si>
    <t>606,606,68.5,69.2</t>
  </si>
  <si>
    <t>607,607,68.5,69.2</t>
  </si>
  <si>
    <t>608,608,68.5,69.2</t>
  </si>
  <si>
    <t>609,609,68.5,69.2</t>
  </si>
  <si>
    <t>610,610,68.5,69.2</t>
  </si>
  <si>
    <t>611,611,68.5,69.2</t>
  </si>
  <si>
    <t>612,612,68.5,69.2</t>
  </si>
  <si>
    <t>613,613,68.5,69.2</t>
  </si>
  <si>
    <t>614,614,68.5,69.2</t>
  </si>
  <si>
    <t>615,615,68.5,69.2</t>
  </si>
  <si>
    <t>616,616,68.5,69.2</t>
  </si>
  <si>
    <t>617,617,68.5,69.2</t>
  </si>
  <si>
    <t>618,618,68.5,69.2</t>
  </si>
  <si>
    <t>619,619,68.5,69.2</t>
  </si>
  <si>
    <t>620,620,68.5,69.2</t>
  </si>
  <si>
    <t>621,621,68.5,69.2</t>
  </si>
  <si>
    <t>622,622,68.5,69.2</t>
  </si>
  <si>
    <t>623,623,68.5,69.2</t>
  </si>
  <si>
    <t>624,624,68.5,69.2</t>
  </si>
  <si>
    <t>625,625,68.5,69.2</t>
  </si>
  <si>
    <t>626,626,68.5,69.2</t>
  </si>
  <si>
    <t>627,627,68.5,69.2</t>
  </si>
  <si>
    <t>628,628,68.5,69.2</t>
  </si>
  <si>
    <t>629,629,68.5,69.2</t>
  </si>
  <si>
    <t>630,630,68.5,69.2</t>
  </si>
  <si>
    <t>631,631,68.5,69.2</t>
  </si>
  <si>
    <t>632,632,68.5,69.2</t>
  </si>
  <si>
    <t>633,633,67.5,69.2</t>
  </si>
  <si>
    <t>634,634,67.5,69.2</t>
  </si>
  <si>
    <t>635,635,67.5,69.2</t>
  </si>
  <si>
    <t>636,636,67.5,69.2</t>
  </si>
  <si>
    <t>637,637,67.5,69.2</t>
  </si>
  <si>
    <t>638,638,67.5,69.2</t>
  </si>
  <si>
    <t>639,639,67.5,69.2</t>
  </si>
  <si>
    <t>640,640,67.5,69.2</t>
  </si>
  <si>
    <t>641,641,67.5,69.2</t>
  </si>
  <si>
    <t>642,642,67.5,69.2</t>
  </si>
  <si>
    <t>643,643,67.5,69.2</t>
  </si>
  <si>
    <t>644,644,67.5,69.2</t>
  </si>
  <si>
    <t>645,645,67.5,69.2</t>
  </si>
  <si>
    <t>646,646,67.5,69.2</t>
  </si>
  <si>
    <t>647,647,67.5,69.2</t>
  </si>
  <si>
    <t>648,648,67.5,69.2</t>
  </si>
  <si>
    <t>649,649,67.5,69.2</t>
  </si>
  <si>
    <t>650,650,67.5,69.2</t>
  </si>
  <si>
    <t>651,651,67.5,69.2</t>
  </si>
  <si>
    <t>652,652,67.5,69.2</t>
  </si>
  <si>
    <t>653,653,67.5,69.2</t>
  </si>
  <si>
    <t>654,654,67.5,69.2</t>
  </si>
  <si>
    <t>655,655,67.5,69.2</t>
  </si>
  <si>
    <t>656,656,67.5,69.2</t>
  </si>
  <si>
    <t>657,657,67.5,69.2</t>
  </si>
  <si>
    <t>658,658,67.5,69.2</t>
  </si>
  <si>
    <t>659,659,67.5,69.2</t>
  </si>
  <si>
    <t>660,660,67.5,69.2</t>
  </si>
  <si>
    <t>661,661,67.5,69.2</t>
  </si>
  <si>
    <t>662,662,67.5,69.2</t>
  </si>
  <si>
    <t>663,663,67.5,69.2</t>
  </si>
  <si>
    <t>664,664,67.5,69.2</t>
  </si>
  <si>
    <t>665,665,67.5,69.2</t>
  </si>
  <si>
    <t>666,666,67.5,69.2</t>
  </si>
  <si>
    <t>667,667,67.5,69.2</t>
  </si>
  <si>
    <t>668,668,67.5,69.2</t>
  </si>
  <si>
    <t>669,669,67.5,69.2</t>
  </si>
  <si>
    <t>670,670,67.5,69.2</t>
  </si>
  <si>
    <t>671,671,66.5,69.2</t>
  </si>
  <si>
    <t>672,672,66.5,69.2</t>
  </si>
  <si>
    <t>673,673,66.5,69.2</t>
  </si>
  <si>
    <t>674,674,66.5,69.2</t>
  </si>
  <si>
    <t>675,675,66.5,69.2</t>
  </si>
  <si>
    <t>676,676,66.5,69.2</t>
  </si>
  <si>
    <t>677,677,66.5,69.2</t>
  </si>
  <si>
    <t>678,678,66.5,69.2</t>
  </si>
  <si>
    <t>679,679,66.5,69.2</t>
  </si>
  <si>
    <t>680,680,66.5,69.2</t>
  </si>
  <si>
    <t>681,681,66.5,69.2</t>
  </si>
  <si>
    <t>682,682,66.5,69.2</t>
  </si>
  <si>
    <t>683,683,66.5,69.2</t>
  </si>
  <si>
    <t>684,684,65.5,69.2</t>
  </si>
  <si>
    <t>685,685,65.5,69.2</t>
  </si>
  <si>
    <t>686,686,65.5,69.2</t>
  </si>
  <si>
    <t>687,687,65.5,69.2</t>
  </si>
  <si>
    <t>688,688,65.5,69.2</t>
  </si>
  <si>
    <t>689,689,65.5,69.2</t>
  </si>
  <si>
    <t>690,690,65.5,69.2</t>
  </si>
  <si>
    <t>691,691,64.5,69.2</t>
  </si>
  <si>
    <t>692,692,64.5,69.2</t>
  </si>
  <si>
    <t>693,693,64,69.2</t>
  </si>
  <si>
    <t>694,694,72.5,70.2</t>
  </si>
  <si>
    <t>695,695,71.5,70.2</t>
  </si>
  <si>
    <t>696,696,71.5,70.2</t>
  </si>
  <si>
    <t>697,697,71.5,70.2</t>
  </si>
  <si>
    <t>698,698,71.5,70.2</t>
  </si>
  <si>
    <t>699,699,71.5,70.2</t>
  </si>
  <si>
    <t>700,700,71.5,70.2</t>
  </si>
  <si>
    <t>701,701,71.5,70.2</t>
  </si>
  <si>
    <t>702,702,71.5,70.2</t>
  </si>
  <si>
    <t>703,703,71.5,70.2</t>
  </si>
  <si>
    <t>704,704,71.5,70.2</t>
  </si>
  <si>
    <t>705,705,70.5,70.2</t>
  </si>
  <si>
    <t>706,706,70.5,70.2</t>
  </si>
  <si>
    <t>707,707,70.5,70.2</t>
  </si>
  <si>
    <t>708,708,70.5,70.2</t>
  </si>
  <si>
    <t>709,709,70.5,70.2</t>
  </si>
  <si>
    <t>710,710,70.5,70.2</t>
  </si>
  <si>
    <t>711,711,70.5,70.2</t>
  </si>
  <si>
    <t>712,712,70.5,70.2</t>
  </si>
  <si>
    <t>713,713,70.5,70.2</t>
  </si>
  <si>
    <t>714,714,70.5,70.2</t>
  </si>
  <si>
    <t>715,715,70.5,70.2</t>
  </si>
  <si>
    <t>716,716,70.5,70.2</t>
  </si>
  <si>
    <t>717,717,70.5,70.2</t>
  </si>
  <si>
    <t>718,718,70.5,70.2</t>
  </si>
  <si>
    <t>719,719,69.5,70.2</t>
  </si>
  <si>
    <t>720,720,69.5,70.2</t>
  </si>
  <si>
    <t>721,721,69.5,70.2</t>
  </si>
  <si>
    <t>722,722,69.5,70.2</t>
  </si>
  <si>
    <t>723,723,69.5,70.2</t>
  </si>
  <si>
    <t>724,724,69.5,70.2</t>
  </si>
  <si>
    <t>725,725,69.5,70.2</t>
  </si>
  <si>
    <t>726,726,69.5,70.2</t>
  </si>
  <si>
    <t>727,727,69.5,70.2</t>
  </si>
  <si>
    <t>728,728,69.5,70.2</t>
  </si>
  <si>
    <t>729,729,69.5,70.2</t>
  </si>
  <si>
    <t>730,730,69.5,70.2</t>
  </si>
  <si>
    <t>731,731,69.5,70.2</t>
  </si>
  <si>
    <t>732,732,69.5,70.2</t>
  </si>
  <si>
    <t>733,733,69.5,70.2</t>
  </si>
  <si>
    <t>734,734,69.5,70.2</t>
  </si>
  <si>
    <t>735,735,69.5,70.2</t>
  </si>
  <si>
    <t>736,736,69.5,70.2</t>
  </si>
  <si>
    <t>737,737,69.5,70.2</t>
  </si>
  <si>
    <t>738,738,69.5,70.2</t>
  </si>
  <si>
    <t>739,739,69.5,70.2</t>
  </si>
  <si>
    <t>740,740,69.5,70.2</t>
  </si>
  <si>
    <t>741,741,69.5,70.2</t>
  </si>
  <si>
    <t>742,742,69.5,70.2</t>
  </si>
  <si>
    <t>743,743,69.5,70.2</t>
  </si>
  <si>
    <t>744,744,68.5,70.2</t>
  </si>
  <si>
    <t>745,745,68.5,70.2</t>
  </si>
  <si>
    <t>746,746,68.5,70.2</t>
  </si>
  <si>
    <t>747,747,68.5,70.2</t>
  </si>
  <si>
    <t>748,748,68.5,70.2</t>
  </si>
  <si>
    <t>749,749,68.5,70.2</t>
  </si>
  <si>
    <t>750,750,68.5,70.2</t>
  </si>
  <si>
    <t>751,751,68.5,70.2</t>
  </si>
  <si>
    <t>752,752,68.5,70.2</t>
  </si>
  <si>
    <t>753,753,68.5,70.2</t>
  </si>
  <si>
    <t>754,754,68.5,70.2</t>
  </si>
  <si>
    <t>755,755,68.5,70.2</t>
  </si>
  <si>
    <t>756,756,68.5,70.2</t>
  </si>
  <si>
    <t>757,757,68.5,70.2</t>
  </si>
  <si>
    <t>758,758,68.5,70.2</t>
  </si>
  <si>
    <t>759,759,68.5,70.2</t>
  </si>
  <si>
    <t>760,760,68.5,70.2</t>
  </si>
  <si>
    <t>761,761,68.5,70.2</t>
  </si>
  <si>
    <t>762,762,68.5,70.2</t>
  </si>
  <si>
    <t>763,763,68.5,70.2</t>
  </si>
  <si>
    <t>764,764,68.5,70.2</t>
  </si>
  <si>
    <t>765,765,67.5,70.2</t>
  </si>
  <si>
    <t>766,766,67.5,70.2</t>
  </si>
  <si>
    <t>767,767,67.5,70.2</t>
  </si>
  <si>
    <t>768,768,67.5,70.2</t>
  </si>
  <si>
    <t>769,769,67.5,70.2</t>
  </si>
  <si>
    <t>770,770,67.5,70.2</t>
  </si>
  <si>
    <t>771,771,67.5,70.2</t>
  </si>
  <si>
    <t>772,772,67.5,70.2</t>
  </si>
  <si>
    <t>773,773,67.5,70.2</t>
  </si>
  <si>
    <t>774,774,67.5,70.2</t>
  </si>
  <si>
    <t>775,775,67.5,70.2</t>
  </si>
  <si>
    <t>776,776,67.5,70.2</t>
  </si>
  <si>
    <t>777,777,67.5,70.2</t>
  </si>
  <si>
    <t>778,778,67.5,70.2</t>
  </si>
  <si>
    <t>779,779,67.5,70.2</t>
  </si>
  <si>
    <t>780,780,67.5,70.2</t>
  </si>
  <si>
    <t>781,781,67.5,70.2</t>
  </si>
  <si>
    <t>782,782,67.5,70.2</t>
  </si>
  <si>
    <t>783,783,67.5,70.2</t>
  </si>
  <si>
    <t>784,784,66.5,70.2</t>
  </si>
  <si>
    <t>785,785,66.5,70.2</t>
  </si>
  <si>
    <t>786,786,66.5,70.2</t>
  </si>
  <si>
    <t>787,787,66.5,70.2</t>
  </si>
  <si>
    <t>788,788,65.5,70.2</t>
  </si>
  <si>
    <t>789,789,65.5,70.2</t>
  </si>
  <si>
    <t>790,790,65.5,70.2</t>
  </si>
  <si>
    <t>791,791,65.5,70.2</t>
  </si>
  <si>
    <t>792,792,65.5,70.2</t>
  </si>
  <si>
    <t>793,793,72.5,71.2</t>
  </si>
  <si>
    <t>794,794,72.5,71.2</t>
  </si>
  <si>
    <t>795,795,71.5,71.2</t>
  </si>
  <si>
    <t>796,796,71.5,71.2</t>
  </si>
  <si>
    <t>797,797,71.5,71.2</t>
  </si>
  <si>
    <t>798,798,71.5,71.2</t>
  </si>
  <si>
    <t>799,799,70.5,71.2</t>
  </si>
  <si>
    <t>800,800,70.5,71.2</t>
  </si>
  <si>
    <t>801,801,70.5,71.2</t>
  </si>
  <si>
    <t>802,802,70.5,71.2</t>
  </si>
  <si>
    <t>803,803,70.5,71.2</t>
  </si>
  <si>
    <t>804,804,70.5,71.2</t>
  </si>
  <si>
    <t>805,805,70.5,71.2</t>
  </si>
  <si>
    <t>806,806,69.5,71.2</t>
  </si>
  <si>
    <t>807,807,69.5,71.2</t>
  </si>
  <si>
    <t>808,808,69.5,71.2</t>
  </si>
  <si>
    <t>809,809,69.5,71.2</t>
  </si>
  <si>
    <t>810,810,69.5,71.2</t>
  </si>
  <si>
    <t>811,811,69.5,71.2</t>
  </si>
  <si>
    <t>812,812,69.5,71.2</t>
  </si>
  <si>
    <t>813,813,69.5,71.2</t>
  </si>
  <si>
    <t>814,814,69.5,71.2</t>
  </si>
  <si>
    <t>815,815,69.5,71.2</t>
  </si>
  <si>
    <t>816,816,69.5,71.2</t>
  </si>
  <si>
    <t>817,817,69.5,71.2</t>
  </si>
  <si>
    <t>818,818,69.5,71.2</t>
  </si>
  <si>
    <t>819,819,69.5,71.2</t>
  </si>
  <si>
    <t>820,820,69.5,71.2</t>
  </si>
  <si>
    <t>821,821,69.5,71.2</t>
  </si>
  <si>
    <t>822,822,69.5,71.2</t>
  </si>
  <si>
    <t>823,823,69.5,71.2</t>
  </si>
  <si>
    <t>824,824,69.5,71.2</t>
  </si>
  <si>
    <t>825,825,69.5,71.2</t>
  </si>
  <si>
    <t>826,826,68.5,71.2</t>
  </si>
  <si>
    <t>827,827,68.5,71.2</t>
  </si>
  <si>
    <t>828,828,68.5,71.2</t>
  </si>
  <si>
    <t>829,829,68.5,71.2</t>
  </si>
  <si>
    <t>830,830,68.5,71.2</t>
  </si>
  <si>
    <t>831,831,68.5,71.2</t>
  </si>
  <si>
    <t>832,832,68.5,71.2</t>
  </si>
  <si>
    <t>833,833,68.5,71.2</t>
  </si>
  <si>
    <t>834,834,68.5,71.2</t>
  </si>
  <si>
    <t>835,835,68.5,71.2</t>
  </si>
  <si>
    <t>836,836,68.5,71.2</t>
  </si>
  <si>
    <t>837,837,68.5,71.2</t>
  </si>
  <si>
    <t>838,838,68.5,71.2</t>
  </si>
  <si>
    <t>839,839,68.5,71.2</t>
  </si>
  <si>
    <t>840,840,68.5,71.2</t>
  </si>
  <si>
    <t>841,841,68.5,71.2</t>
  </si>
  <si>
    <t>842,842,68.5,71.2</t>
  </si>
  <si>
    <t>843,843,68.5,71.2</t>
  </si>
  <si>
    <t>844,844,67.5,71.2</t>
  </si>
  <si>
    <t>845,845,67.5,71.2</t>
  </si>
  <si>
    <t>846,846,67.5,71.2</t>
  </si>
  <si>
    <t>847,847,67.5,71.2</t>
  </si>
  <si>
    <t>848,848,67.5,71.2</t>
  </si>
  <si>
    <t>849,849,67.5,71.2</t>
  </si>
  <si>
    <t>850,850,67.5,71.2</t>
  </si>
  <si>
    <t>851,851,67.5,71.2</t>
  </si>
  <si>
    <t>852,852,67.5,71.2</t>
  </si>
  <si>
    <t>853,853,67.5,71.2</t>
  </si>
  <si>
    <t>854,854,67.5,71.2</t>
  </si>
  <si>
    <t>855,855,65.5,71.2</t>
  </si>
  <si>
    <t>856,856,65.5,71.2</t>
  </si>
  <si>
    <t>857,857,73,72.2</t>
  </si>
  <si>
    <t>858,858,72.5,72.2</t>
  </si>
  <si>
    <t>859,859,72.5,72.2</t>
  </si>
  <si>
    <t>860,860,72.5,72.2</t>
  </si>
  <si>
    <t>861,861,72.5,72.2</t>
  </si>
  <si>
    <t>862,862,72.5,72.2</t>
  </si>
  <si>
    <t>863,863,72.5,72.2</t>
  </si>
  <si>
    <t>864,864,72.5,72.2</t>
  </si>
  <si>
    <t>865,865,71.5,72.2</t>
  </si>
  <si>
    <t>866,866,71.5,72.2</t>
  </si>
  <si>
    <t>867,867,71.5,72.2</t>
  </si>
  <si>
    <t>868,868,71.5,72.2</t>
  </si>
  <si>
    <t>869,869,71.5,72.2</t>
  </si>
  <si>
    <t>870,870,71.5,72.2</t>
  </si>
  <si>
    <t>871,871,71.5,72.2</t>
  </si>
  <si>
    <t>872,872,71.5,72.2</t>
  </si>
  <si>
    <t>873,873,71.5,72.2</t>
  </si>
  <si>
    <t>874,874,70.5,72.2</t>
  </si>
  <si>
    <t>875,875,70.5,72.2</t>
  </si>
  <si>
    <t>876,876,70.5,72.2</t>
  </si>
  <si>
    <t>877,877,70.5,72.2</t>
  </si>
  <si>
    <t>878,878,69.5,72.2</t>
  </si>
  <si>
    <t>879,879,69.5,72.2</t>
  </si>
  <si>
    <t>880,880,69.5,72.2</t>
  </si>
  <si>
    <t>881,881,69.5,72.2</t>
  </si>
  <si>
    <t>882,882,69.5,72.2</t>
  </si>
  <si>
    <t>883,883,69.5,72.2</t>
  </si>
  <si>
    <t>884,884,69.5,72.2</t>
  </si>
  <si>
    <t>885,885,69.5,72.2</t>
  </si>
  <si>
    <t>886,886,69.5,72.2</t>
  </si>
  <si>
    <t>887,887,69.5,72.2</t>
  </si>
  <si>
    <t>888,888,69.5,72.2</t>
  </si>
  <si>
    <t>889,889,68.5,72.2</t>
  </si>
  <si>
    <t>890,890,68.5,72.2</t>
  </si>
  <si>
    <t>891,891,68.5,72.2</t>
  </si>
  <si>
    <t>892,892,68.5,72.2</t>
  </si>
  <si>
    <t>893,893,67.5,72.2</t>
  </si>
  <si>
    <t>894,894,67.5,72.2</t>
  </si>
  <si>
    <t>895,895,67.5,72.2</t>
  </si>
  <si>
    <t>896,896,67.5,72.2</t>
  </si>
  <si>
    <t>897,897,65.5,72.2</t>
  </si>
  <si>
    <t>898,898,73,73.2</t>
  </si>
  <si>
    <t>899,899,73,73.2</t>
  </si>
  <si>
    <t>900,900,73,73.2</t>
  </si>
  <si>
    <t>901,901,72.5,73.2</t>
  </si>
  <si>
    <t>902,902,72.5,73.2</t>
  </si>
  <si>
    <t>903,903,71.5,73.2</t>
  </si>
  <si>
    <t>904,904,71.5,73.2</t>
  </si>
  <si>
    <t>905,905,70.5,73.2</t>
  </si>
  <si>
    <t>906,906,70.5,73.2</t>
  </si>
  <si>
    <t>907,907,70.5,73.2</t>
  </si>
  <si>
    <t>908,908,69.5,73.2</t>
  </si>
  <si>
    <t>909,909,69.5,73.2</t>
  </si>
  <si>
    <t>910,910,69.5,73.2</t>
  </si>
  <si>
    <t>911,911,69.5,73.2</t>
  </si>
  <si>
    <t>912,912,68.5,73.2</t>
  </si>
  <si>
    <t>913,913,68.5,73.2</t>
  </si>
  <si>
    <t>914,914,68.5,73.2</t>
  </si>
  <si>
    <t>915,915,72.5,73.7</t>
  </si>
  <si>
    <t>916,916,72.5,73.7</t>
  </si>
  <si>
    <t>917,917,72.5,73.7</t>
  </si>
  <si>
    <t>918,918,72.5,73.7</t>
  </si>
  <si>
    <t>919,919,71.5,73.7</t>
  </si>
  <si>
    <t>920,920,71.5,73.7</t>
  </si>
  <si>
    <t>921,921,70.5,73.7</t>
  </si>
  <si>
    <t>922,922,70.5,73.7</t>
  </si>
  <si>
    <t>923,923,70.5,73.7</t>
  </si>
  <si>
    <t>924,924,69.5,73.7</t>
  </si>
  <si>
    <t>925,925,69.5,73.7</t>
  </si>
  <si>
    <t>926,926,69.5,73.7</t>
  </si>
  <si>
    <t>927,927,69.5,73.7</t>
  </si>
  <si>
    <t/>
  </si>
  <si>
    <t>928,928,69.5,73.7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</si>
</sst>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rgb="FF00000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15.57"/>
    <col customWidth="1" min="3" max="4" width="8.71"/>
    <col customWidth="1" min="5" max="5" width="18.43"/>
    <col customWidth="1" min="6" max="6" width="29.71"/>
    <col customWidth="1" min="7" max="7" width="8.71"/>
    <col customWidth="1" min="8" max="8" width="27.86"/>
    <col customWidth="1" min="9" max="9" width="8.71"/>
    <col customWidth="1" min="10" max="10" width="12.86"/>
    <col customWidth="1" min="11" max="26" width="8.71"/>
  </cols>
  <sheetData>
    <row r="1">
      <c r="A1" s="1" t="s">
        <v>0</v>
      </c>
      <c r="H1" s="2" t="s">
        <v>1</v>
      </c>
    </row>
    <row r="2">
      <c r="A2" s="3">
        <v>179.07</v>
      </c>
      <c r="H2" s="2" t="s">
        <v>2</v>
      </c>
      <c r="J2" s="4">
        <f>IFERROR(__xludf.DUMMYFUNCTION("SPLIT(H2,"","",3)"),1.0)</f>
        <v>1</v>
      </c>
      <c r="K2" s="4">
        <f>IFERROR(__xludf.DUMMYFUNCTION("""COMPUTED_VALUE"""),1.0)</f>
        <v>1</v>
      </c>
      <c r="L2" s="4" t="str">
        <f>IFERROR(__xludf.DUMMYFUNCTION("""COMPUTED_VALUE"""),"70.5")</f>
        <v>70.5</v>
      </c>
      <c r="M2" s="4" t="str">
        <f>IFERROR(__xludf.DUMMYFUNCTION("""COMPUTED_VALUE"""),"61.7")</f>
        <v>61.7</v>
      </c>
    </row>
    <row r="3">
      <c r="A3" s="4">
        <v>173.99</v>
      </c>
      <c r="H3" s="2" t="s">
        <v>3</v>
      </c>
      <c r="J3" s="4">
        <f>IFERROR(__xludf.DUMMYFUNCTION("SPLIT(H3,"","",3)"),2.0)</f>
        <v>2</v>
      </c>
      <c r="K3" s="4">
        <f>IFERROR(__xludf.DUMMYFUNCTION("""COMPUTED_VALUE"""),2.0)</f>
        <v>2</v>
      </c>
      <c r="L3" s="4" t="str">
        <f>IFERROR(__xludf.DUMMYFUNCTION("""COMPUTED_VALUE"""),"68.5")</f>
        <v>68.5</v>
      </c>
      <c r="M3" s="4" t="str">
        <f>IFERROR(__xludf.DUMMYFUNCTION("""COMPUTED_VALUE"""),"61.7")</f>
        <v>61.7</v>
      </c>
    </row>
    <row r="4">
      <c r="A4" s="4">
        <v>166.37</v>
      </c>
      <c r="H4" s="2" t="s">
        <v>4</v>
      </c>
      <c r="J4" s="4">
        <f>IFERROR(__xludf.DUMMYFUNCTION("SPLIT(H4,"","",3)"),3.0)</f>
        <v>3</v>
      </c>
      <c r="K4" s="4">
        <f>IFERROR(__xludf.DUMMYFUNCTION("""COMPUTED_VALUE"""),3.0)</f>
        <v>3</v>
      </c>
      <c r="L4" s="4" t="str">
        <f>IFERROR(__xludf.DUMMYFUNCTION("""COMPUTED_VALUE"""),"65.5")</f>
        <v>65.5</v>
      </c>
      <c r="M4" s="4" t="str">
        <f>IFERROR(__xludf.DUMMYFUNCTION("""COMPUTED_VALUE"""),"61.7")</f>
        <v>61.7</v>
      </c>
    </row>
    <row r="5">
      <c r="A5" s="4">
        <v>163.83</v>
      </c>
      <c r="H5" s="2" t="s">
        <v>5</v>
      </c>
      <c r="J5" s="4">
        <f>IFERROR(__xludf.DUMMYFUNCTION("SPLIT(H5,"","",3)"),4.0)</f>
        <v>4</v>
      </c>
      <c r="K5" s="4">
        <f>IFERROR(__xludf.DUMMYFUNCTION("""COMPUTED_VALUE"""),4.0)</f>
        <v>4</v>
      </c>
      <c r="L5" s="4" t="str">
        <f>IFERROR(__xludf.DUMMYFUNCTION("""COMPUTED_VALUE"""),"64.5")</f>
        <v>64.5</v>
      </c>
      <c r="M5" s="4" t="str">
        <f>IFERROR(__xludf.DUMMYFUNCTION("""COMPUTED_VALUE"""),"61.7")</f>
        <v>61.7</v>
      </c>
    </row>
    <row r="6">
      <c r="A6" s="4">
        <v>162.56</v>
      </c>
      <c r="H6" s="2" t="s">
        <v>6</v>
      </c>
      <c r="J6" s="4">
        <f>IFERROR(__xludf.DUMMYFUNCTION("SPLIT(H6,"","",3)"),5.0)</f>
        <v>5</v>
      </c>
      <c r="K6" s="4">
        <f>IFERROR(__xludf.DUMMYFUNCTION("""COMPUTED_VALUE"""),5.0)</f>
        <v>5</v>
      </c>
      <c r="L6" s="4">
        <f>IFERROR(__xludf.DUMMYFUNCTION("""COMPUTED_VALUE"""),64.0)</f>
        <v>64</v>
      </c>
      <c r="M6" s="4" t="str">
        <f>IFERROR(__xludf.DUMMYFUNCTION("""COMPUTED_VALUE"""),"61.7")</f>
        <v>61.7</v>
      </c>
    </row>
    <row r="7">
      <c r="A7" s="4">
        <v>171.45</v>
      </c>
      <c r="H7" s="2" t="s">
        <v>7</v>
      </c>
      <c r="J7" s="4">
        <f>IFERROR(__xludf.DUMMYFUNCTION("SPLIT(H7,"","",3)"),6.0)</f>
        <v>6</v>
      </c>
      <c r="K7" s="4">
        <f>IFERROR(__xludf.DUMMYFUNCTION("""COMPUTED_VALUE"""),6.0)</f>
        <v>6</v>
      </c>
      <c r="L7" s="4" t="str">
        <f>IFERROR(__xludf.DUMMYFUNCTION("""COMPUTED_VALUE"""),"67.5")</f>
        <v>67.5</v>
      </c>
      <c r="M7" s="4" t="str">
        <f>IFERROR(__xludf.DUMMYFUNCTION("""COMPUTED_VALUE"""),"62.2")</f>
        <v>62.2</v>
      </c>
    </row>
    <row r="8">
      <c r="A8" s="4">
        <v>171.45</v>
      </c>
      <c r="H8" s="2" t="s">
        <v>8</v>
      </c>
      <c r="J8" s="4">
        <f>IFERROR(__xludf.DUMMYFUNCTION("SPLIT(H8,"","",3)"),7.0)</f>
        <v>7</v>
      </c>
      <c r="K8" s="4">
        <f>IFERROR(__xludf.DUMMYFUNCTION("""COMPUTED_VALUE"""),7.0)</f>
        <v>7</v>
      </c>
      <c r="L8" s="4" t="str">
        <f>IFERROR(__xludf.DUMMYFUNCTION("""COMPUTED_VALUE"""),"67.5")</f>
        <v>67.5</v>
      </c>
      <c r="M8" s="4" t="str">
        <f>IFERROR(__xludf.DUMMYFUNCTION("""COMPUTED_VALUE"""),"62.2")</f>
        <v>62.2</v>
      </c>
    </row>
    <row r="9">
      <c r="A9" s="4">
        <v>171.45</v>
      </c>
      <c r="H9" s="2" t="s">
        <v>9</v>
      </c>
      <c r="J9" s="4">
        <f>IFERROR(__xludf.DUMMYFUNCTION("SPLIT(H9,"","",3)"),8.0)</f>
        <v>8</v>
      </c>
      <c r="K9" s="4">
        <f>IFERROR(__xludf.DUMMYFUNCTION("""COMPUTED_VALUE"""),8.0)</f>
        <v>8</v>
      </c>
      <c r="L9" s="4" t="str">
        <f>IFERROR(__xludf.DUMMYFUNCTION("""COMPUTED_VALUE"""),"67.5")</f>
        <v>67.5</v>
      </c>
      <c r="M9" s="4" t="str">
        <f>IFERROR(__xludf.DUMMYFUNCTION("""COMPUTED_VALUE"""),"62.2")</f>
        <v>62.2</v>
      </c>
    </row>
    <row r="10">
      <c r="A10" s="4">
        <v>168.91</v>
      </c>
      <c r="H10" s="2" t="s">
        <v>10</v>
      </c>
      <c r="J10" s="4">
        <f>IFERROR(__xludf.DUMMYFUNCTION("SPLIT(H10,"","",3)"),9.0)</f>
        <v>9</v>
      </c>
      <c r="K10" s="4">
        <f>IFERROR(__xludf.DUMMYFUNCTION("""COMPUTED_VALUE"""),9.0)</f>
        <v>9</v>
      </c>
      <c r="L10" s="4" t="str">
        <f>IFERROR(__xludf.DUMMYFUNCTION("""COMPUTED_VALUE"""),"66.5")</f>
        <v>66.5</v>
      </c>
      <c r="M10" s="4" t="str">
        <f>IFERROR(__xludf.DUMMYFUNCTION("""COMPUTED_VALUE"""),"62.2")</f>
        <v>62.2</v>
      </c>
    </row>
    <row r="11">
      <c r="A11" s="4">
        <v>168.91</v>
      </c>
      <c r="H11" s="2" t="s">
        <v>11</v>
      </c>
      <c r="J11" s="4">
        <f>IFERROR(__xludf.DUMMYFUNCTION("SPLIT(H11,"","",3)"),10.0)</f>
        <v>10</v>
      </c>
      <c r="K11" s="4">
        <f>IFERROR(__xludf.DUMMYFUNCTION("""COMPUTED_VALUE"""),10.0)</f>
        <v>10</v>
      </c>
      <c r="L11" s="4" t="str">
        <f>IFERROR(__xludf.DUMMYFUNCTION("""COMPUTED_VALUE"""),"66.5")</f>
        <v>66.5</v>
      </c>
      <c r="M11" s="4" t="str">
        <f>IFERROR(__xludf.DUMMYFUNCTION("""COMPUTED_VALUE"""),"62.2")</f>
        <v>62.2</v>
      </c>
    </row>
    <row r="12">
      <c r="A12" s="4">
        <v>168.91</v>
      </c>
      <c r="H12" s="2" t="s">
        <v>12</v>
      </c>
      <c r="J12" s="4">
        <f>IFERROR(__xludf.DUMMYFUNCTION("SPLIT(H12,"","",3)"),11.0)</f>
        <v>11</v>
      </c>
      <c r="K12" s="4">
        <f>IFERROR(__xludf.DUMMYFUNCTION("""COMPUTED_VALUE"""),11.0)</f>
        <v>11</v>
      </c>
      <c r="L12" s="4" t="str">
        <f>IFERROR(__xludf.DUMMYFUNCTION("""COMPUTED_VALUE"""),"66.5")</f>
        <v>66.5</v>
      </c>
      <c r="M12" s="4" t="str">
        <f>IFERROR(__xludf.DUMMYFUNCTION("""COMPUTED_VALUE"""),"62.2")</f>
        <v>62.2</v>
      </c>
    </row>
    <row r="13">
      <c r="A13" s="4">
        <v>163.83</v>
      </c>
      <c r="H13" s="2" t="s">
        <v>13</v>
      </c>
      <c r="J13" s="4">
        <f>IFERROR(__xludf.DUMMYFUNCTION("SPLIT(H13,"","",3)"),12.0)</f>
        <v>12</v>
      </c>
      <c r="K13" s="4">
        <f>IFERROR(__xludf.DUMMYFUNCTION("""COMPUTED_VALUE"""),12.0)</f>
        <v>12</v>
      </c>
      <c r="L13" s="4" t="str">
        <f>IFERROR(__xludf.DUMMYFUNCTION("""COMPUTED_VALUE"""),"64.5")</f>
        <v>64.5</v>
      </c>
      <c r="M13" s="4" t="str">
        <f>IFERROR(__xludf.DUMMYFUNCTION("""COMPUTED_VALUE"""),"62.2")</f>
        <v>62.2</v>
      </c>
    </row>
    <row r="14">
      <c r="A14" s="4">
        <v>179.07</v>
      </c>
      <c r="H14" s="2" t="s">
        <v>14</v>
      </c>
      <c r="J14" s="4">
        <f>IFERROR(__xludf.DUMMYFUNCTION("SPLIT(H14,"","",3)"),13.0)</f>
        <v>13</v>
      </c>
      <c r="K14" s="4">
        <f>IFERROR(__xludf.DUMMYFUNCTION("""COMPUTED_VALUE"""),13.0)</f>
        <v>13</v>
      </c>
      <c r="L14" s="4" t="str">
        <f>IFERROR(__xludf.DUMMYFUNCTION("""COMPUTED_VALUE"""),"70.5")</f>
        <v>70.5</v>
      </c>
      <c r="M14" s="4" t="str">
        <f>IFERROR(__xludf.DUMMYFUNCTION("""COMPUTED_VALUE"""),"63.2")</f>
        <v>63.2</v>
      </c>
    </row>
    <row r="15">
      <c r="A15" s="4">
        <v>176.53</v>
      </c>
      <c r="H15" s="2" t="s">
        <v>15</v>
      </c>
      <c r="J15" s="4">
        <f>IFERROR(__xludf.DUMMYFUNCTION("SPLIT(H15,"","",3)"),14.0)</f>
        <v>14</v>
      </c>
      <c r="K15" s="4">
        <f>IFERROR(__xludf.DUMMYFUNCTION("""COMPUTED_VALUE"""),14.0)</f>
        <v>14</v>
      </c>
      <c r="L15" s="4" t="str">
        <f>IFERROR(__xludf.DUMMYFUNCTION("""COMPUTED_VALUE"""),"69.5")</f>
        <v>69.5</v>
      </c>
      <c r="M15" s="4" t="str">
        <f>IFERROR(__xludf.DUMMYFUNCTION("""COMPUTED_VALUE"""),"63.2")</f>
        <v>63.2</v>
      </c>
    </row>
    <row r="16">
      <c r="A16" s="4">
        <v>173.99</v>
      </c>
      <c r="H16" s="2" t="s">
        <v>16</v>
      </c>
      <c r="J16" s="4">
        <f>IFERROR(__xludf.DUMMYFUNCTION("SPLIT(H16,"","",3)"),15.0)</f>
        <v>15</v>
      </c>
      <c r="K16" s="4">
        <f>IFERROR(__xludf.DUMMYFUNCTION("""COMPUTED_VALUE"""),15.0)</f>
        <v>15</v>
      </c>
      <c r="L16" s="4" t="str">
        <f>IFERROR(__xludf.DUMMYFUNCTION("""COMPUTED_VALUE"""),"68.5")</f>
        <v>68.5</v>
      </c>
      <c r="M16" s="4" t="str">
        <f>IFERROR(__xludf.DUMMYFUNCTION("""COMPUTED_VALUE"""),"63.2")</f>
        <v>63.2</v>
      </c>
    </row>
    <row r="17">
      <c r="A17" s="4">
        <v>173.99</v>
      </c>
      <c r="H17" s="2" t="s">
        <v>17</v>
      </c>
      <c r="J17" s="4">
        <f>IFERROR(__xludf.DUMMYFUNCTION("SPLIT(H17,"","",3)"),16.0)</f>
        <v>16</v>
      </c>
      <c r="K17" s="4">
        <f>IFERROR(__xludf.DUMMYFUNCTION("""COMPUTED_VALUE"""),16.0)</f>
        <v>16</v>
      </c>
      <c r="L17" s="4" t="str">
        <f>IFERROR(__xludf.DUMMYFUNCTION("""COMPUTED_VALUE"""),"68.5")</f>
        <v>68.5</v>
      </c>
      <c r="M17" s="4" t="str">
        <f>IFERROR(__xludf.DUMMYFUNCTION("""COMPUTED_VALUE"""),"63.2")</f>
        <v>63.2</v>
      </c>
    </row>
    <row r="18">
      <c r="A18" s="4">
        <v>173.99</v>
      </c>
      <c r="H18" s="2" t="s">
        <v>18</v>
      </c>
      <c r="J18" s="4">
        <f>IFERROR(__xludf.DUMMYFUNCTION("SPLIT(H18,"","",3)"),17.0)</f>
        <v>17</v>
      </c>
      <c r="K18" s="4">
        <f>IFERROR(__xludf.DUMMYFUNCTION("""COMPUTED_VALUE"""),17.0)</f>
        <v>17</v>
      </c>
      <c r="L18" s="4" t="str">
        <f>IFERROR(__xludf.DUMMYFUNCTION("""COMPUTED_VALUE"""),"68.5")</f>
        <v>68.5</v>
      </c>
      <c r="M18" s="4" t="str">
        <f>IFERROR(__xludf.DUMMYFUNCTION("""COMPUTED_VALUE"""),"63.2")</f>
        <v>63.2</v>
      </c>
    </row>
    <row r="19">
      <c r="A19" s="4">
        <v>173.99</v>
      </c>
      <c r="H19" s="2" t="s">
        <v>19</v>
      </c>
      <c r="J19" s="4">
        <f>IFERROR(__xludf.DUMMYFUNCTION("SPLIT(H19,"","",3)"),18.0)</f>
        <v>18</v>
      </c>
      <c r="K19" s="4">
        <f>IFERROR(__xludf.DUMMYFUNCTION("""COMPUTED_VALUE"""),18.0)</f>
        <v>18</v>
      </c>
      <c r="L19" s="4" t="str">
        <f>IFERROR(__xludf.DUMMYFUNCTION("""COMPUTED_VALUE"""),"68.5")</f>
        <v>68.5</v>
      </c>
      <c r="M19" s="4" t="str">
        <f>IFERROR(__xludf.DUMMYFUNCTION("""COMPUTED_VALUE"""),"63.2")</f>
        <v>63.2</v>
      </c>
    </row>
    <row r="20">
      <c r="A20" s="4">
        <v>173.99</v>
      </c>
      <c r="H20" s="2" t="s">
        <v>20</v>
      </c>
      <c r="J20" s="4">
        <f>IFERROR(__xludf.DUMMYFUNCTION("SPLIT(H20,"","",3)"),19.0)</f>
        <v>19</v>
      </c>
      <c r="K20" s="4">
        <f>IFERROR(__xludf.DUMMYFUNCTION("""COMPUTED_VALUE"""),19.0)</f>
        <v>19</v>
      </c>
      <c r="L20" s="4" t="str">
        <f>IFERROR(__xludf.DUMMYFUNCTION("""COMPUTED_VALUE"""),"68.5")</f>
        <v>68.5</v>
      </c>
      <c r="M20" s="4" t="str">
        <f>IFERROR(__xludf.DUMMYFUNCTION("""COMPUTED_VALUE"""),"63.2")</f>
        <v>63.2</v>
      </c>
    </row>
    <row r="21" ht="15.75" customHeight="1">
      <c r="A21" s="4">
        <v>173.99</v>
      </c>
      <c r="H21" s="2" t="s">
        <v>21</v>
      </c>
      <c r="J21" s="4">
        <f>IFERROR(__xludf.DUMMYFUNCTION("SPLIT(H21,"","",3)"),20.0)</f>
        <v>20</v>
      </c>
      <c r="K21" s="4">
        <f>IFERROR(__xludf.DUMMYFUNCTION("""COMPUTED_VALUE"""),20.0)</f>
        <v>20</v>
      </c>
      <c r="L21" s="4" t="str">
        <f>IFERROR(__xludf.DUMMYFUNCTION("""COMPUTED_VALUE"""),"68.5")</f>
        <v>68.5</v>
      </c>
      <c r="M21" s="4" t="str">
        <f>IFERROR(__xludf.DUMMYFUNCTION("""COMPUTED_VALUE"""),"63.2")</f>
        <v>63.2</v>
      </c>
    </row>
    <row r="22" ht="15.75" customHeight="1">
      <c r="A22" s="4">
        <v>173.99</v>
      </c>
      <c r="H22" s="2" t="s">
        <v>22</v>
      </c>
      <c r="J22" s="4">
        <f>IFERROR(__xludf.DUMMYFUNCTION("SPLIT(H22,"","",3)"),21.0)</f>
        <v>21</v>
      </c>
      <c r="K22" s="4">
        <f>IFERROR(__xludf.DUMMYFUNCTION("""COMPUTED_VALUE"""),21.0)</f>
        <v>21</v>
      </c>
      <c r="L22" s="4" t="str">
        <f>IFERROR(__xludf.DUMMYFUNCTION("""COMPUTED_VALUE"""),"68.5")</f>
        <v>68.5</v>
      </c>
      <c r="M22" s="4" t="str">
        <f>IFERROR(__xludf.DUMMYFUNCTION("""COMPUTED_VALUE"""),"63.2")</f>
        <v>63.2</v>
      </c>
    </row>
    <row r="23" ht="15.75" customHeight="1">
      <c r="A23" s="4">
        <v>171.45</v>
      </c>
      <c r="H23" s="2" t="s">
        <v>23</v>
      </c>
      <c r="J23" s="4">
        <f>IFERROR(__xludf.DUMMYFUNCTION("SPLIT(H23,"","",3)"),22.0)</f>
        <v>22</v>
      </c>
      <c r="K23" s="4">
        <f>IFERROR(__xludf.DUMMYFUNCTION("""COMPUTED_VALUE"""),22.0)</f>
        <v>22</v>
      </c>
      <c r="L23" s="4" t="str">
        <f>IFERROR(__xludf.DUMMYFUNCTION("""COMPUTED_VALUE"""),"67.5")</f>
        <v>67.5</v>
      </c>
      <c r="M23" s="4" t="str">
        <f>IFERROR(__xludf.DUMMYFUNCTION("""COMPUTED_VALUE"""),"63.2")</f>
        <v>63.2</v>
      </c>
    </row>
    <row r="24" ht="15.75" customHeight="1">
      <c r="A24" s="4">
        <v>171.45</v>
      </c>
      <c r="H24" s="2" t="s">
        <v>24</v>
      </c>
      <c r="J24" s="4">
        <f>IFERROR(__xludf.DUMMYFUNCTION("SPLIT(H24,"","",3)"),23.0)</f>
        <v>23</v>
      </c>
      <c r="K24" s="4">
        <f>IFERROR(__xludf.DUMMYFUNCTION("""COMPUTED_VALUE"""),23.0)</f>
        <v>23</v>
      </c>
      <c r="L24" s="4" t="str">
        <f>IFERROR(__xludf.DUMMYFUNCTION("""COMPUTED_VALUE"""),"67.5")</f>
        <v>67.5</v>
      </c>
      <c r="M24" s="4" t="str">
        <f>IFERROR(__xludf.DUMMYFUNCTION("""COMPUTED_VALUE"""),"63.2")</f>
        <v>63.2</v>
      </c>
    </row>
    <row r="25" ht="15.75" customHeight="1">
      <c r="A25" s="4">
        <v>171.45</v>
      </c>
      <c r="H25" s="2" t="s">
        <v>25</v>
      </c>
      <c r="J25" s="4">
        <f>IFERROR(__xludf.DUMMYFUNCTION("SPLIT(H25,"","",3)"),24.0)</f>
        <v>24</v>
      </c>
      <c r="K25" s="4">
        <f>IFERROR(__xludf.DUMMYFUNCTION("""COMPUTED_VALUE"""),24.0)</f>
        <v>24</v>
      </c>
      <c r="L25" s="4" t="str">
        <f>IFERROR(__xludf.DUMMYFUNCTION("""COMPUTED_VALUE"""),"67.5")</f>
        <v>67.5</v>
      </c>
      <c r="M25" s="4" t="str">
        <f>IFERROR(__xludf.DUMMYFUNCTION("""COMPUTED_VALUE"""),"63.2")</f>
        <v>63.2</v>
      </c>
    </row>
    <row r="26" ht="15.75" customHeight="1">
      <c r="A26" s="4">
        <v>171.45</v>
      </c>
      <c r="H26" s="2" t="s">
        <v>26</v>
      </c>
      <c r="J26" s="4">
        <f>IFERROR(__xludf.DUMMYFUNCTION("SPLIT(H26,"","",3)"),25.0)</f>
        <v>25</v>
      </c>
      <c r="K26" s="4">
        <f>IFERROR(__xludf.DUMMYFUNCTION("""COMPUTED_VALUE"""),25.0)</f>
        <v>25</v>
      </c>
      <c r="L26" s="4" t="str">
        <f>IFERROR(__xludf.DUMMYFUNCTION("""COMPUTED_VALUE"""),"67.5")</f>
        <v>67.5</v>
      </c>
      <c r="M26" s="4" t="str">
        <f>IFERROR(__xludf.DUMMYFUNCTION("""COMPUTED_VALUE"""),"63.2")</f>
        <v>63.2</v>
      </c>
    </row>
    <row r="27" ht="15.75" customHeight="1">
      <c r="A27" s="4">
        <v>171.45</v>
      </c>
      <c r="H27" s="2" t="s">
        <v>27</v>
      </c>
      <c r="J27" s="4">
        <f>IFERROR(__xludf.DUMMYFUNCTION("SPLIT(H27,"","",3)"),26.0)</f>
        <v>26</v>
      </c>
      <c r="K27" s="4">
        <f>IFERROR(__xludf.DUMMYFUNCTION("""COMPUTED_VALUE"""),26.0)</f>
        <v>26</v>
      </c>
      <c r="L27" s="4" t="str">
        <f>IFERROR(__xludf.DUMMYFUNCTION("""COMPUTED_VALUE"""),"67.5")</f>
        <v>67.5</v>
      </c>
      <c r="M27" s="4" t="str">
        <f>IFERROR(__xludf.DUMMYFUNCTION("""COMPUTED_VALUE"""),"63.2")</f>
        <v>63.2</v>
      </c>
    </row>
    <row r="28" ht="15.75" customHeight="1">
      <c r="A28" s="4">
        <v>168.91</v>
      </c>
      <c r="H28" s="2" t="s">
        <v>28</v>
      </c>
      <c r="J28" s="4">
        <f>IFERROR(__xludf.DUMMYFUNCTION("SPLIT(H28,"","",3)"),27.0)</f>
        <v>27</v>
      </c>
      <c r="K28" s="4">
        <f>IFERROR(__xludf.DUMMYFUNCTION("""COMPUTED_VALUE"""),27.0)</f>
        <v>27</v>
      </c>
      <c r="L28" s="4" t="str">
        <f>IFERROR(__xludf.DUMMYFUNCTION("""COMPUTED_VALUE"""),"66.5")</f>
        <v>66.5</v>
      </c>
      <c r="M28" s="4" t="str">
        <f>IFERROR(__xludf.DUMMYFUNCTION("""COMPUTED_VALUE"""),"63.2")</f>
        <v>63.2</v>
      </c>
    </row>
    <row r="29" ht="15.75" customHeight="1">
      <c r="A29" s="4">
        <v>168.91</v>
      </c>
      <c r="H29" s="2" t="s">
        <v>29</v>
      </c>
      <c r="J29" s="4">
        <f>IFERROR(__xludf.DUMMYFUNCTION("SPLIT(H29,"","",3)"),28.0)</f>
        <v>28</v>
      </c>
      <c r="K29" s="4">
        <f>IFERROR(__xludf.DUMMYFUNCTION("""COMPUTED_VALUE"""),28.0)</f>
        <v>28</v>
      </c>
      <c r="L29" s="4" t="str">
        <f>IFERROR(__xludf.DUMMYFUNCTION("""COMPUTED_VALUE"""),"66.5")</f>
        <v>66.5</v>
      </c>
      <c r="M29" s="4" t="str">
        <f>IFERROR(__xludf.DUMMYFUNCTION("""COMPUTED_VALUE"""),"63.2")</f>
        <v>63.2</v>
      </c>
    </row>
    <row r="30" ht="15.75" customHeight="1">
      <c r="A30" s="4">
        <v>168.91</v>
      </c>
      <c r="H30" s="2" t="s">
        <v>30</v>
      </c>
      <c r="J30" s="4">
        <f>IFERROR(__xludf.DUMMYFUNCTION("SPLIT(H30,"","",3)"),29.0)</f>
        <v>29</v>
      </c>
      <c r="K30" s="4">
        <f>IFERROR(__xludf.DUMMYFUNCTION("""COMPUTED_VALUE"""),29.0)</f>
        <v>29</v>
      </c>
      <c r="L30" s="4" t="str">
        <f>IFERROR(__xludf.DUMMYFUNCTION("""COMPUTED_VALUE"""),"66.5")</f>
        <v>66.5</v>
      </c>
      <c r="M30" s="4" t="str">
        <f>IFERROR(__xludf.DUMMYFUNCTION("""COMPUTED_VALUE"""),"63.2")</f>
        <v>63.2</v>
      </c>
    </row>
    <row r="31" ht="15.75" customHeight="1">
      <c r="A31" s="4">
        <v>166.37</v>
      </c>
      <c r="H31" s="2" t="s">
        <v>31</v>
      </c>
      <c r="J31" s="4">
        <f>IFERROR(__xludf.DUMMYFUNCTION("SPLIT(H31,"","",3)"),30.0)</f>
        <v>30</v>
      </c>
      <c r="K31" s="4">
        <f>IFERROR(__xludf.DUMMYFUNCTION("""COMPUTED_VALUE"""),30.0)</f>
        <v>30</v>
      </c>
      <c r="L31" s="4" t="str">
        <f>IFERROR(__xludf.DUMMYFUNCTION("""COMPUTED_VALUE"""),"65.5")</f>
        <v>65.5</v>
      </c>
      <c r="M31" s="4" t="str">
        <f>IFERROR(__xludf.DUMMYFUNCTION("""COMPUTED_VALUE"""),"63.2")</f>
        <v>63.2</v>
      </c>
    </row>
    <row r="32" ht="15.75" customHeight="1">
      <c r="A32" s="4">
        <v>166.37</v>
      </c>
      <c r="H32" s="2" t="s">
        <v>32</v>
      </c>
      <c r="J32" s="4">
        <f>IFERROR(__xludf.DUMMYFUNCTION("SPLIT(H32,"","",3)"),31.0)</f>
        <v>31</v>
      </c>
      <c r="K32" s="4">
        <f>IFERROR(__xludf.DUMMYFUNCTION("""COMPUTED_VALUE"""),31.0)</f>
        <v>31</v>
      </c>
      <c r="L32" s="4" t="str">
        <f>IFERROR(__xludf.DUMMYFUNCTION("""COMPUTED_VALUE"""),"65.5")</f>
        <v>65.5</v>
      </c>
      <c r="M32" s="4" t="str">
        <f>IFERROR(__xludf.DUMMYFUNCTION("""COMPUTED_VALUE"""),"63.2")</f>
        <v>63.2</v>
      </c>
    </row>
    <row r="33" ht="15.75" customHeight="1">
      <c r="A33" s="4">
        <v>166.37</v>
      </c>
      <c r="H33" s="2" t="s">
        <v>33</v>
      </c>
      <c r="J33" s="4">
        <f>IFERROR(__xludf.DUMMYFUNCTION("SPLIT(H33,"","",3)"),32.0)</f>
        <v>32</v>
      </c>
      <c r="K33" s="4">
        <f>IFERROR(__xludf.DUMMYFUNCTION("""COMPUTED_VALUE"""),32.0)</f>
        <v>32</v>
      </c>
      <c r="L33" s="4" t="str">
        <f>IFERROR(__xludf.DUMMYFUNCTION("""COMPUTED_VALUE"""),"65.5")</f>
        <v>65.5</v>
      </c>
      <c r="M33" s="4" t="str">
        <f>IFERROR(__xludf.DUMMYFUNCTION("""COMPUTED_VALUE"""),"63.2")</f>
        <v>63.2</v>
      </c>
    </row>
    <row r="34" ht="15.75" customHeight="1">
      <c r="A34" s="4">
        <v>166.37</v>
      </c>
      <c r="H34" s="2" t="s">
        <v>34</v>
      </c>
      <c r="J34" s="4">
        <f>IFERROR(__xludf.DUMMYFUNCTION("SPLIT(H34,"","",3)"),33.0)</f>
        <v>33</v>
      </c>
      <c r="K34" s="4">
        <f>IFERROR(__xludf.DUMMYFUNCTION("""COMPUTED_VALUE"""),33.0)</f>
        <v>33</v>
      </c>
      <c r="L34" s="4" t="str">
        <f>IFERROR(__xludf.DUMMYFUNCTION("""COMPUTED_VALUE"""),"65.5")</f>
        <v>65.5</v>
      </c>
      <c r="M34" s="4" t="str">
        <f>IFERROR(__xludf.DUMMYFUNCTION("""COMPUTED_VALUE"""),"63.2")</f>
        <v>63.2</v>
      </c>
    </row>
    <row r="35" ht="15.75" customHeight="1">
      <c r="A35" s="4">
        <v>166.37</v>
      </c>
      <c r="H35" s="2" t="s">
        <v>35</v>
      </c>
      <c r="J35" s="4">
        <f>IFERROR(__xludf.DUMMYFUNCTION("SPLIT(H35,"","",3)"),34.0)</f>
        <v>34</v>
      </c>
      <c r="K35" s="4">
        <f>IFERROR(__xludf.DUMMYFUNCTION("""COMPUTED_VALUE"""),34.0)</f>
        <v>34</v>
      </c>
      <c r="L35" s="4" t="str">
        <f>IFERROR(__xludf.DUMMYFUNCTION("""COMPUTED_VALUE"""),"65.5")</f>
        <v>65.5</v>
      </c>
      <c r="M35" s="4" t="str">
        <f>IFERROR(__xludf.DUMMYFUNCTION("""COMPUTED_VALUE"""),"63.2")</f>
        <v>63.2</v>
      </c>
    </row>
    <row r="36" ht="15.75" customHeight="1">
      <c r="A36" s="4">
        <v>166.37</v>
      </c>
      <c r="H36" s="2" t="s">
        <v>36</v>
      </c>
      <c r="J36" s="4">
        <f>IFERROR(__xludf.DUMMYFUNCTION("SPLIT(H36,"","",3)"),35.0)</f>
        <v>35</v>
      </c>
      <c r="K36" s="4">
        <f>IFERROR(__xludf.DUMMYFUNCTION("""COMPUTED_VALUE"""),35.0)</f>
        <v>35</v>
      </c>
      <c r="L36" s="4" t="str">
        <f>IFERROR(__xludf.DUMMYFUNCTION("""COMPUTED_VALUE"""),"65.5")</f>
        <v>65.5</v>
      </c>
      <c r="M36" s="4" t="str">
        <f>IFERROR(__xludf.DUMMYFUNCTION("""COMPUTED_VALUE"""),"63.2")</f>
        <v>63.2</v>
      </c>
    </row>
    <row r="37" ht="15.75" customHeight="1">
      <c r="A37" s="4">
        <v>166.37</v>
      </c>
      <c r="H37" s="2" t="s">
        <v>37</v>
      </c>
      <c r="J37" s="4">
        <f>IFERROR(__xludf.DUMMYFUNCTION("SPLIT(H37,"","",3)"),36.0)</f>
        <v>36</v>
      </c>
      <c r="K37" s="4">
        <f>IFERROR(__xludf.DUMMYFUNCTION("""COMPUTED_VALUE"""),36.0)</f>
        <v>36</v>
      </c>
      <c r="L37" s="4" t="str">
        <f>IFERROR(__xludf.DUMMYFUNCTION("""COMPUTED_VALUE"""),"65.5")</f>
        <v>65.5</v>
      </c>
      <c r="M37" s="4" t="str">
        <f>IFERROR(__xludf.DUMMYFUNCTION("""COMPUTED_VALUE"""),"63.2")</f>
        <v>63.2</v>
      </c>
    </row>
    <row r="38" ht="15.75" customHeight="1">
      <c r="A38" s="4">
        <v>166.37</v>
      </c>
      <c r="H38" s="2" t="s">
        <v>38</v>
      </c>
      <c r="J38" s="4">
        <f>IFERROR(__xludf.DUMMYFUNCTION("SPLIT(H38,"","",3)"),37.0)</f>
        <v>37</v>
      </c>
      <c r="K38" s="4">
        <f>IFERROR(__xludf.DUMMYFUNCTION("""COMPUTED_VALUE"""),37.0)</f>
        <v>37</v>
      </c>
      <c r="L38" s="4" t="str">
        <f>IFERROR(__xludf.DUMMYFUNCTION("""COMPUTED_VALUE"""),"65.5")</f>
        <v>65.5</v>
      </c>
      <c r="M38" s="4" t="str">
        <f>IFERROR(__xludf.DUMMYFUNCTION("""COMPUTED_VALUE"""),"63.2")</f>
        <v>63.2</v>
      </c>
    </row>
    <row r="39" ht="15.75" customHeight="1">
      <c r="A39" s="4">
        <v>166.37</v>
      </c>
      <c r="H39" s="2" t="s">
        <v>39</v>
      </c>
      <c r="J39" s="4">
        <f>IFERROR(__xludf.DUMMYFUNCTION("SPLIT(H39,"","",3)"),38.0)</f>
        <v>38</v>
      </c>
      <c r="K39" s="4">
        <f>IFERROR(__xludf.DUMMYFUNCTION("""COMPUTED_VALUE"""),38.0)</f>
        <v>38</v>
      </c>
      <c r="L39" s="4" t="str">
        <f>IFERROR(__xludf.DUMMYFUNCTION("""COMPUTED_VALUE"""),"65.5")</f>
        <v>65.5</v>
      </c>
      <c r="M39" s="4" t="str">
        <f>IFERROR(__xludf.DUMMYFUNCTION("""COMPUTED_VALUE"""),"63.2")</f>
        <v>63.2</v>
      </c>
    </row>
    <row r="40" ht="15.75" customHeight="1">
      <c r="A40" s="4">
        <v>163.83</v>
      </c>
      <c r="H40" s="2" t="s">
        <v>40</v>
      </c>
      <c r="J40" s="4">
        <f>IFERROR(__xludf.DUMMYFUNCTION("SPLIT(H40,"","",3)"),39.0)</f>
        <v>39</v>
      </c>
      <c r="K40" s="4">
        <f>IFERROR(__xludf.DUMMYFUNCTION("""COMPUTED_VALUE"""),39.0)</f>
        <v>39</v>
      </c>
      <c r="L40" s="4" t="str">
        <f>IFERROR(__xludf.DUMMYFUNCTION("""COMPUTED_VALUE"""),"64.5")</f>
        <v>64.5</v>
      </c>
      <c r="M40" s="4" t="str">
        <f>IFERROR(__xludf.DUMMYFUNCTION("""COMPUTED_VALUE"""),"63.2")</f>
        <v>63.2</v>
      </c>
    </row>
    <row r="41" ht="15.75" customHeight="1">
      <c r="A41" s="4">
        <v>163.83</v>
      </c>
      <c r="H41" s="2" t="s">
        <v>41</v>
      </c>
      <c r="J41" s="4">
        <f>IFERROR(__xludf.DUMMYFUNCTION("SPLIT(H41,"","",3)"),40.0)</f>
        <v>40</v>
      </c>
      <c r="K41" s="4">
        <f>IFERROR(__xludf.DUMMYFUNCTION("""COMPUTED_VALUE"""),40.0)</f>
        <v>40</v>
      </c>
      <c r="L41" s="4" t="str">
        <f>IFERROR(__xludf.DUMMYFUNCTION("""COMPUTED_VALUE"""),"64.5")</f>
        <v>64.5</v>
      </c>
      <c r="M41" s="4" t="str">
        <f>IFERROR(__xludf.DUMMYFUNCTION("""COMPUTED_VALUE"""),"63.2")</f>
        <v>63.2</v>
      </c>
    </row>
    <row r="42" ht="15.75" customHeight="1">
      <c r="A42" s="4">
        <v>163.83</v>
      </c>
      <c r="H42" s="2" t="s">
        <v>42</v>
      </c>
      <c r="J42" s="4">
        <f>IFERROR(__xludf.DUMMYFUNCTION("SPLIT(H42,"","",3)"),41.0)</f>
        <v>41</v>
      </c>
      <c r="K42" s="4">
        <f>IFERROR(__xludf.DUMMYFUNCTION("""COMPUTED_VALUE"""),41.0)</f>
        <v>41</v>
      </c>
      <c r="L42" s="4" t="str">
        <f>IFERROR(__xludf.DUMMYFUNCTION("""COMPUTED_VALUE"""),"64.5")</f>
        <v>64.5</v>
      </c>
      <c r="M42" s="4" t="str">
        <f>IFERROR(__xludf.DUMMYFUNCTION("""COMPUTED_VALUE"""),"63.2")</f>
        <v>63.2</v>
      </c>
    </row>
    <row r="43" ht="15.75" customHeight="1">
      <c r="A43" s="4">
        <v>163.83</v>
      </c>
      <c r="H43" s="2" t="s">
        <v>43</v>
      </c>
      <c r="J43" s="4">
        <f>IFERROR(__xludf.DUMMYFUNCTION("SPLIT(H43,"","",3)"),42.0)</f>
        <v>42</v>
      </c>
      <c r="K43" s="4">
        <f>IFERROR(__xludf.DUMMYFUNCTION("""COMPUTED_VALUE"""),42.0)</f>
        <v>42</v>
      </c>
      <c r="L43" s="4" t="str">
        <f>IFERROR(__xludf.DUMMYFUNCTION("""COMPUTED_VALUE"""),"64.5")</f>
        <v>64.5</v>
      </c>
      <c r="M43" s="4" t="str">
        <f>IFERROR(__xludf.DUMMYFUNCTION("""COMPUTED_VALUE"""),"63.2")</f>
        <v>63.2</v>
      </c>
    </row>
    <row r="44" ht="15.75" customHeight="1">
      <c r="A44" s="4">
        <v>162.56</v>
      </c>
      <c r="H44" s="2" t="s">
        <v>44</v>
      </c>
      <c r="J44" s="4">
        <f>IFERROR(__xludf.DUMMYFUNCTION("SPLIT(H44,"","",3)"),43.0)</f>
        <v>43</v>
      </c>
      <c r="K44" s="4">
        <f>IFERROR(__xludf.DUMMYFUNCTION("""COMPUTED_VALUE"""),43.0)</f>
        <v>43</v>
      </c>
      <c r="L44" s="4">
        <f>IFERROR(__xludf.DUMMYFUNCTION("""COMPUTED_VALUE"""),64.0)</f>
        <v>64</v>
      </c>
      <c r="M44" s="4" t="str">
        <f>IFERROR(__xludf.DUMMYFUNCTION("""COMPUTED_VALUE"""),"63.2")</f>
        <v>63.2</v>
      </c>
    </row>
    <row r="45" ht="15.75" customHeight="1">
      <c r="A45" s="4">
        <v>162.56</v>
      </c>
      <c r="H45" s="2" t="s">
        <v>45</v>
      </c>
      <c r="J45" s="4">
        <f>IFERROR(__xludf.DUMMYFUNCTION("SPLIT(H45,"","",3)"),44.0)</f>
        <v>44</v>
      </c>
      <c r="K45" s="4">
        <f>IFERROR(__xludf.DUMMYFUNCTION("""COMPUTED_VALUE"""),44.0)</f>
        <v>44</v>
      </c>
      <c r="L45" s="4">
        <f>IFERROR(__xludf.DUMMYFUNCTION("""COMPUTED_VALUE"""),64.0)</f>
        <v>64</v>
      </c>
      <c r="M45" s="4" t="str">
        <f>IFERROR(__xludf.DUMMYFUNCTION("""COMPUTED_VALUE"""),"63.2")</f>
        <v>63.2</v>
      </c>
    </row>
    <row r="46" ht="15.75" customHeight="1">
      <c r="A46" s="4">
        <v>176.53</v>
      </c>
      <c r="H46" s="2" t="s">
        <v>46</v>
      </c>
      <c r="J46" s="4">
        <f>IFERROR(__xludf.DUMMYFUNCTION("SPLIT(H46,"","",3)"),45.0)</f>
        <v>45</v>
      </c>
      <c r="K46" s="4">
        <f>IFERROR(__xludf.DUMMYFUNCTION("""COMPUTED_VALUE"""),45.0)</f>
        <v>45</v>
      </c>
      <c r="L46" s="4" t="str">
        <f>IFERROR(__xludf.DUMMYFUNCTION("""COMPUTED_VALUE"""),"69.5")</f>
        <v>69.5</v>
      </c>
      <c r="M46" s="4" t="str">
        <f>IFERROR(__xludf.DUMMYFUNCTION("""COMPUTED_VALUE"""),"64.2")</f>
        <v>64.2</v>
      </c>
    </row>
    <row r="47" ht="15.75" customHeight="1">
      <c r="A47" s="4">
        <v>176.53</v>
      </c>
      <c r="H47" s="2" t="s">
        <v>47</v>
      </c>
      <c r="J47" s="4">
        <f>IFERROR(__xludf.DUMMYFUNCTION("SPLIT(H47,"","",3)"),46.0)</f>
        <v>46</v>
      </c>
      <c r="K47" s="4">
        <f>IFERROR(__xludf.DUMMYFUNCTION("""COMPUTED_VALUE"""),46.0)</f>
        <v>46</v>
      </c>
      <c r="L47" s="4" t="str">
        <f>IFERROR(__xludf.DUMMYFUNCTION("""COMPUTED_VALUE"""),"69.5")</f>
        <v>69.5</v>
      </c>
      <c r="M47" s="4" t="str">
        <f>IFERROR(__xludf.DUMMYFUNCTION("""COMPUTED_VALUE"""),"64.2")</f>
        <v>64.2</v>
      </c>
    </row>
    <row r="48" ht="15.75" customHeight="1">
      <c r="A48" s="4">
        <v>176.53</v>
      </c>
      <c r="H48" s="2" t="s">
        <v>48</v>
      </c>
      <c r="J48" s="4">
        <f>IFERROR(__xludf.DUMMYFUNCTION("SPLIT(H48,"","",3)"),47.0)</f>
        <v>47</v>
      </c>
      <c r="K48" s="4">
        <f>IFERROR(__xludf.DUMMYFUNCTION("""COMPUTED_VALUE"""),47.0)</f>
        <v>47</v>
      </c>
      <c r="L48" s="4" t="str">
        <f>IFERROR(__xludf.DUMMYFUNCTION("""COMPUTED_VALUE"""),"69.5")</f>
        <v>69.5</v>
      </c>
      <c r="M48" s="4" t="str">
        <f>IFERROR(__xludf.DUMMYFUNCTION("""COMPUTED_VALUE"""),"64.2")</f>
        <v>64.2</v>
      </c>
    </row>
    <row r="49" ht="15.75" customHeight="1">
      <c r="A49" s="4">
        <v>176.53</v>
      </c>
      <c r="H49" s="2" t="s">
        <v>49</v>
      </c>
      <c r="J49" s="4">
        <f>IFERROR(__xludf.DUMMYFUNCTION("SPLIT(H49,"","",3)"),48.0)</f>
        <v>48</v>
      </c>
      <c r="K49" s="4">
        <f>IFERROR(__xludf.DUMMYFUNCTION("""COMPUTED_VALUE"""),48.0)</f>
        <v>48</v>
      </c>
      <c r="L49" s="4" t="str">
        <f>IFERROR(__xludf.DUMMYFUNCTION("""COMPUTED_VALUE"""),"69.5")</f>
        <v>69.5</v>
      </c>
      <c r="M49" s="4" t="str">
        <f>IFERROR(__xludf.DUMMYFUNCTION("""COMPUTED_VALUE"""),"64.2")</f>
        <v>64.2</v>
      </c>
    </row>
    <row r="50" ht="15.75" customHeight="1">
      <c r="A50" s="4">
        <v>176.53</v>
      </c>
      <c r="H50" s="2" t="s">
        <v>50</v>
      </c>
      <c r="J50" s="4">
        <f>IFERROR(__xludf.DUMMYFUNCTION("SPLIT(H50,"","",3)"),49.0)</f>
        <v>49</v>
      </c>
      <c r="K50" s="4">
        <f>IFERROR(__xludf.DUMMYFUNCTION("""COMPUTED_VALUE"""),49.0)</f>
        <v>49</v>
      </c>
      <c r="L50" s="4" t="str">
        <f>IFERROR(__xludf.DUMMYFUNCTION("""COMPUTED_VALUE"""),"69.5")</f>
        <v>69.5</v>
      </c>
      <c r="M50" s="4" t="str">
        <f>IFERROR(__xludf.DUMMYFUNCTION("""COMPUTED_VALUE"""),"64.2")</f>
        <v>64.2</v>
      </c>
    </row>
    <row r="51" ht="15.75" customHeight="1">
      <c r="A51" s="4">
        <v>176.53</v>
      </c>
      <c r="H51" s="2" t="s">
        <v>51</v>
      </c>
      <c r="J51" s="4">
        <f>IFERROR(__xludf.DUMMYFUNCTION("SPLIT(H51,"","",3)"),50.0)</f>
        <v>50</v>
      </c>
      <c r="K51" s="4">
        <f>IFERROR(__xludf.DUMMYFUNCTION("""COMPUTED_VALUE"""),50.0)</f>
        <v>50</v>
      </c>
      <c r="L51" s="4" t="str">
        <f>IFERROR(__xludf.DUMMYFUNCTION("""COMPUTED_VALUE"""),"69.5")</f>
        <v>69.5</v>
      </c>
      <c r="M51" s="4" t="str">
        <f>IFERROR(__xludf.DUMMYFUNCTION("""COMPUTED_VALUE"""),"64.2")</f>
        <v>64.2</v>
      </c>
    </row>
    <row r="52" ht="15.75" customHeight="1">
      <c r="A52" s="4">
        <v>176.53</v>
      </c>
      <c r="H52" s="2" t="s">
        <v>52</v>
      </c>
      <c r="J52" s="4">
        <f>IFERROR(__xludf.DUMMYFUNCTION("SPLIT(H52,"","",3)"),51.0)</f>
        <v>51</v>
      </c>
      <c r="K52" s="4">
        <f>IFERROR(__xludf.DUMMYFUNCTION("""COMPUTED_VALUE"""),51.0)</f>
        <v>51</v>
      </c>
      <c r="L52" s="4" t="str">
        <f>IFERROR(__xludf.DUMMYFUNCTION("""COMPUTED_VALUE"""),"69.5")</f>
        <v>69.5</v>
      </c>
      <c r="M52" s="4" t="str">
        <f>IFERROR(__xludf.DUMMYFUNCTION("""COMPUTED_VALUE"""),"64.2")</f>
        <v>64.2</v>
      </c>
    </row>
    <row r="53" ht="15.75" customHeight="1">
      <c r="A53" s="4">
        <v>176.53</v>
      </c>
      <c r="H53" s="2" t="s">
        <v>53</v>
      </c>
      <c r="J53" s="4">
        <f>IFERROR(__xludf.DUMMYFUNCTION("SPLIT(H53,"","",3)"),52.0)</f>
        <v>52</v>
      </c>
      <c r="K53" s="4">
        <f>IFERROR(__xludf.DUMMYFUNCTION("""COMPUTED_VALUE"""),52.0)</f>
        <v>52</v>
      </c>
      <c r="L53" s="4" t="str">
        <f>IFERROR(__xludf.DUMMYFUNCTION("""COMPUTED_VALUE"""),"69.5")</f>
        <v>69.5</v>
      </c>
      <c r="M53" s="4" t="str">
        <f>IFERROR(__xludf.DUMMYFUNCTION("""COMPUTED_VALUE"""),"64.2")</f>
        <v>64.2</v>
      </c>
    </row>
    <row r="54" ht="15.75" customHeight="1">
      <c r="A54" s="4">
        <v>176.53</v>
      </c>
      <c r="H54" s="2" t="s">
        <v>54</v>
      </c>
      <c r="J54" s="4">
        <f>IFERROR(__xludf.DUMMYFUNCTION("SPLIT(H54,"","",3)"),53.0)</f>
        <v>53</v>
      </c>
      <c r="K54" s="4">
        <f>IFERROR(__xludf.DUMMYFUNCTION("""COMPUTED_VALUE"""),53.0)</f>
        <v>53</v>
      </c>
      <c r="L54" s="4" t="str">
        <f>IFERROR(__xludf.DUMMYFUNCTION("""COMPUTED_VALUE"""),"69.5")</f>
        <v>69.5</v>
      </c>
      <c r="M54" s="4" t="str">
        <f>IFERROR(__xludf.DUMMYFUNCTION("""COMPUTED_VALUE"""),"64.2")</f>
        <v>64.2</v>
      </c>
    </row>
    <row r="55" ht="15.75" customHeight="1">
      <c r="A55" s="4">
        <v>176.53</v>
      </c>
      <c r="H55" s="2" t="s">
        <v>55</v>
      </c>
      <c r="J55" s="4">
        <f>IFERROR(__xludf.DUMMYFUNCTION("SPLIT(H55,"","",3)"),54.0)</f>
        <v>54</v>
      </c>
      <c r="K55" s="4">
        <f>IFERROR(__xludf.DUMMYFUNCTION("""COMPUTED_VALUE"""),54.0)</f>
        <v>54</v>
      </c>
      <c r="L55" s="4" t="str">
        <f>IFERROR(__xludf.DUMMYFUNCTION("""COMPUTED_VALUE"""),"69.5")</f>
        <v>69.5</v>
      </c>
      <c r="M55" s="4" t="str">
        <f>IFERROR(__xludf.DUMMYFUNCTION("""COMPUTED_VALUE"""),"64.2")</f>
        <v>64.2</v>
      </c>
    </row>
    <row r="56" ht="15.75" customHeight="1">
      <c r="A56" s="4">
        <v>176.53</v>
      </c>
      <c r="H56" s="2" t="s">
        <v>56</v>
      </c>
      <c r="J56" s="4">
        <f>IFERROR(__xludf.DUMMYFUNCTION("SPLIT(H56,"","",3)"),55.0)</f>
        <v>55</v>
      </c>
      <c r="K56" s="4">
        <f>IFERROR(__xludf.DUMMYFUNCTION("""COMPUTED_VALUE"""),55.0)</f>
        <v>55</v>
      </c>
      <c r="L56" s="4" t="str">
        <f>IFERROR(__xludf.DUMMYFUNCTION("""COMPUTED_VALUE"""),"69.5")</f>
        <v>69.5</v>
      </c>
      <c r="M56" s="4" t="str">
        <f>IFERROR(__xludf.DUMMYFUNCTION("""COMPUTED_VALUE"""),"64.2")</f>
        <v>64.2</v>
      </c>
    </row>
    <row r="57" ht="15.75" customHeight="1">
      <c r="A57" s="4">
        <v>176.53</v>
      </c>
      <c r="H57" s="2" t="s">
        <v>57</v>
      </c>
      <c r="J57" s="4">
        <f>IFERROR(__xludf.DUMMYFUNCTION("SPLIT(H57,"","",3)"),56.0)</f>
        <v>56</v>
      </c>
      <c r="K57" s="4">
        <f>IFERROR(__xludf.DUMMYFUNCTION("""COMPUTED_VALUE"""),56.0)</f>
        <v>56</v>
      </c>
      <c r="L57" s="4" t="str">
        <f>IFERROR(__xludf.DUMMYFUNCTION("""COMPUTED_VALUE"""),"69.5")</f>
        <v>69.5</v>
      </c>
      <c r="M57" s="4" t="str">
        <f>IFERROR(__xludf.DUMMYFUNCTION("""COMPUTED_VALUE"""),"64.2")</f>
        <v>64.2</v>
      </c>
    </row>
    <row r="58" ht="15.75" customHeight="1">
      <c r="A58" s="4">
        <v>176.53</v>
      </c>
      <c r="H58" s="2" t="s">
        <v>58</v>
      </c>
      <c r="J58" s="4">
        <f>IFERROR(__xludf.DUMMYFUNCTION("SPLIT(H58,"","",3)"),57.0)</f>
        <v>57</v>
      </c>
      <c r="K58" s="4">
        <f>IFERROR(__xludf.DUMMYFUNCTION("""COMPUTED_VALUE"""),57.0)</f>
        <v>57</v>
      </c>
      <c r="L58" s="4" t="str">
        <f>IFERROR(__xludf.DUMMYFUNCTION("""COMPUTED_VALUE"""),"69.5")</f>
        <v>69.5</v>
      </c>
      <c r="M58" s="4" t="str">
        <f>IFERROR(__xludf.DUMMYFUNCTION("""COMPUTED_VALUE"""),"64.2")</f>
        <v>64.2</v>
      </c>
    </row>
    <row r="59" ht="15.75" customHeight="1">
      <c r="A59" s="4">
        <v>176.53</v>
      </c>
      <c r="H59" s="2" t="s">
        <v>59</v>
      </c>
      <c r="J59" s="4">
        <f>IFERROR(__xludf.DUMMYFUNCTION("SPLIT(H59,"","",3)"),58.0)</f>
        <v>58</v>
      </c>
      <c r="K59" s="4">
        <f>IFERROR(__xludf.DUMMYFUNCTION("""COMPUTED_VALUE"""),58.0)</f>
        <v>58</v>
      </c>
      <c r="L59" s="4" t="str">
        <f>IFERROR(__xludf.DUMMYFUNCTION("""COMPUTED_VALUE"""),"69.5")</f>
        <v>69.5</v>
      </c>
      <c r="M59" s="4" t="str">
        <f>IFERROR(__xludf.DUMMYFUNCTION("""COMPUTED_VALUE"""),"64.2")</f>
        <v>64.2</v>
      </c>
    </row>
    <row r="60" ht="15.75" customHeight="1">
      <c r="A60" s="4">
        <v>176.53</v>
      </c>
      <c r="H60" s="2" t="s">
        <v>60</v>
      </c>
      <c r="J60" s="4">
        <f>IFERROR(__xludf.DUMMYFUNCTION("SPLIT(H60,"","",3)"),59.0)</f>
        <v>59</v>
      </c>
      <c r="K60" s="4">
        <f>IFERROR(__xludf.DUMMYFUNCTION("""COMPUTED_VALUE"""),59.0)</f>
        <v>59</v>
      </c>
      <c r="L60" s="4" t="str">
        <f>IFERROR(__xludf.DUMMYFUNCTION("""COMPUTED_VALUE"""),"69.5")</f>
        <v>69.5</v>
      </c>
      <c r="M60" s="4" t="str">
        <f>IFERROR(__xludf.DUMMYFUNCTION("""COMPUTED_VALUE"""),"64.2")</f>
        <v>64.2</v>
      </c>
    </row>
    <row r="61" ht="15.75" customHeight="1">
      <c r="A61" s="4">
        <v>176.53</v>
      </c>
      <c r="H61" s="2" t="s">
        <v>61</v>
      </c>
      <c r="J61" s="4">
        <f>IFERROR(__xludf.DUMMYFUNCTION("SPLIT(H61,"","",3)"),60.0)</f>
        <v>60</v>
      </c>
      <c r="K61" s="4">
        <f>IFERROR(__xludf.DUMMYFUNCTION("""COMPUTED_VALUE"""),60.0)</f>
        <v>60</v>
      </c>
      <c r="L61" s="4" t="str">
        <f>IFERROR(__xludf.DUMMYFUNCTION("""COMPUTED_VALUE"""),"69.5")</f>
        <v>69.5</v>
      </c>
      <c r="M61" s="4" t="str">
        <f>IFERROR(__xludf.DUMMYFUNCTION("""COMPUTED_VALUE"""),"64.2")</f>
        <v>64.2</v>
      </c>
    </row>
    <row r="62" ht="15.75" customHeight="1">
      <c r="A62" s="4">
        <v>173.99</v>
      </c>
      <c r="H62" s="2" t="s">
        <v>62</v>
      </c>
      <c r="J62" s="4">
        <f>IFERROR(__xludf.DUMMYFUNCTION("SPLIT(H62,"","",3)"),61.0)</f>
        <v>61</v>
      </c>
      <c r="K62" s="4">
        <f>IFERROR(__xludf.DUMMYFUNCTION("""COMPUTED_VALUE"""),61.0)</f>
        <v>61</v>
      </c>
      <c r="L62" s="4" t="str">
        <f>IFERROR(__xludf.DUMMYFUNCTION("""COMPUTED_VALUE"""),"68.5")</f>
        <v>68.5</v>
      </c>
      <c r="M62" s="4" t="str">
        <f>IFERROR(__xludf.DUMMYFUNCTION("""COMPUTED_VALUE"""),"64.2")</f>
        <v>64.2</v>
      </c>
    </row>
    <row r="63" ht="15.75" customHeight="1">
      <c r="A63" s="4">
        <v>173.99</v>
      </c>
      <c r="H63" s="2" t="s">
        <v>63</v>
      </c>
      <c r="J63" s="4">
        <f>IFERROR(__xludf.DUMMYFUNCTION("SPLIT(H63,"","",3)"),62.0)</f>
        <v>62</v>
      </c>
      <c r="K63" s="4">
        <f>IFERROR(__xludf.DUMMYFUNCTION("""COMPUTED_VALUE"""),62.0)</f>
        <v>62</v>
      </c>
      <c r="L63" s="4" t="str">
        <f>IFERROR(__xludf.DUMMYFUNCTION("""COMPUTED_VALUE"""),"68.5")</f>
        <v>68.5</v>
      </c>
      <c r="M63" s="4" t="str">
        <f>IFERROR(__xludf.DUMMYFUNCTION("""COMPUTED_VALUE"""),"64.2")</f>
        <v>64.2</v>
      </c>
    </row>
    <row r="64" ht="15.75" customHeight="1">
      <c r="A64" s="4">
        <v>173.99</v>
      </c>
      <c r="H64" s="2" t="s">
        <v>64</v>
      </c>
      <c r="J64" s="4">
        <f>IFERROR(__xludf.DUMMYFUNCTION("SPLIT(H64,"","",3)"),63.0)</f>
        <v>63</v>
      </c>
      <c r="K64" s="4">
        <f>IFERROR(__xludf.DUMMYFUNCTION("""COMPUTED_VALUE"""),63.0)</f>
        <v>63</v>
      </c>
      <c r="L64" s="4" t="str">
        <f>IFERROR(__xludf.DUMMYFUNCTION("""COMPUTED_VALUE"""),"68.5")</f>
        <v>68.5</v>
      </c>
      <c r="M64" s="4" t="str">
        <f>IFERROR(__xludf.DUMMYFUNCTION("""COMPUTED_VALUE"""),"64.2")</f>
        <v>64.2</v>
      </c>
    </row>
    <row r="65" ht="15.75" customHeight="1">
      <c r="A65" s="4">
        <v>173.99</v>
      </c>
      <c r="H65" s="2" t="s">
        <v>65</v>
      </c>
      <c r="J65" s="4">
        <f>IFERROR(__xludf.DUMMYFUNCTION("SPLIT(H65,"","",3)"),64.0)</f>
        <v>64</v>
      </c>
      <c r="K65" s="4">
        <f>IFERROR(__xludf.DUMMYFUNCTION("""COMPUTED_VALUE"""),64.0)</f>
        <v>64</v>
      </c>
      <c r="L65" s="4" t="str">
        <f>IFERROR(__xludf.DUMMYFUNCTION("""COMPUTED_VALUE"""),"68.5")</f>
        <v>68.5</v>
      </c>
      <c r="M65" s="4" t="str">
        <f>IFERROR(__xludf.DUMMYFUNCTION("""COMPUTED_VALUE"""),"64.2")</f>
        <v>64.2</v>
      </c>
    </row>
    <row r="66" ht="15.75" customHeight="1">
      <c r="A66" s="4">
        <v>173.99</v>
      </c>
      <c r="H66" s="2" t="s">
        <v>66</v>
      </c>
      <c r="J66" s="4">
        <f>IFERROR(__xludf.DUMMYFUNCTION("SPLIT(H66,"","",3)"),65.0)</f>
        <v>65</v>
      </c>
      <c r="K66" s="4">
        <f>IFERROR(__xludf.DUMMYFUNCTION("""COMPUTED_VALUE"""),65.0)</f>
        <v>65</v>
      </c>
      <c r="L66" s="4" t="str">
        <f>IFERROR(__xludf.DUMMYFUNCTION("""COMPUTED_VALUE"""),"68.5")</f>
        <v>68.5</v>
      </c>
      <c r="M66" s="4" t="str">
        <f>IFERROR(__xludf.DUMMYFUNCTION("""COMPUTED_VALUE"""),"64.2")</f>
        <v>64.2</v>
      </c>
    </row>
    <row r="67" ht="15.75" customHeight="1">
      <c r="A67" s="4">
        <v>173.99</v>
      </c>
      <c r="H67" s="2" t="s">
        <v>67</v>
      </c>
      <c r="J67" s="4">
        <f>IFERROR(__xludf.DUMMYFUNCTION("SPLIT(H67,"","",3)"),66.0)</f>
        <v>66</v>
      </c>
      <c r="K67" s="4">
        <f>IFERROR(__xludf.DUMMYFUNCTION("""COMPUTED_VALUE"""),66.0)</f>
        <v>66</v>
      </c>
      <c r="L67" s="4" t="str">
        <f>IFERROR(__xludf.DUMMYFUNCTION("""COMPUTED_VALUE"""),"68.5")</f>
        <v>68.5</v>
      </c>
      <c r="M67" s="4" t="str">
        <f>IFERROR(__xludf.DUMMYFUNCTION("""COMPUTED_VALUE"""),"64.2")</f>
        <v>64.2</v>
      </c>
    </row>
    <row r="68" ht="15.75" customHeight="1">
      <c r="A68" s="4">
        <v>173.99</v>
      </c>
      <c r="H68" s="2" t="s">
        <v>68</v>
      </c>
      <c r="J68" s="4">
        <f>IFERROR(__xludf.DUMMYFUNCTION("SPLIT(H68,"","",3)"),67.0)</f>
        <v>67</v>
      </c>
      <c r="K68" s="4">
        <f>IFERROR(__xludf.DUMMYFUNCTION("""COMPUTED_VALUE"""),67.0)</f>
        <v>67</v>
      </c>
      <c r="L68" s="4" t="str">
        <f>IFERROR(__xludf.DUMMYFUNCTION("""COMPUTED_VALUE"""),"68.5")</f>
        <v>68.5</v>
      </c>
      <c r="M68" s="4" t="str">
        <f>IFERROR(__xludf.DUMMYFUNCTION("""COMPUTED_VALUE"""),"64.2")</f>
        <v>64.2</v>
      </c>
    </row>
    <row r="69" ht="15.75" customHeight="1">
      <c r="A69" s="4">
        <v>173.99</v>
      </c>
      <c r="H69" s="2" t="s">
        <v>69</v>
      </c>
      <c r="J69" s="4">
        <f>IFERROR(__xludf.DUMMYFUNCTION("SPLIT(H69,"","",3)"),68.0)</f>
        <v>68</v>
      </c>
      <c r="K69" s="4">
        <f>IFERROR(__xludf.DUMMYFUNCTION("""COMPUTED_VALUE"""),68.0)</f>
        <v>68</v>
      </c>
      <c r="L69" s="4" t="str">
        <f>IFERROR(__xludf.DUMMYFUNCTION("""COMPUTED_VALUE"""),"68.5")</f>
        <v>68.5</v>
      </c>
      <c r="M69" s="4" t="str">
        <f>IFERROR(__xludf.DUMMYFUNCTION("""COMPUTED_VALUE"""),"64.2")</f>
        <v>64.2</v>
      </c>
    </row>
    <row r="70" ht="15.75" customHeight="1">
      <c r="A70" s="4">
        <v>173.99</v>
      </c>
      <c r="H70" s="2" t="s">
        <v>70</v>
      </c>
      <c r="J70" s="4">
        <f>IFERROR(__xludf.DUMMYFUNCTION("SPLIT(H70,"","",3)"),69.0)</f>
        <v>69</v>
      </c>
      <c r="K70" s="4">
        <f>IFERROR(__xludf.DUMMYFUNCTION("""COMPUTED_VALUE"""),69.0)</f>
        <v>69</v>
      </c>
      <c r="L70" s="4" t="str">
        <f>IFERROR(__xludf.DUMMYFUNCTION("""COMPUTED_VALUE"""),"68.5")</f>
        <v>68.5</v>
      </c>
      <c r="M70" s="4" t="str">
        <f>IFERROR(__xludf.DUMMYFUNCTION("""COMPUTED_VALUE"""),"64.2")</f>
        <v>64.2</v>
      </c>
    </row>
    <row r="71" ht="15.75" customHeight="1">
      <c r="A71" s="4">
        <v>173.99</v>
      </c>
      <c r="H71" s="2" t="s">
        <v>71</v>
      </c>
      <c r="J71" s="4">
        <f>IFERROR(__xludf.DUMMYFUNCTION("SPLIT(H71,"","",3)"),70.0)</f>
        <v>70</v>
      </c>
      <c r="K71" s="4">
        <f>IFERROR(__xludf.DUMMYFUNCTION("""COMPUTED_VALUE"""),70.0)</f>
        <v>70</v>
      </c>
      <c r="L71" s="4" t="str">
        <f>IFERROR(__xludf.DUMMYFUNCTION("""COMPUTED_VALUE"""),"68.5")</f>
        <v>68.5</v>
      </c>
      <c r="M71" s="4" t="str">
        <f>IFERROR(__xludf.DUMMYFUNCTION("""COMPUTED_VALUE"""),"64.2")</f>
        <v>64.2</v>
      </c>
    </row>
    <row r="72" ht="15.75" customHeight="1">
      <c r="A72" s="4">
        <v>173.99</v>
      </c>
      <c r="H72" s="2" t="s">
        <v>72</v>
      </c>
      <c r="J72" s="4">
        <f>IFERROR(__xludf.DUMMYFUNCTION("SPLIT(H72,"","",3)"),71.0)</f>
        <v>71</v>
      </c>
      <c r="K72" s="4">
        <f>IFERROR(__xludf.DUMMYFUNCTION("""COMPUTED_VALUE"""),71.0)</f>
        <v>71</v>
      </c>
      <c r="L72" s="4" t="str">
        <f>IFERROR(__xludf.DUMMYFUNCTION("""COMPUTED_VALUE"""),"68.5")</f>
        <v>68.5</v>
      </c>
      <c r="M72" s="4" t="str">
        <f>IFERROR(__xludf.DUMMYFUNCTION("""COMPUTED_VALUE"""),"64.2")</f>
        <v>64.2</v>
      </c>
    </row>
    <row r="73" ht="15.75" customHeight="1">
      <c r="A73" s="4">
        <v>171.45</v>
      </c>
      <c r="H73" s="2" t="s">
        <v>73</v>
      </c>
      <c r="J73" s="4">
        <f>IFERROR(__xludf.DUMMYFUNCTION("SPLIT(H73,"","",3)"),72.0)</f>
        <v>72</v>
      </c>
      <c r="K73" s="4">
        <f>IFERROR(__xludf.DUMMYFUNCTION("""COMPUTED_VALUE"""),72.0)</f>
        <v>72</v>
      </c>
      <c r="L73" s="4" t="str">
        <f>IFERROR(__xludf.DUMMYFUNCTION("""COMPUTED_VALUE"""),"67.5")</f>
        <v>67.5</v>
      </c>
      <c r="M73" s="4" t="str">
        <f>IFERROR(__xludf.DUMMYFUNCTION("""COMPUTED_VALUE"""),"64.2")</f>
        <v>64.2</v>
      </c>
    </row>
    <row r="74" ht="15.75" customHeight="1">
      <c r="A74" s="4">
        <v>171.45</v>
      </c>
      <c r="H74" s="2" t="s">
        <v>74</v>
      </c>
      <c r="J74" s="4">
        <f>IFERROR(__xludf.DUMMYFUNCTION("SPLIT(H74,"","",3)"),73.0)</f>
        <v>73</v>
      </c>
      <c r="K74" s="4">
        <f>IFERROR(__xludf.DUMMYFUNCTION("""COMPUTED_VALUE"""),73.0)</f>
        <v>73</v>
      </c>
      <c r="L74" s="4" t="str">
        <f>IFERROR(__xludf.DUMMYFUNCTION("""COMPUTED_VALUE"""),"67.5")</f>
        <v>67.5</v>
      </c>
      <c r="M74" s="4" t="str">
        <f>IFERROR(__xludf.DUMMYFUNCTION("""COMPUTED_VALUE"""),"64.2")</f>
        <v>64.2</v>
      </c>
    </row>
    <row r="75" ht="15.75" customHeight="1">
      <c r="A75" s="4">
        <v>171.45</v>
      </c>
      <c r="H75" s="2" t="s">
        <v>75</v>
      </c>
      <c r="J75" s="4">
        <f>IFERROR(__xludf.DUMMYFUNCTION("SPLIT(H75,"","",3)"),74.0)</f>
        <v>74</v>
      </c>
      <c r="K75" s="4">
        <f>IFERROR(__xludf.DUMMYFUNCTION("""COMPUTED_VALUE"""),74.0)</f>
        <v>74</v>
      </c>
      <c r="L75" s="4" t="str">
        <f>IFERROR(__xludf.DUMMYFUNCTION("""COMPUTED_VALUE"""),"67.5")</f>
        <v>67.5</v>
      </c>
      <c r="M75" s="4" t="str">
        <f>IFERROR(__xludf.DUMMYFUNCTION("""COMPUTED_VALUE"""),"64.2")</f>
        <v>64.2</v>
      </c>
    </row>
    <row r="76" ht="15.75" customHeight="1">
      <c r="A76" s="4">
        <v>171.45</v>
      </c>
      <c r="H76" s="2" t="s">
        <v>76</v>
      </c>
      <c r="J76" s="4">
        <f>IFERROR(__xludf.DUMMYFUNCTION("SPLIT(H76,"","",3)"),75.0)</f>
        <v>75</v>
      </c>
      <c r="K76" s="4">
        <f>IFERROR(__xludf.DUMMYFUNCTION("""COMPUTED_VALUE"""),75.0)</f>
        <v>75</v>
      </c>
      <c r="L76" s="4" t="str">
        <f>IFERROR(__xludf.DUMMYFUNCTION("""COMPUTED_VALUE"""),"67.5")</f>
        <v>67.5</v>
      </c>
      <c r="M76" s="4" t="str">
        <f>IFERROR(__xludf.DUMMYFUNCTION("""COMPUTED_VALUE"""),"64.2")</f>
        <v>64.2</v>
      </c>
    </row>
    <row r="77" ht="15.75" customHeight="1">
      <c r="A77" s="4">
        <v>171.45</v>
      </c>
      <c r="H77" s="2" t="s">
        <v>77</v>
      </c>
      <c r="J77" s="4">
        <f>IFERROR(__xludf.DUMMYFUNCTION("SPLIT(H77,"","",3)"),76.0)</f>
        <v>76</v>
      </c>
      <c r="K77" s="4">
        <f>IFERROR(__xludf.DUMMYFUNCTION("""COMPUTED_VALUE"""),76.0)</f>
        <v>76</v>
      </c>
      <c r="L77" s="4" t="str">
        <f>IFERROR(__xludf.DUMMYFUNCTION("""COMPUTED_VALUE"""),"67.5")</f>
        <v>67.5</v>
      </c>
      <c r="M77" s="4" t="str">
        <f>IFERROR(__xludf.DUMMYFUNCTION("""COMPUTED_VALUE"""),"64.2")</f>
        <v>64.2</v>
      </c>
    </row>
    <row r="78" ht="15.75" customHeight="1">
      <c r="A78" s="4">
        <v>171.45</v>
      </c>
      <c r="H78" s="2" t="s">
        <v>78</v>
      </c>
      <c r="J78" s="4">
        <f>IFERROR(__xludf.DUMMYFUNCTION("SPLIT(H78,"","",3)"),77.0)</f>
        <v>77</v>
      </c>
      <c r="K78" s="4">
        <f>IFERROR(__xludf.DUMMYFUNCTION("""COMPUTED_VALUE"""),77.0)</f>
        <v>77</v>
      </c>
      <c r="L78" s="4" t="str">
        <f>IFERROR(__xludf.DUMMYFUNCTION("""COMPUTED_VALUE"""),"67.5")</f>
        <v>67.5</v>
      </c>
      <c r="M78" s="4" t="str">
        <f>IFERROR(__xludf.DUMMYFUNCTION("""COMPUTED_VALUE"""),"64.2")</f>
        <v>64.2</v>
      </c>
    </row>
    <row r="79" ht="15.75" customHeight="1">
      <c r="A79" s="4">
        <v>171.45</v>
      </c>
      <c r="H79" s="2" t="s">
        <v>79</v>
      </c>
      <c r="J79" s="4">
        <f>IFERROR(__xludf.DUMMYFUNCTION("SPLIT(H79,"","",3)"),78.0)</f>
        <v>78</v>
      </c>
      <c r="K79" s="4">
        <f>IFERROR(__xludf.DUMMYFUNCTION("""COMPUTED_VALUE"""),78.0)</f>
        <v>78</v>
      </c>
      <c r="L79" s="4" t="str">
        <f>IFERROR(__xludf.DUMMYFUNCTION("""COMPUTED_VALUE"""),"67.5")</f>
        <v>67.5</v>
      </c>
      <c r="M79" s="4" t="str">
        <f>IFERROR(__xludf.DUMMYFUNCTION("""COMPUTED_VALUE"""),"64.2")</f>
        <v>64.2</v>
      </c>
    </row>
    <row r="80" ht="15.75" customHeight="1">
      <c r="A80" s="4">
        <v>171.45</v>
      </c>
      <c r="H80" s="2" t="s">
        <v>80</v>
      </c>
      <c r="J80" s="4">
        <f>IFERROR(__xludf.DUMMYFUNCTION("SPLIT(H80,"","",3)"),79.0)</f>
        <v>79</v>
      </c>
      <c r="K80" s="4">
        <f>IFERROR(__xludf.DUMMYFUNCTION("""COMPUTED_VALUE"""),79.0)</f>
        <v>79</v>
      </c>
      <c r="L80" s="4" t="str">
        <f>IFERROR(__xludf.DUMMYFUNCTION("""COMPUTED_VALUE"""),"67.5")</f>
        <v>67.5</v>
      </c>
      <c r="M80" s="4" t="str">
        <f>IFERROR(__xludf.DUMMYFUNCTION("""COMPUTED_VALUE"""),"64.2")</f>
        <v>64.2</v>
      </c>
    </row>
    <row r="81" ht="15.75" customHeight="1">
      <c r="A81" s="4">
        <v>171.45</v>
      </c>
      <c r="H81" s="2" t="s">
        <v>81</v>
      </c>
      <c r="J81" s="4">
        <f>IFERROR(__xludf.DUMMYFUNCTION("SPLIT(H81,"","",3)"),80.0)</f>
        <v>80</v>
      </c>
      <c r="K81" s="4">
        <f>IFERROR(__xludf.DUMMYFUNCTION("""COMPUTED_VALUE"""),80.0)</f>
        <v>80</v>
      </c>
      <c r="L81" s="4" t="str">
        <f>IFERROR(__xludf.DUMMYFUNCTION("""COMPUTED_VALUE"""),"67.5")</f>
        <v>67.5</v>
      </c>
      <c r="M81" s="4" t="str">
        <f>IFERROR(__xludf.DUMMYFUNCTION("""COMPUTED_VALUE"""),"64.2")</f>
        <v>64.2</v>
      </c>
    </row>
    <row r="82" ht="15.75" customHeight="1">
      <c r="A82" s="4">
        <v>171.45</v>
      </c>
      <c r="H82" s="2" t="s">
        <v>82</v>
      </c>
      <c r="J82" s="4">
        <f>IFERROR(__xludf.DUMMYFUNCTION("SPLIT(H82,"","",3)"),81.0)</f>
        <v>81</v>
      </c>
      <c r="K82" s="4">
        <f>IFERROR(__xludf.DUMMYFUNCTION("""COMPUTED_VALUE"""),81.0)</f>
        <v>81</v>
      </c>
      <c r="L82" s="4" t="str">
        <f>IFERROR(__xludf.DUMMYFUNCTION("""COMPUTED_VALUE"""),"67.5")</f>
        <v>67.5</v>
      </c>
      <c r="M82" s="4" t="str">
        <f>IFERROR(__xludf.DUMMYFUNCTION("""COMPUTED_VALUE"""),"64.2")</f>
        <v>64.2</v>
      </c>
    </row>
    <row r="83" ht="15.75" customHeight="1">
      <c r="A83" s="4">
        <v>171.45</v>
      </c>
      <c r="H83" s="2" t="s">
        <v>83</v>
      </c>
      <c r="J83" s="4">
        <f>IFERROR(__xludf.DUMMYFUNCTION("SPLIT(H83,"","",3)"),82.0)</f>
        <v>82</v>
      </c>
      <c r="K83" s="4">
        <f>IFERROR(__xludf.DUMMYFUNCTION("""COMPUTED_VALUE"""),82.0)</f>
        <v>82</v>
      </c>
      <c r="L83" s="4" t="str">
        <f>IFERROR(__xludf.DUMMYFUNCTION("""COMPUTED_VALUE"""),"67.5")</f>
        <v>67.5</v>
      </c>
      <c r="M83" s="4" t="str">
        <f>IFERROR(__xludf.DUMMYFUNCTION("""COMPUTED_VALUE"""),"64.2")</f>
        <v>64.2</v>
      </c>
    </row>
    <row r="84" ht="15.75" customHeight="1">
      <c r="A84" s="4">
        <v>171.45</v>
      </c>
      <c r="H84" s="2" t="s">
        <v>84</v>
      </c>
      <c r="J84" s="4">
        <f>IFERROR(__xludf.DUMMYFUNCTION("SPLIT(H84,"","",3)"),83.0)</f>
        <v>83</v>
      </c>
      <c r="K84" s="4">
        <f>IFERROR(__xludf.DUMMYFUNCTION("""COMPUTED_VALUE"""),83.0)</f>
        <v>83</v>
      </c>
      <c r="L84" s="4" t="str">
        <f>IFERROR(__xludf.DUMMYFUNCTION("""COMPUTED_VALUE"""),"67.5")</f>
        <v>67.5</v>
      </c>
      <c r="M84" s="4" t="str">
        <f>IFERROR(__xludf.DUMMYFUNCTION("""COMPUTED_VALUE"""),"64.2")</f>
        <v>64.2</v>
      </c>
    </row>
    <row r="85" ht="15.75" customHeight="1">
      <c r="A85" s="4">
        <v>171.45</v>
      </c>
      <c r="H85" s="2" t="s">
        <v>85</v>
      </c>
      <c r="J85" s="4">
        <f>IFERROR(__xludf.DUMMYFUNCTION("SPLIT(H85,"","",3)"),84.0)</f>
        <v>84</v>
      </c>
      <c r="K85" s="4">
        <f>IFERROR(__xludf.DUMMYFUNCTION("""COMPUTED_VALUE"""),84.0)</f>
        <v>84</v>
      </c>
      <c r="L85" s="4" t="str">
        <f>IFERROR(__xludf.DUMMYFUNCTION("""COMPUTED_VALUE"""),"67.5")</f>
        <v>67.5</v>
      </c>
      <c r="M85" s="4" t="str">
        <f>IFERROR(__xludf.DUMMYFUNCTION("""COMPUTED_VALUE"""),"64.2")</f>
        <v>64.2</v>
      </c>
    </row>
    <row r="86" ht="15.75" customHeight="1">
      <c r="A86" s="4">
        <v>171.45</v>
      </c>
      <c r="H86" s="2" t="s">
        <v>86</v>
      </c>
      <c r="J86" s="4">
        <f>IFERROR(__xludf.DUMMYFUNCTION("SPLIT(H86,"","",3)"),85.0)</f>
        <v>85</v>
      </c>
      <c r="K86" s="4">
        <f>IFERROR(__xludf.DUMMYFUNCTION("""COMPUTED_VALUE"""),85.0)</f>
        <v>85</v>
      </c>
      <c r="L86" s="4" t="str">
        <f>IFERROR(__xludf.DUMMYFUNCTION("""COMPUTED_VALUE"""),"67.5")</f>
        <v>67.5</v>
      </c>
      <c r="M86" s="4" t="str">
        <f>IFERROR(__xludf.DUMMYFUNCTION("""COMPUTED_VALUE"""),"64.2")</f>
        <v>64.2</v>
      </c>
    </row>
    <row r="87" ht="15.75" customHeight="1">
      <c r="A87" s="4">
        <v>168.91</v>
      </c>
      <c r="H87" s="2" t="s">
        <v>87</v>
      </c>
      <c r="J87" s="4">
        <f>IFERROR(__xludf.DUMMYFUNCTION("SPLIT(H87,"","",3)"),86.0)</f>
        <v>86</v>
      </c>
      <c r="K87" s="4">
        <f>IFERROR(__xludf.DUMMYFUNCTION("""COMPUTED_VALUE"""),86.0)</f>
        <v>86</v>
      </c>
      <c r="L87" s="4" t="str">
        <f>IFERROR(__xludf.DUMMYFUNCTION("""COMPUTED_VALUE"""),"66.5")</f>
        <v>66.5</v>
      </c>
      <c r="M87" s="4" t="str">
        <f>IFERROR(__xludf.DUMMYFUNCTION("""COMPUTED_VALUE"""),"64.2")</f>
        <v>64.2</v>
      </c>
    </row>
    <row r="88" ht="15.75" customHeight="1">
      <c r="A88" s="4">
        <v>168.91</v>
      </c>
      <c r="H88" s="2" t="s">
        <v>88</v>
      </c>
      <c r="J88" s="4">
        <f>IFERROR(__xludf.DUMMYFUNCTION("SPLIT(H88,"","",3)"),87.0)</f>
        <v>87</v>
      </c>
      <c r="K88" s="4">
        <f>IFERROR(__xludf.DUMMYFUNCTION("""COMPUTED_VALUE"""),87.0)</f>
        <v>87</v>
      </c>
      <c r="L88" s="4" t="str">
        <f>IFERROR(__xludf.DUMMYFUNCTION("""COMPUTED_VALUE"""),"66.5")</f>
        <v>66.5</v>
      </c>
      <c r="M88" s="4" t="str">
        <f>IFERROR(__xludf.DUMMYFUNCTION("""COMPUTED_VALUE"""),"64.2")</f>
        <v>64.2</v>
      </c>
    </row>
    <row r="89" ht="15.75" customHeight="1">
      <c r="A89" s="4">
        <v>168.91</v>
      </c>
      <c r="H89" s="2" t="s">
        <v>89</v>
      </c>
      <c r="J89" s="4">
        <f>IFERROR(__xludf.DUMMYFUNCTION("SPLIT(H89,"","",3)"),88.0)</f>
        <v>88</v>
      </c>
      <c r="K89" s="4">
        <f>IFERROR(__xludf.DUMMYFUNCTION("""COMPUTED_VALUE"""),88.0)</f>
        <v>88</v>
      </c>
      <c r="L89" s="4" t="str">
        <f>IFERROR(__xludf.DUMMYFUNCTION("""COMPUTED_VALUE"""),"66.5")</f>
        <v>66.5</v>
      </c>
      <c r="M89" s="4" t="str">
        <f>IFERROR(__xludf.DUMMYFUNCTION("""COMPUTED_VALUE"""),"64.2")</f>
        <v>64.2</v>
      </c>
    </row>
    <row r="90" ht="15.75" customHeight="1">
      <c r="A90" s="4">
        <v>168.91</v>
      </c>
      <c r="H90" s="2" t="s">
        <v>90</v>
      </c>
      <c r="J90" s="4">
        <f>IFERROR(__xludf.DUMMYFUNCTION("SPLIT(H90,"","",3)"),89.0)</f>
        <v>89</v>
      </c>
      <c r="K90" s="4">
        <f>IFERROR(__xludf.DUMMYFUNCTION("""COMPUTED_VALUE"""),89.0)</f>
        <v>89</v>
      </c>
      <c r="L90" s="4" t="str">
        <f>IFERROR(__xludf.DUMMYFUNCTION("""COMPUTED_VALUE"""),"66.5")</f>
        <v>66.5</v>
      </c>
      <c r="M90" s="4" t="str">
        <f>IFERROR(__xludf.DUMMYFUNCTION("""COMPUTED_VALUE"""),"64.2")</f>
        <v>64.2</v>
      </c>
    </row>
    <row r="91" ht="15.75" customHeight="1">
      <c r="A91" s="4">
        <v>168.91</v>
      </c>
      <c r="H91" s="2" t="s">
        <v>91</v>
      </c>
      <c r="J91" s="4">
        <f>IFERROR(__xludf.DUMMYFUNCTION("SPLIT(H91,"","",3)"),90.0)</f>
        <v>90</v>
      </c>
      <c r="K91" s="4">
        <f>IFERROR(__xludf.DUMMYFUNCTION("""COMPUTED_VALUE"""),90.0)</f>
        <v>90</v>
      </c>
      <c r="L91" s="4" t="str">
        <f>IFERROR(__xludf.DUMMYFUNCTION("""COMPUTED_VALUE"""),"66.5")</f>
        <v>66.5</v>
      </c>
      <c r="M91" s="4" t="str">
        <f>IFERROR(__xludf.DUMMYFUNCTION("""COMPUTED_VALUE"""),"64.2")</f>
        <v>64.2</v>
      </c>
    </row>
    <row r="92" ht="15.75" customHeight="1">
      <c r="A92" s="4">
        <v>166.37</v>
      </c>
      <c r="H92" s="2" t="s">
        <v>92</v>
      </c>
      <c r="J92" s="4">
        <f>IFERROR(__xludf.DUMMYFUNCTION("SPLIT(H92,"","",3)"),91.0)</f>
        <v>91</v>
      </c>
      <c r="K92" s="4">
        <f>IFERROR(__xludf.DUMMYFUNCTION("""COMPUTED_VALUE"""),91.0)</f>
        <v>91</v>
      </c>
      <c r="L92" s="4" t="str">
        <f>IFERROR(__xludf.DUMMYFUNCTION("""COMPUTED_VALUE"""),"65.5")</f>
        <v>65.5</v>
      </c>
      <c r="M92" s="4" t="str">
        <f>IFERROR(__xludf.DUMMYFUNCTION("""COMPUTED_VALUE"""),"64.2")</f>
        <v>64.2</v>
      </c>
    </row>
    <row r="93" ht="15.75" customHeight="1">
      <c r="A93" s="4">
        <v>166.37</v>
      </c>
      <c r="H93" s="2" t="s">
        <v>93</v>
      </c>
      <c r="J93" s="4">
        <f>IFERROR(__xludf.DUMMYFUNCTION("SPLIT(H93,"","",3)"),92.0)</f>
        <v>92</v>
      </c>
      <c r="K93" s="4">
        <f>IFERROR(__xludf.DUMMYFUNCTION("""COMPUTED_VALUE"""),92.0)</f>
        <v>92</v>
      </c>
      <c r="L93" s="4" t="str">
        <f>IFERROR(__xludf.DUMMYFUNCTION("""COMPUTED_VALUE"""),"65.5")</f>
        <v>65.5</v>
      </c>
      <c r="M93" s="4" t="str">
        <f>IFERROR(__xludf.DUMMYFUNCTION("""COMPUTED_VALUE"""),"64.2")</f>
        <v>64.2</v>
      </c>
    </row>
    <row r="94" ht="15.75" customHeight="1">
      <c r="A94" s="4">
        <v>166.37</v>
      </c>
      <c r="H94" s="2" t="s">
        <v>94</v>
      </c>
      <c r="J94" s="4">
        <f>IFERROR(__xludf.DUMMYFUNCTION("SPLIT(H94,"","",3)"),93.0)</f>
        <v>93</v>
      </c>
      <c r="K94" s="4">
        <f>IFERROR(__xludf.DUMMYFUNCTION("""COMPUTED_VALUE"""),93.0)</f>
        <v>93</v>
      </c>
      <c r="L94" s="4" t="str">
        <f>IFERROR(__xludf.DUMMYFUNCTION("""COMPUTED_VALUE"""),"65.5")</f>
        <v>65.5</v>
      </c>
      <c r="M94" s="4" t="str">
        <f>IFERROR(__xludf.DUMMYFUNCTION("""COMPUTED_VALUE"""),"64.2")</f>
        <v>64.2</v>
      </c>
    </row>
    <row r="95" ht="15.75" customHeight="1">
      <c r="A95" s="4">
        <v>166.37</v>
      </c>
      <c r="H95" s="2" t="s">
        <v>95</v>
      </c>
      <c r="J95" s="4">
        <f>IFERROR(__xludf.DUMMYFUNCTION("SPLIT(H95,"","",3)"),94.0)</f>
        <v>94</v>
      </c>
      <c r="K95" s="4">
        <f>IFERROR(__xludf.DUMMYFUNCTION("""COMPUTED_VALUE"""),94.0)</f>
        <v>94</v>
      </c>
      <c r="L95" s="4" t="str">
        <f>IFERROR(__xludf.DUMMYFUNCTION("""COMPUTED_VALUE"""),"65.5")</f>
        <v>65.5</v>
      </c>
      <c r="M95" s="4" t="str">
        <f>IFERROR(__xludf.DUMMYFUNCTION("""COMPUTED_VALUE"""),"64.2")</f>
        <v>64.2</v>
      </c>
    </row>
    <row r="96" ht="15.75" customHeight="1">
      <c r="A96" s="4">
        <v>166.37</v>
      </c>
      <c r="H96" s="2" t="s">
        <v>96</v>
      </c>
      <c r="J96" s="4">
        <f>IFERROR(__xludf.DUMMYFUNCTION("SPLIT(H96,"","",3)"),95.0)</f>
        <v>95</v>
      </c>
      <c r="K96" s="4">
        <f>IFERROR(__xludf.DUMMYFUNCTION("""COMPUTED_VALUE"""),95.0)</f>
        <v>95</v>
      </c>
      <c r="L96" s="4" t="str">
        <f>IFERROR(__xludf.DUMMYFUNCTION("""COMPUTED_VALUE"""),"65.5")</f>
        <v>65.5</v>
      </c>
      <c r="M96" s="4" t="str">
        <f>IFERROR(__xludf.DUMMYFUNCTION("""COMPUTED_VALUE"""),"64.2")</f>
        <v>64.2</v>
      </c>
    </row>
    <row r="97" ht="15.75" customHeight="1">
      <c r="A97" s="4">
        <v>163.83</v>
      </c>
      <c r="H97" s="2" t="s">
        <v>97</v>
      </c>
      <c r="J97" s="4">
        <f>IFERROR(__xludf.DUMMYFUNCTION("SPLIT(H97,"","",3)"),96.0)</f>
        <v>96</v>
      </c>
      <c r="K97" s="4">
        <f>IFERROR(__xludf.DUMMYFUNCTION("""COMPUTED_VALUE"""),96.0)</f>
        <v>96</v>
      </c>
      <c r="L97" s="4" t="str">
        <f>IFERROR(__xludf.DUMMYFUNCTION("""COMPUTED_VALUE"""),"64.5")</f>
        <v>64.5</v>
      </c>
      <c r="M97" s="4" t="str">
        <f>IFERROR(__xludf.DUMMYFUNCTION("""COMPUTED_VALUE"""),"64.2")</f>
        <v>64.2</v>
      </c>
    </row>
    <row r="98" ht="15.75" customHeight="1">
      <c r="A98" s="4">
        <v>163.83</v>
      </c>
      <c r="H98" s="2" t="s">
        <v>98</v>
      </c>
      <c r="J98" s="4">
        <f>IFERROR(__xludf.DUMMYFUNCTION("SPLIT(H98,"","",3)"),97.0)</f>
        <v>97</v>
      </c>
      <c r="K98" s="4">
        <f>IFERROR(__xludf.DUMMYFUNCTION("""COMPUTED_VALUE"""),97.0)</f>
        <v>97</v>
      </c>
      <c r="L98" s="4" t="str">
        <f>IFERROR(__xludf.DUMMYFUNCTION("""COMPUTED_VALUE"""),"64.5")</f>
        <v>64.5</v>
      </c>
      <c r="M98" s="4" t="str">
        <f>IFERROR(__xludf.DUMMYFUNCTION("""COMPUTED_VALUE"""),"64.2")</f>
        <v>64.2</v>
      </c>
    </row>
    <row r="99" ht="15.75" customHeight="1">
      <c r="A99" s="4">
        <v>163.83</v>
      </c>
      <c r="H99" s="2" t="s">
        <v>99</v>
      </c>
      <c r="J99" s="4">
        <f>IFERROR(__xludf.DUMMYFUNCTION("SPLIT(H99,"","",3)"),98.0)</f>
        <v>98</v>
      </c>
      <c r="K99" s="4">
        <f>IFERROR(__xludf.DUMMYFUNCTION("""COMPUTED_VALUE"""),98.0)</f>
        <v>98</v>
      </c>
      <c r="L99" s="4" t="str">
        <f>IFERROR(__xludf.DUMMYFUNCTION("""COMPUTED_VALUE"""),"64.5")</f>
        <v>64.5</v>
      </c>
      <c r="M99" s="4" t="str">
        <f>IFERROR(__xludf.DUMMYFUNCTION("""COMPUTED_VALUE"""),"64.2")</f>
        <v>64.2</v>
      </c>
    </row>
    <row r="100" ht="15.75" customHeight="1">
      <c r="A100" s="4">
        <v>163.83</v>
      </c>
      <c r="H100" s="2" t="s">
        <v>100</v>
      </c>
      <c r="J100" s="4">
        <f>IFERROR(__xludf.DUMMYFUNCTION("SPLIT(H100,"","",3)"),99.0)</f>
        <v>99</v>
      </c>
      <c r="K100" s="4">
        <f>IFERROR(__xludf.DUMMYFUNCTION("""COMPUTED_VALUE"""),99.0)</f>
        <v>99</v>
      </c>
      <c r="L100" s="4" t="str">
        <f>IFERROR(__xludf.DUMMYFUNCTION("""COMPUTED_VALUE"""),"64.5")</f>
        <v>64.5</v>
      </c>
      <c r="M100" s="4" t="str">
        <f>IFERROR(__xludf.DUMMYFUNCTION("""COMPUTED_VALUE"""),"64.2")</f>
        <v>64.2</v>
      </c>
    </row>
    <row r="101" ht="15.75" customHeight="1">
      <c r="A101" s="4">
        <v>162.56</v>
      </c>
      <c r="H101" s="2" t="s">
        <v>101</v>
      </c>
      <c r="J101" s="4">
        <f>IFERROR(__xludf.DUMMYFUNCTION("SPLIT(H101,"","",3)"),100.0)</f>
        <v>100</v>
      </c>
      <c r="K101" s="4">
        <f>IFERROR(__xludf.DUMMYFUNCTION("""COMPUTED_VALUE"""),100.0)</f>
        <v>100</v>
      </c>
      <c r="L101" s="4">
        <f>IFERROR(__xludf.DUMMYFUNCTION("""COMPUTED_VALUE"""),64.0)</f>
        <v>64</v>
      </c>
      <c r="M101" s="4" t="str">
        <f>IFERROR(__xludf.DUMMYFUNCTION("""COMPUTED_VALUE"""),"64.2")</f>
        <v>64.2</v>
      </c>
    </row>
    <row r="102" ht="15.75" customHeight="1">
      <c r="A102" s="4">
        <v>162.56</v>
      </c>
      <c r="H102" s="2" t="s">
        <v>102</v>
      </c>
      <c r="J102" s="4">
        <f>IFERROR(__xludf.DUMMYFUNCTION("SPLIT(H102,"","",3)"),101.0)</f>
        <v>101</v>
      </c>
      <c r="K102" s="4">
        <f>IFERROR(__xludf.DUMMYFUNCTION("""COMPUTED_VALUE"""),101.0)</f>
        <v>101</v>
      </c>
      <c r="L102" s="4">
        <f>IFERROR(__xludf.DUMMYFUNCTION("""COMPUTED_VALUE"""),64.0)</f>
        <v>64</v>
      </c>
      <c r="M102" s="4" t="str">
        <f>IFERROR(__xludf.DUMMYFUNCTION("""COMPUTED_VALUE"""),"64.2")</f>
        <v>64.2</v>
      </c>
    </row>
    <row r="103" ht="15.75" customHeight="1">
      <c r="A103" s="4">
        <v>162.56</v>
      </c>
      <c r="H103" s="2" t="s">
        <v>103</v>
      </c>
      <c r="J103" s="4">
        <f>IFERROR(__xludf.DUMMYFUNCTION("SPLIT(H103,"","",3)"),102.0)</f>
        <v>102</v>
      </c>
      <c r="K103" s="4">
        <f>IFERROR(__xludf.DUMMYFUNCTION("""COMPUTED_VALUE"""),102.0)</f>
        <v>102</v>
      </c>
      <c r="L103" s="4">
        <f>IFERROR(__xludf.DUMMYFUNCTION("""COMPUTED_VALUE"""),64.0)</f>
        <v>64</v>
      </c>
      <c r="M103" s="4" t="str">
        <f>IFERROR(__xludf.DUMMYFUNCTION("""COMPUTED_VALUE"""),"64.2")</f>
        <v>64.2</v>
      </c>
    </row>
    <row r="104" ht="15.75" customHeight="1">
      <c r="A104" s="4">
        <v>162.56</v>
      </c>
      <c r="H104" s="2" t="s">
        <v>104</v>
      </c>
      <c r="J104" s="4">
        <f>IFERROR(__xludf.DUMMYFUNCTION("SPLIT(H104,"","",3)"),103.0)</f>
        <v>103</v>
      </c>
      <c r="K104" s="4">
        <f>IFERROR(__xludf.DUMMYFUNCTION("""COMPUTED_VALUE"""),103.0)</f>
        <v>103</v>
      </c>
      <c r="L104" s="4">
        <f>IFERROR(__xludf.DUMMYFUNCTION("""COMPUTED_VALUE"""),64.0)</f>
        <v>64</v>
      </c>
      <c r="M104" s="4" t="str">
        <f>IFERROR(__xludf.DUMMYFUNCTION("""COMPUTED_VALUE"""),"64.2")</f>
        <v>64.2</v>
      </c>
    </row>
    <row r="105" ht="15.75" customHeight="1">
      <c r="A105" s="4">
        <v>181.61</v>
      </c>
      <c r="H105" s="2" t="s">
        <v>105</v>
      </c>
      <c r="J105" s="4">
        <f>IFERROR(__xludf.DUMMYFUNCTION("SPLIT(H105,"","",3)"),104.0)</f>
        <v>104</v>
      </c>
      <c r="K105" s="4">
        <f>IFERROR(__xludf.DUMMYFUNCTION("""COMPUTED_VALUE"""),104.0)</f>
        <v>104</v>
      </c>
      <c r="L105" s="4" t="str">
        <f>IFERROR(__xludf.DUMMYFUNCTION("""COMPUTED_VALUE"""),"71.5")</f>
        <v>71.5</v>
      </c>
      <c r="M105" s="4" t="str">
        <f>IFERROR(__xludf.DUMMYFUNCTION("""COMPUTED_VALUE"""),"65.2")</f>
        <v>65.2</v>
      </c>
    </row>
    <row r="106" ht="15.75" customHeight="1">
      <c r="A106" s="4">
        <v>179.07</v>
      </c>
      <c r="H106" s="2" t="s">
        <v>106</v>
      </c>
      <c r="J106" s="4">
        <f>IFERROR(__xludf.DUMMYFUNCTION("SPLIT(H106,"","",3)"),105.0)</f>
        <v>105</v>
      </c>
      <c r="K106" s="4">
        <f>IFERROR(__xludf.DUMMYFUNCTION("""COMPUTED_VALUE"""),105.0)</f>
        <v>105</v>
      </c>
      <c r="L106" s="4" t="str">
        <f>IFERROR(__xludf.DUMMYFUNCTION("""COMPUTED_VALUE"""),"70.5")</f>
        <v>70.5</v>
      </c>
      <c r="M106" s="4" t="str">
        <f>IFERROR(__xludf.DUMMYFUNCTION("""COMPUTED_VALUE"""),"65.2")</f>
        <v>65.2</v>
      </c>
    </row>
    <row r="107" ht="15.75" customHeight="1">
      <c r="A107" s="4">
        <v>176.53</v>
      </c>
      <c r="H107" s="2" t="s">
        <v>107</v>
      </c>
      <c r="J107" s="4">
        <f>IFERROR(__xludf.DUMMYFUNCTION("SPLIT(H107,"","",3)"),106.0)</f>
        <v>106</v>
      </c>
      <c r="K107" s="4">
        <f>IFERROR(__xludf.DUMMYFUNCTION("""COMPUTED_VALUE"""),106.0)</f>
        <v>106</v>
      </c>
      <c r="L107" s="4" t="str">
        <f>IFERROR(__xludf.DUMMYFUNCTION("""COMPUTED_VALUE"""),"69.5")</f>
        <v>69.5</v>
      </c>
      <c r="M107" s="4" t="str">
        <f>IFERROR(__xludf.DUMMYFUNCTION("""COMPUTED_VALUE"""),"65.2")</f>
        <v>65.2</v>
      </c>
    </row>
    <row r="108" ht="15.75" customHeight="1">
      <c r="A108" s="4">
        <v>176.53</v>
      </c>
      <c r="H108" s="2" t="s">
        <v>108</v>
      </c>
      <c r="J108" s="4">
        <f>IFERROR(__xludf.DUMMYFUNCTION("SPLIT(H108,"","",3)"),107.0)</f>
        <v>107</v>
      </c>
      <c r="K108" s="4">
        <f>IFERROR(__xludf.DUMMYFUNCTION("""COMPUTED_VALUE"""),107.0)</f>
        <v>107</v>
      </c>
      <c r="L108" s="4" t="str">
        <f>IFERROR(__xludf.DUMMYFUNCTION("""COMPUTED_VALUE"""),"69.5")</f>
        <v>69.5</v>
      </c>
      <c r="M108" s="4" t="str">
        <f>IFERROR(__xludf.DUMMYFUNCTION("""COMPUTED_VALUE"""),"65.2")</f>
        <v>65.2</v>
      </c>
    </row>
    <row r="109" ht="15.75" customHeight="1">
      <c r="A109" s="4">
        <v>176.53</v>
      </c>
      <c r="H109" s="2" t="s">
        <v>109</v>
      </c>
      <c r="J109" s="4">
        <f>IFERROR(__xludf.DUMMYFUNCTION("SPLIT(H109,"","",3)"),108.0)</f>
        <v>108</v>
      </c>
      <c r="K109" s="4">
        <f>IFERROR(__xludf.DUMMYFUNCTION("""COMPUTED_VALUE"""),108.0)</f>
        <v>108</v>
      </c>
      <c r="L109" s="4" t="str">
        <f>IFERROR(__xludf.DUMMYFUNCTION("""COMPUTED_VALUE"""),"69.5")</f>
        <v>69.5</v>
      </c>
      <c r="M109" s="4" t="str">
        <f>IFERROR(__xludf.DUMMYFUNCTION("""COMPUTED_VALUE"""),"65.2")</f>
        <v>65.2</v>
      </c>
    </row>
    <row r="110" ht="15.75" customHeight="1">
      <c r="A110" s="4">
        <v>176.53</v>
      </c>
      <c r="H110" s="2" t="s">
        <v>110</v>
      </c>
      <c r="J110" s="4">
        <f>IFERROR(__xludf.DUMMYFUNCTION("SPLIT(H110,"","",3)"),109.0)</f>
        <v>109</v>
      </c>
      <c r="K110" s="4">
        <f>IFERROR(__xludf.DUMMYFUNCTION("""COMPUTED_VALUE"""),109.0)</f>
        <v>109</v>
      </c>
      <c r="L110" s="4" t="str">
        <f>IFERROR(__xludf.DUMMYFUNCTION("""COMPUTED_VALUE"""),"69.5")</f>
        <v>69.5</v>
      </c>
      <c r="M110" s="4" t="str">
        <f>IFERROR(__xludf.DUMMYFUNCTION("""COMPUTED_VALUE"""),"65.2")</f>
        <v>65.2</v>
      </c>
    </row>
    <row r="111" ht="15.75" customHeight="1">
      <c r="A111" s="4">
        <v>173.99</v>
      </c>
      <c r="H111" s="2" t="s">
        <v>111</v>
      </c>
      <c r="J111" s="4">
        <f>IFERROR(__xludf.DUMMYFUNCTION("SPLIT(H111,"","",3)"),110.0)</f>
        <v>110</v>
      </c>
      <c r="K111" s="4">
        <f>IFERROR(__xludf.DUMMYFUNCTION("""COMPUTED_VALUE"""),110.0)</f>
        <v>110</v>
      </c>
      <c r="L111" s="4" t="str">
        <f>IFERROR(__xludf.DUMMYFUNCTION("""COMPUTED_VALUE"""),"68.5")</f>
        <v>68.5</v>
      </c>
      <c r="M111" s="4" t="str">
        <f>IFERROR(__xludf.DUMMYFUNCTION("""COMPUTED_VALUE"""),"65.2")</f>
        <v>65.2</v>
      </c>
    </row>
    <row r="112" ht="15.75" customHeight="1">
      <c r="A112" s="4">
        <v>173.99</v>
      </c>
      <c r="H112" s="2" t="s">
        <v>112</v>
      </c>
      <c r="J112" s="4">
        <f>IFERROR(__xludf.DUMMYFUNCTION("SPLIT(H112,"","",3)"),111.0)</f>
        <v>111</v>
      </c>
      <c r="K112" s="4">
        <f>IFERROR(__xludf.DUMMYFUNCTION("""COMPUTED_VALUE"""),111.0)</f>
        <v>111</v>
      </c>
      <c r="L112" s="4" t="str">
        <f>IFERROR(__xludf.DUMMYFUNCTION("""COMPUTED_VALUE"""),"68.5")</f>
        <v>68.5</v>
      </c>
      <c r="M112" s="4" t="str">
        <f>IFERROR(__xludf.DUMMYFUNCTION("""COMPUTED_VALUE"""),"65.2")</f>
        <v>65.2</v>
      </c>
    </row>
    <row r="113" ht="15.75" customHeight="1">
      <c r="A113" s="4">
        <v>173.99</v>
      </c>
      <c r="H113" s="2" t="s">
        <v>113</v>
      </c>
      <c r="J113" s="4">
        <f>IFERROR(__xludf.DUMMYFUNCTION("SPLIT(H113,"","",3)"),112.0)</f>
        <v>112</v>
      </c>
      <c r="K113" s="4">
        <f>IFERROR(__xludf.DUMMYFUNCTION("""COMPUTED_VALUE"""),112.0)</f>
        <v>112</v>
      </c>
      <c r="L113" s="4" t="str">
        <f>IFERROR(__xludf.DUMMYFUNCTION("""COMPUTED_VALUE"""),"68.5")</f>
        <v>68.5</v>
      </c>
      <c r="M113" s="4" t="str">
        <f>IFERROR(__xludf.DUMMYFUNCTION("""COMPUTED_VALUE"""),"65.2")</f>
        <v>65.2</v>
      </c>
    </row>
    <row r="114" ht="15.75" customHeight="1">
      <c r="A114" s="4">
        <v>173.99</v>
      </c>
      <c r="H114" s="2" t="s">
        <v>114</v>
      </c>
      <c r="J114" s="4">
        <f>IFERROR(__xludf.DUMMYFUNCTION("SPLIT(H114,"","",3)"),113.0)</f>
        <v>113</v>
      </c>
      <c r="K114" s="4">
        <f>IFERROR(__xludf.DUMMYFUNCTION("""COMPUTED_VALUE"""),113.0)</f>
        <v>113</v>
      </c>
      <c r="L114" s="4" t="str">
        <f>IFERROR(__xludf.DUMMYFUNCTION("""COMPUTED_VALUE"""),"68.5")</f>
        <v>68.5</v>
      </c>
      <c r="M114" s="4" t="str">
        <f>IFERROR(__xludf.DUMMYFUNCTION("""COMPUTED_VALUE"""),"65.2")</f>
        <v>65.2</v>
      </c>
    </row>
    <row r="115" ht="15.75" customHeight="1">
      <c r="A115" s="4">
        <v>173.99</v>
      </c>
      <c r="H115" s="2" t="s">
        <v>115</v>
      </c>
      <c r="J115" s="4">
        <f>IFERROR(__xludf.DUMMYFUNCTION("SPLIT(H115,"","",3)"),114.0)</f>
        <v>114</v>
      </c>
      <c r="K115" s="4">
        <f>IFERROR(__xludf.DUMMYFUNCTION("""COMPUTED_VALUE"""),114.0)</f>
        <v>114</v>
      </c>
      <c r="L115" s="4" t="str">
        <f>IFERROR(__xludf.DUMMYFUNCTION("""COMPUTED_VALUE"""),"68.5")</f>
        <v>68.5</v>
      </c>
      <c r="M115" s="4" t="str">
        <f>IFERROR(__xludf.DUMMYFUNCTION("""COMPUTED_VALUE"""),"65.2")</f>
        <v>65.2</v>
      </c>
    </row>
    <row r="116" ht="15.75" customHeight="1">
      <c r="A116" s="4">
        <v>173.99</v>
      </c>
      <c r="H116" s="2" t="s">
        <v>116</v>
      </c>
      <c r="J116" s="4">
        <f>IFERROR(__xludf.DUMMYFUNCTION("SPLIT(H116,"","",3)"),115.0)</f>
        <v>115</v>
      </c>
      <c r="K116" s="4">
        <f>IFERROR(__xludf.DUMMYFUNCTION("""COMPUTED_VALUE"""),115.0)</f>
        <v>115</v>
      </c>
      <c r="L116" s="4" t="str">
        <f>IFERROR(__xludf.DUMMYFUNCTION("""COMPUTED_VALUE"""),"68.5")</f>
        <v>68.5</v>
      </c>
      <c r="M116" s="4" t="str">
        <f>IFERROR(__xludf.DUMMYFUNCTION("""COMPUTED_VALUE"""),"65.2")</f>
        <v>65.2</v>
      </c>
    </row>
    <row r="117" ht="15.75" customHeight="1">
      <c r="A117" s="4">
        <v>173.99</v>
      </c>
      <c r="H117" s="2" t="s">
        <v>117</v>
      </c>
      <c r="J117" s="4">
        <f>IFERROR(__xludf.DUMMYFUNCTION("SPLIT(H117,"","",3)"),116.0)</f>
        <v>116</v>
      </c>
      <c r="K117" s="4">
        <f>IFERROR(__xludf.DUMMYFUNCTION("""COMPUTED_VALUE"""),116.0)</f>
        <v>116</v>
      </c>
      <c r="L117" s="4" t="str">
        <f>IFERROR(__xludf.DUMMYFUNCTION("""COMPUTED_VALUE"""),"68.5")</f>
        <v>68.5</v>
      </c>
      <c r="M117" s="4" t="str">
        <f>IFERROR(__xludf.DUMMYFUNCTION("""COMPUTED_VALUE"""),"65.2")</f>
        <v>65.2</v>
      </c>
    </row>
    <row r="118" ht="15.75" customHeight="1">
      <c r="A118" s="4">
        <v>173.99</v>
      </c>
      <c r="H118" s="2" t="s">
        <v>118</v>
      </c>
      <c r="J118" s="4">
        <f>IFERROR(__xludf.DUMMYFUNCTION("SPLIT(H118,"","",3)"),117.0)</f>
        <v>117</v>
      </c>
      <c r="K118" s="4">
        <f>IFERROR(__xludf.DUMMYFUNCTION("""COMPUTED_VALUE"""),117.0)</f>
        <v>117</v>
      </c>
      <c r="L118" s="4" t="str">
        <f>IFERROR(__xludf.DUMMYFUNCTION("""COMPUTED_VALUE"""),"68.5")</f>
        <v>68.5</v>
      </c>
      <c r="M118" s="4" t="str">
        <f>IFERROR(__xludf.DUMMYFUNCTION("""COMPUTED_VALUE"""),"65.2")</f>
        <v>65.2</v>
      </c>
    </row>
    <row r="119" ht="15.75" customHeight="1">
      <c r="A119" s="4">
        <v>173.99</v>
      </c>
      <c r="H119" s="2" t="s">
        <v>119</v>
      </c>
      <c r="J119" s="4">
        <f>IFERROR(__xludf.DUMMYFUNCTION("SPLIT(H119,"","",3)"),118.0)</f>
        <v>118</v>
      </c>
      <c r="K119" s="4">
        <f>IFERROR(__xludf.DUMMYFUNCTION("""COMPUTED_VALUE"""),118.0)</f>
        <v>118</v>
      </c>
      <c r="L119" s="4" t="str">
        <f>IFERROR(__xludf.DUMMYFUNCTION("""COMPUTED_VALUE"""),"68.5")</f>
        <v>68.5</v>
      </c>
      <c r="M119" s="4" t="str">
        <f>IFERROR(__xludf.DUMMYFUNCTION("""COMPUTED_VALUE"""),"65.2")</f>
        <v>65.2</v>
      </c>
    </row>
    <row r="120" ht="15.75" customHeight="1">
      <c r="A120" s="4">
        <v>173.99</v>
      </c>
      <c r="H120" s="2" t="s">
        <v>120</v>
      </c>
      <c r="J120" s="4">
        <f>IFERROR(__xludf.DUMMYFUNCTION("SPLIT(H120,"","",3)"),119.0)</f>
        <v>119</v>
      </c>
      <c r="K120" s="4">
        <f>IFERROR(__xludf.DUMMYFUNCTION("""COMPUTED_VALUE"""),119.0)</f>
        <v>119</v>
      </c>
      <c r="L120" s="4" t="str">
        <f>IFERROR(__xludf.DUMMYFUNCTION("""COMPUTED_VALUE"""),"68.5")</f>
        <v>68.5</v>
      </c>
      <c r="M120" s="4" t="str">
        <f>IFERROR(__xludf.DUMMYFUNCTION("""COMPUTED_VALUE"""),"65.2")</f>
        <v>65.2</v>
      </c>
    </row>
    <row r="121" ht="15.75" customHeight="1">
      <c r="A121" s="4">
        <v>173.99</v>
      </c>
      <c r="H121" s="2" t="s">
        <v>121</v>
      </c>
      <c r="J121" s="4">
        <f>IFERROR(__xludf.DUMMYFUNCTION("SPLIT(H121,"","",3)"),120.0)</f>
        <v>120</v>
      </c>
      <c r="K121" s="4">
        <f>IFERROR(__xludf.DUMMYFUNCTION("""COMPUTED_VALUE"""),120.0)</f>
        <v>120</v>
      </c>
      <c r="L121" s="4" t="str">
        <f>IFERROR(__xludf.DUMMYFUNCTION("""COMPUTED_VALUE"""),"68.5")</f>
        <v>68.5</v>
      </c>
      <c r="M121" s="4" t="str">
        <f>IFERROR(__xludf.DUMMYFUNCTION("""COMPUTED_VALUE"""),"65.2")</f>
        <v>65.2</v>
      </c>
    </row>
    <row r="122" ht="15.75" customHeight="1">
      <c r="A122" s="4">
        <v>173.99</v>
      </c>
      <c r="H122" s="2" t="s">
        <v>122</v>
      </c>
      <c r="J122" s="4">
        <f>IFERROR(__xludf.DUMMYFUNCTION("SPLIT(H122,"","",3)"),121.0)</f>
        <v>121</v>
      </c>
      <c r="K122" s="4">
        <f>IFERROR(__xludf.DUMMYFUNCTION("""COMPUTED_VALUE"""),121.0)</f>
        <v>121</v>
      </c>
      <c r="L122" s="4" t="str">
        <f>IFERROR(__xludf.DUMMYFUNCTION("""COMPUTED_VALUE"""),"68.5")</f>
        <v>68.5</v>
      </c>
      <c r="M122" s="4" t="str">
        <f>IFERROR(__xludf.DUMMYFUNCTION("""COMPUTED_VALUE"""),"65.2")</f>
        <v>65.2</v>
      </c>
    </row>
    <row r="123" ht="15.75" customHeight="1">
      <c r="A123" s="4">
        <v>173.99</v>
      </c>
      <c r="H123" s="2" t="s">
        <v>123</v>
      </c>
      <c r="J123" s="4">
        <f>IFERROR(__xludf.DUMMYFUNCTION("SPLIT(H123,"","",3)"),122.0)</f>
        <v>122</v>
      </c>
      <c r="K123" s="4">
        <f>IFERROR(__xludf.DUMMYFUNCTION("""COMPUTED_VALUE"""),122.0)</f>
        <v>122</v>
      </c>
      <c r="L123" s="4" t="str">
        <f>IFERROR(__xludf.DUMMYFUNCTION("""COMPUTED_VALUE"""),"68.5")</f>
        <v>68.5</v>
      </c>
      <c r="M123" s="4" t="str">
        <f>IFERROR(__xludf.DUMMYFUNCTION("""COMPUTED_VALUE"""),"65.2")</f>
        <v>65.2</v>
      </c>
    </row>
    <row r="124" ht="15.75" customHeight="1">
      <c r="A124" s="4">
        <v>173.99</v>
      </c>
      <c r="H124" s="2" t="s">
        <v>124</v>
      </c>
      <c r="J124" s="4">
        <f>IFERROR(__xludf.DUMMYFUNCTION("SPLIT(H124,"","",3)"),123.0)</f>
        <v>123</v>
      </c>
      <c r="K124" s="4">
        <f>IFERROR(__xludf.DUMMYFUNCTION("""COMPUTED_VALUE"""),123.0)</f>
        <v>123</v>
      </c>
      <c r="L124" s="4" t="str">
        <f>IFERROR(__xludf.DUMMYFUNCTION("""COMPUTED_VALUE"""),"68.5")</f>
        <v>68.5</v>
      </c>
      <c r="M124" s="4" t="str">
        <f>IFERROR(__xludf.DUMMYFUNCTION("""COMPUTED_VALUE"""),"65.2")</f>
        <v>65.2</v>
      </c>
    </row>
    <row r="125" ht="15.75" customHeight="1">
      <c r="A125" s="4">
        <v>173.99</v>
      </c>
      <c r="H125" s="2" t="s">
        <v>125</v>
      </c>
      <c r="J125" s="4">
        <f>IFERROR(__xludf.DUMMYFUNCTION("SPLIT(H125,"","",3)"),124.0)</f>
        <v>124</v>
      </c>
      <c r="K125" s="4">
        <f>IFERROR(__xludf.DUMMYFUNCTION("""COMPUTED_VALUE"""),124.0)</f>
        <v>124</v>
      </c>
      <c r="L125" s="4" t="str">
        <f>IFERROR(__xludf.DUMMYFUNCTION("""COMPUTED_VALUE"""),"68.5")</f>
        <v>68.5</v>
      </c>
      <c r="M125" s="4" t="str">
        <f>IFERROR(__xludf.DUMMYFUNCTION("""COMPUTED_VALUE"""),"65.2")</f>
        <v>65.2</v>
      </c>
    </row>
    <row r="126" ht="15.75" customHeight="1">
      <c r="A126" s="4">
        <v>173.99</v>
      </c>
      <c r="H126" s="2" t="s">
        <v>126</v>
      </c>
      <c r="J126" s="4">
        <f>IFERROR(__xludf.DUMMYFUNCTION("SPLIT(H126,"","",3)"),125.0)</f>
        <v>125</v>
      </c>
      <c r="K126" s="4">
        <f>IFERROR(__xludf.DUMMYFUNCTION("""COMPUTED_VALUE"""),125.0)</f>
        <v>125</v>
      </c>
      <c r="L126" s="4" t="str">
        <f>IFERROR(__xludf.DUMMYFUNCTION("""COMPUTED_VALUE"""),"68.5")</f>
        <v>68.5</v>
      </c>
      <c r="M126" s="4" t="str">
        <f>IFERROR(__xludf.DUMMYFUNCTION("""COMPUTED_VALUE"""),"65.2")</f>
        <v>65.2</v>
      </c>
    </row>
    <row r="127" ht="15.75" customHeight="1">
      <c r="A127" s="4">
        <v>171.45</v>
      </c>
      <c r="H127" s="2" t="s">
        <v>127</v>
      </c>
      <c r="J127" s="4">
        <f>IFERROR(__xludf.DUMMYFUNCTION("SPLIT(H127,"","",3)"),126.0)</f>
        <v>126</v>
      </c>
      <c r="K127" s="4">
        <f>IFERROR(__xludf.DUMMYFUNCTION("""COMPUTED_VALUE"""),126.0)</f>
        <v>126</v>
      </c>
      <c r="L127" s="4" t="str">
        <f>IFERROR(__xludf.DUMMYFUNCTION("""COMPUTED_VALUE"""),"67.5")</f>
        <v>67.5</v>
      </c>
      <c r="M127" s="4" t="str">
        <f>IFERROR(__xludf.DUMMYFUNCTION("""COMPUTED_VALUE"""),"65.2")</f>
        <v>65.2</v>
      </c>
    </row>
    <row r="128" ht="15.75" customHeight="1">
      <c r="A128" s="4">
        <v>171.45</v>
      </c>
      <c r="H128" s="2" t="s">
        <v>128</v>
      </c>
      <c r="J128" s="4">
        <f>IFERROR(__xludf.DUMMYFUNCTION("SPLIT(H128,"","",3)"),127.0)</f>
        <v>127</v>
      </c>
      <c r="K128" s="4">
        <f>IFERROR(__xludf.DUMMYFUNCTION("""COMPUTED_VALUE"""),127.0)</f>
        <v>127</v>
      </c>
      <c r="L128" s="4" t="str">
        <f>IFERROR(__xludf.DUMMYFUNCTION("""COMPUTED_VALUE"""),"67.5")</f>
        <v>67.5</v>
      </c>
      <c r="M128" s="4" t="str">
        <f>IFERROR(__xludf.DUMMYFUNCTION("""COMPUTED_VALUE"""),"65.2")</f>
        <v>65.2</v>
      </c>
    </row>
    <row r="129" ht="15.75" customHeight="1">
      <c r="A129" s="4">
        <v>171.45</v>
      </c>
      <c r="H129" s="2" t="s">
        <v>129</v>
      </c>
      <c r="J129" s="4">
        <f>IFERROR(__xludf.DUMMYFUNCTION("SPLIT(H129,"","",3)"),128.0)</f>
        <v>128</v>
      </c>
      <c r="K129" s="4">
        <f>IFERROR(__xludf.DUMMYFUNCTION("""COMPUTED_VALUE"""),128.0)</f>
        <v>128</v>
      </c>
      <c r="L129" s="4" t="str">
        <f>IFERROR(__xludf.DUMMYFUNCTION("""COMPUTED_VALUE"""),"67.5")</f>
        <v>67.5</v>
      </c>
      <c r="M129" s="4" t="str">
        <f>IFERROR(__xludf.DUMMYFUNCTION("""COMPUTED_VALUE"""),"65.2")</f>
        <v>65.2</v>
      </c>
    </row>
    <row r="130" ht="15.75" customHeight="1">
      <c r="A130" s="4">
        <v>171.45</v>
      </c>
      <c r="H130" s="2" t="s">
        <v>130</v>
      </c>
      <c r="J130" s="4">
        <f>IFERROR(__xludf.DUMMYFUNCTION("SPLIT(H130,"","",3)"),129.0)</f>
        <v>129</v>
      </c>
      <c r="K130" s="4">
        <f>IFERROR(__xludf.DUMMYFUNCTION("""COMPUTED_VALUE"""),129.0)</f>
        <v>129</v>
      </c>
      <c r="L130" s="4" t="str">
        <f>IFERROR(__xludf.DUMMYFUNCTION("""COMPUTED_VALUE"""),"67.5")</f>
        <v>67.5</v>
      </c>
      <c r="M130" s="4" t="str">
        <f>IFERROR(__xludf.DUMMYFUNCTION("""COMPUTED_VALUE"""),"65.2")</f>
        <v>65.2</v>
      </c>
    </row>
    <row r="131" ht="15.75" customHeight="1">
      <c r="A131" s="4">
        <v>171.45</v>
      </c>
      <c r="H131" s="2" t="s">
        <v>131</v>
      </c>
      <c r="J131" s="4">
        <f>IFERROR(__xludf.DUMMYFUNCTION("SPLIT(H131,"","",3)"),130.0)</f>
        <v>130</v>
      </c>
      <c r="K131" s="4">
        <f>IFERROR(__xludf.DUMMYFUNCTION("""COMPUTED_VALUE"""),130.0)</f>
        <v>130</v>
      </c>
      <c r="L131" s="4" t="str">
        <f>IFERROR(__xludf.DUMMYFUNCTION("""COMPUTED_VALUE"""),"67.5")</f>
        <v>67.5</v>
      </c>
      <c r="M131" s="4" t="str">
        <f>IFERROR(__xludf.DUMMYFUNCTION("""COMPUTED_VALUE"""),"65.2")</f>
        <v>65.2</v>
      </c>
    </row>
    <row r="132" ht="15.75" customHeight="1">
      <c r="A132" s="4">
        <v>171.45</v>
      </c>
      <c r="H132" s="2" t="s">
        <v>132</v>
      </c>
      <c r="J132" s="4">
        <f>IFERROR(__xludf.DUMMYFUNCTION("SPLIT(H132,"","",3)"),131.0)</f>
        <v>131</v>
      </c>
      <c r="K132" s="4">
        <f>IFERROR(__xludf.DUMMYFUNCTION("""COMPUTED_VALUE"""),131.0)</f>
        <v>131</v>
      </c>
      <c r="L132" s="4" t="str">
        <f>IFERROR(__xludf.DUMMYFUNCTION("""COMPUTED_VALUE"""),"67.5")</f>
        <v>67.5</v>
      </c>
      <c r="M132" s="4" t="str">
        <f>IFERROR(__xludf.DUMMYFUNCTION("""COMPUTED_VALUE"""),"65.2")</f>
        <v>65.2</v>
      </c>
    </row>
    <row r="133" ht="15.75" customHeight="1">
      <c r="A133" s="4">
        <v>171.45</v>
      </c>
      <c r="H133" s="2" t="s">
        <v>133</v>
      </c>
      <c r="J133" s="4">
        <f>IFERROR(__xludf.DUMMYFUNCTION("SPLIT(H133,"","",3)"),132.0)</f>
        <v>132</v>
      </c>
      <c r="K133" s="4">
        <f>IFERROR(__xludf.DUMMYFUNCTION("""COMPUTED_VALUE"""),132.0)</f>
        <v>132</v>
      </c>
      <c r="L133" s="4" t="str">
        <f>IFERROR(__xludf.DUMMYFUNCTION("""COMPUTED_VALUE"""),"67.5")</f>
        <v>67.5</v>
      </c>
      <c r="M133" s="4" t="str">
        <f>IFERROR(__xludf.DUMMYFUNCTION("""COMPUTED_VALUE"""),"65.2")</f>
        <v>65.2</v>
      </c>
    </row>
    <row r="134" ht="15.75" customHeight="1">
      <c r="A134" s="4">
        <v>171.45</v>
      </c>
      <c r="H134" s="2" t="s">
        <v>134</v>
      </c>
      <c r="J134" s="4">
        <f>IFERROR(__xludf.DUMMYFUNCTION("SPLIT(H134,"","",3)"),133.0)</f>
        <v>133</v>
      </c>
      <c r="K134" s="4">
        <f>IFERROR(__xludf.DUMMYFUNCTION("""COMPUTED_VALUE"""),133.0)</f>
        <v>133</v>
      </c>
      <c r="L134" s="4" t="str">
        <f>IFERROR(__xludf.DUMMYFUNCTION("""COMPUTED_VALUE"""),"67.5")</f>
        <v>67.5</v>
      </c>
      <c r="M134" s="4" t="str">
        <f>IFERROR(__xludf.DUMMYFUNCTION("""COMPUTED_VALUE"""),"65.2")</f>
        <v>65.2</v>
      </c>
    </row>
    <row r="135" ht="15.75" customHeight="1">
      <c r="A135" s="4">
        <v>171.45</v>
      </c>
      <c r="H135" s="2" t="s">
        <v>135</v>
      </c>
      <c r="J135" s="4">
        <f>IFERROR(__xludf.DUMMYFUNCTION("SPLIT(H135,"","",3)"),134.0)</f>
        <v>134</v>
      </c>
      <c r="K135" s="4">
        <f>IFERROR(__xludf.DUMMYFUNCTION("""COMPUTED_VALUE"""),134.0)</f>
        <v>134</v>
      </c>
      <c r="L135" s="4" t="str">
        <f>IFERROR(__xludf.DUMMYFUNCTION("""COMPUTED_VALUE"""),"67.5")</f>
        <v>67.5</v>
      </c>
      <c r="M135" s="4" t="str">
        <f>IFERROR(__xludf.DUMMYFUNCTION("""COMPUTED_VALUE"""),"65.2")</f>
        <v>65.2</v>
      </c>
    </row>
    <row r="136" ht="15.75" customHeight="1">
      <c r="A136" s="4">
        <v>171.45</v>
      </c>
      <c r="H136" s="2" t="s">
        <v>136</v>
      </c>
      <c r="J136" s="4">
        <f>IFERROR(__xludf.DUMMYFUNCTION("SPLIT(H136,"","",3)"),135.0)</f>
        <v>135</v>
      </c>
      <c r="K136" s="4">
        <f>IFERROR(__xludf.DUMMYFUNCTION("""COMPUTED_VALUE"""),135.0)</f>
        <v>135</v>
      </c>
      <c r="L136" s="4" t="str">
        <f>IFERROR(__xludf.DUMMYFUNCTION("""COMPUTED_VALUE"""),"67.5")</f>
        <v>67.5</v>
      </c>
      <c r="M136" s="4" t="str">
        <f>IFERROR(__xludf.DUMMYFUNCTION("""COMPUTED_VALUE"""),"65.2")</f>
        <v>65.2</v>
      </c>
    </row>
    <row r="137" ht="15.75" customHeight="1">
      <c r="A137" s="4">
        <v>171.45</v>
      </c>
      <c r="H137" s="2" t="s">
        <v>137</v>
      </c>
      <c r="J137" s="4">
        <f>IFERROR(__xludf.DUMMYFUNCTION("SPLIT(H137,"","",3)"),136.0)</f>
        <v>136</v>
      </c>
      <c r="K137" s="4">
        <f>IFERROR(__xludf.DUMMYFUNCTION("""COMPUTED_VALUE"""),136.0)</f>
        <v>136</v>
      </c>
      <c r="L137" s="4" t="str">
        <f>IFERROR(__xludf.DUMMYFUNCTION("""COMPUTED_VALUE"""),"67.5")</f>
        <v>67.5</v>
      </c>
      <c r="M137" s="4" t="str">
        <f>IFERROR(__xludf.DUMMYFUNCTION("""COMPUTED_VALUE"""),"65.2")</f>
        <v>65.2</v>
      </c>
    </row>
    <row r="138" ht="15.75" customHeight="1">
      <c r="A138" s="4">
        <v>171.45</v>
      </c>
      <c r="H138" s="2" t="s">
        <v>138</v>
      </c>
      <c r="J138" s="4">
        <f>IFERROR(__xludf.DUMMYFUNCTION("SPLIT(H138,"","",3)"),137.0)</f>
        <v>137</v>
      </c>
      <c r="K138" s="4">
        <f>IFERROR(__xludf.DUMMYFUNCTION("""COMPUTED_VALUE"""),137.0)</f>
        <v>137</v>
      </c>
      <c r="L138" s="4" t="str">
        <f>IFERROR(__xludf.DUMMYFUNCTION("""COMPUTED_VALUE"""),"67.5")</f>
        <v>67.5</v>
      </c>
      <c r="M138" s="4" t="str">
        <f>IFERROR(__xludf.DUMMYFUNCTION("""COMPUTED_VALUE"""),"65.2")</f>
        <v>65.2</v>
      </c>
    </row>
    <row r="139" ht="15.75" customHeight="1">
      <c r="A139" s="4">
        <v>171.45</v>
      </c>
      <c r="H139" s="2" t="s">
        <v>139</v>
      </c>
      <c r="J139" s="4">
        <f>IFERROR(__xludf.DUMMYFUNCTION("SPLIT(H139,"","",3)"),138.0)</f>
        <v>138</v>
      </c>
      <c r="K139" s="4">
        <f>IFERROR(__xludf.DUMMYFUNCTION("""COMPUTED_VALUE"""),138.0)</f>
        <v>138</v>
      </c>
      <c r="L139" s="4" t="str">
        <f>IFERROR(__xludf.DUMMYFUNCTION("""COMPUTED_VALUE"""),"67.5")</f>
        <v>67.5</v>
      </c>
      <c r="M139" s="4" t="str">
        <f>IFERROR(__xludf.DUMMYFUNCTION("""COMPUTED_VALUE"""),"65.2")</f>
        <v>65.2</v>
      </c>
    </row>
    <row r="140" ht="15.75" customHeight="1">
      <c r="A140" s="4">
        <v>171.45</v>
      </c>
      <c r="H140" s="2" t="s">
        <v>140</v>
      </c>
      <c r="J140" s="4">
        <f>IFERROR(__xludf.DUMMYFUNCTION("SPLIT(H140,"","",3)"),139.0)</f>
        <v>139</v>
      </c>
      <c r="K140" s="4">
        <f>IFERROR(__xludf.DUMMYFUNCTION("""COMPUTED_VALUE"""),139.0)</f>
        <v>139</v>
      </c>
      <c r="L140" s="4" t="str">
        <f>IFERROR(__xludf.DUMMYFUNCTION("""COMPUTED_VALUE"""),"67.5")</f>
        <v>67.5</v>
      </c>
      <c r="M140" s="4" t="str">
        <f>IFERROR(__xludf.DUMMYFUNCTION("""COMPUTED_VALUE"""),"65.2")</f>
        <v>65.2</v>
      </c>
    </row>
    <row r="141" ht="15.75" customHeight="1">
      <c r="A141" s="4">
        <v>171.45</v>
      </c>
      <c r="H141" s="2" t="s">
        <v>141</v>
      </c>
      <c r="J141" s="4">
        <f>IFERROR(__xludf.DUMMYFUNCTION("SPLIT(H141,"","",3)"),140.0)</f>
        <v>140</v>
      </c>
      <c r="K141" s="4">
        <f>IFERROR(__xludf.DUMMYFUNCTION("""COMPUTED_VALUE"""),140.0)</f>
        <v>140</v>
      </c>
      <c r="L141" s="4" t="str">
        <f>IFERROR(__xludf.DUMMYFUNCTION("""COMPUTED_VALUE"""),"67.5")</f>
        <v>67.5</v>
      </c>
      <c r="M141" s="4" t="str">
        <f>IFERROR(__xludf.DUMMYFUNCTION("""COMPUTED_VALUE"""),"65.2")</f>
        <v>65.2</v>
      </c>
    </row>
    <row r="142" ht="15.75" customHeight="1">
      <c r="A142" s="4">
        <v>168.91</v>
      </c>
      <c r="H142" s="2" t="s">
        <v>142</v>
      </c>
      <c r="J142" s="4">
        <f>IFERROR(__xludf.DUMMYFUNCTION("SPLIT(H142,"","",3)"),141.0)</f>
        <v>141</v>
      </c>
      <c r="K142" s="4">
        <f>IFERROR(__xludf.DUMMYFUNCTION("""COMPUTED_VALUE"""),141.0)</f>
        <v>141</v>
      </c>
      <c r="L142" s="4" t="str">
        <f>IFERROR(__xludf.DUMMYFUNCTION("""COMPUTED_VALUE"""),"66.5")</f>
        <v>66.5</v>
      </c>
      <c r="M142" s="4" t="str">
        <f>IFERROR(__xludf.DUMMYFUNCTION("""COMPUTED_VALUE"""),"65.2")</f>
        <v>65.2</v>
      </c>
    </row>
    <row r="143" ht="15.75" customHeight="1">
      <c r="A143" s="4">
        <v>168.91</v>
      </c>
      <c r="H143" s="2" t="s">
        <v>143</v>
      </c>
      <c r="J143" s="4">
        <f>IFERROR(__xludf.DUMMYFUNCTION("SPLIT(H143,"","",3)"),142.0)</f>
        <v>142</v>
      </c>
      <c r="K143" s="4">
        <f>IFERROR(__xludf.DUMMYFUNCTION("""COMPUTED_VALUE"""),142.0)</f>
        <v>142</v>
      </c>
      <c r="L143" s="4" t="str">
        <f>IFERROR(__xludf.DUMMYFUNCTION("""COMPUTED_VALUE"""),"66.5")</f>
        <v>66.5</v>
      </c>
      <c r="M143" s="4" t="str">
        <f>IFERROR(__xludf.DUMMYFUNCTION("""COMPUTED_VALUE"""),"65.2")</f>
        <v>65.2</v>
      </c>
    </row>
    <row r="144" ht="15.75" customHeight="1">
      <c r="A144" s="4">
        <v>166.37</v>
      </c>
      <c r="H144" s="2" t="s">
        <v>144</v>
      </c>
      <c r="J144" s="4">
        <f>IFERROR(__xludf.DUMMYFUNCTION("SPLIT(H144,"","",3)"),143.0)</f>
        <v>143</v>
      </c>
      <c r="K144" s="4">
        <f>IFERROR(__xludf.DUMMYFUNCTION("""COMPUTED_VALUE"""),143.0)</f>
        <v>143</v>
      </c>
      <c r="L144" s="4" t="str">
        <f>IFERROR(__xludf.DUMMYFUNCTION("""COMPUTED_VALUE"""),"65.5")</f>
        <v>65.5</v>
      </c>
      <c r="M144" s="4" t="str">
        <f>IFERROR(__xludf.DUMMYFUNCTION("""COMPUTED_VALUE"""),"65.2")</f>
        <v>65.2</v>
      </c>
    </row>
    <row r="145" ht="15.75" customHeight="1">
      <c r="A145" s="4">
        <v>166.37</v>
      </c>
      <c r="H145" s="2" t="s">
        <v>145</v>
      </c>
      <c r="J145" s="4">
        <f>IFERROR(__xludf.DUMMYFUNCTION("SPLIT(H145,"","",3)"),144.0)</f>
        <v>144</v>
      </c>
      <c r="K145" s="4">
        <f>IFERROR(__xludf.DUMMYFUNCTION("""COMPUTED_VALUE"""),144.0)</f>
        <v>144</v>
      </c>
      <c r="L145" s="4" t="str">
        <f>IFERROR(__xludf.DUMMYFUNCTION("""COMPUTED_VALUE"""),"65.5")</f>
        <v>65.5</v>
      </c>
      <c r="M145" s="4" t="str">
        <f>IFERROR(__xludf.DUMMYFUNCTION("""COMPUTED_VALUE"""),"65.2")</f>
        <v>65.2</v>
      </c>
    </row>
    <row r="146" ht="15.75" customHeight="1">
      <c r="A146" s="4">
        <v>166.37</v>
      </c>
      <c r="H146" s="2" t="s">
        <v>146</v>
      </c>
      <c r="J146" s="4">
        <f>IFERROR(__xludf.DUMMYFUNCTION("SPLIT(H146,"","",3)"),145.0)</f>
        <v>145</v>
      </c>
      <c r="K146" s="4">
        <f>IFERROR(__xludf.DUMMYFUNCTION("""COMPUTED_VALUE"""),145.0)</f>
        <v>145</v>
      </c>
      <c r="L146" s="4" t="str">
        <f>IFERROR(__xludf.DUMMYFUNCTION("""COMPUTED_VALUE"""),"65.5")</f>
        <v>65.5</v>
      </c>
      <c r="M146" s="4" t="str">
        <f>IFERROR(__xludf.DUMMYFUNCTION("""COMPUTED_VALUE"""),"65.2")</f>
        <v>65.2</v>
      </c>
    </row>
    <row r="147" ht="15.75" customHeight="1">
      <c r="A147" s="4">
        <v>166.37</v>
      </c>
      <c r="H147" s="2" t="s">
        <v>147</v>
      </c>
      <c r="J147" s="4">
        <f>IFERROR(__xludf.DUMMYFUNCTION("SPLIT(H147,"","",3)"),146.0)</f>
        <v>146</v>
      </c>
      <c r="K147" s="4">
        <f>IFERROR(__xludf.DUMMYFUNCTION("""COMPUTED_VALUE"""),146.0)</f>
        <v>146</v>
      </c>
      <c r="L147" s="4" t="str">
        <f>IFERROR(__xludf.DUMMYFUNCTION("""COMPUTED_VALUE"""),"65.5")</f>
        <v>65.5</v>
      </c>
      <c r="M147" s="4" t="str">
        <f>IFERROR(__xludf.DUMMYFUNCTION("""COMPUTED_VALUE"""),"65.2")</f>
        <v>65.2</v>
      </c>
    </row>
    <row r="148" ht="15.75" customHeight="1">
      <c r="A148" s="4">
        <v>166.37</v>
      </c>
      <c r="H148" s="2" t="s">
        <v>148</v>
      </c>
      <c r="J148" s="4">
        <f>IFERROR(__xludf.DUMMYFUNCTION("SPLIT(H148,"","",3)"),147.0)</f>
        <v>147</v>
      </c>
      <c r="K148" s="4">
        <f>IFERROR(__xludf.DUMMYFUNCTION("""COMPUTED_VALUE"""),147.0)</f>
        <v>147</v>
      </c>
      <c r="L148" s="4" t="str">
        <f>IFERROR(__xludf.DUMMYFUNCTION("""COMPUTED_VALUE"""),"65.5")</f>
        <v>65.5</v>
      </c>
      <c r="M148" s="4" t="str">
        <f>IFERROR(__xludf.DUMMYFUNCTION("""COMPUTED_VALUE"""),"65.2")</f>
        <v>65.2</v>
      </c>
    </row>
    <row r="149" ht="15.75" customHeight="1">
      <c r="A149" s="4">
        <v>166.37</v>
      </c>
      <c r="H149" s="2" t="s">
        <v>149</v>
      </c>
      <c r="J149" s="4">
        <f>IFERROR(__xludf.DUMMYFUNCTION("SPLIT(H149,"","",3)"),148.0)</f>
        <v>148</v>
      </c>
      <c r="K149" s="4">
        <f>IFERROR(__xludf.DUMMYFUNCTION("""COMPUTED_VALUE"""),148.0)</f>
        <v>148</v>
      </c>
      <c r="L149" s="4" t="str">
        <f>IFERROR(__xludf.DUMMYFUNCTION("""COMPUTED_VALUE"""),"65.5")</f>
        <v>65.5</v>
      </c>
      <c r="M149" s="4" t="str">
        <f>IFERROR(__xludf.DUMMYFUNCTION("""COMPUTED_VALUE"""),"65.2")</f>
        <v>65.2</v>
      </c>
    </row>
    <row r="150" ht="15.75" customHeight="1">
      <c r="A150" s="4">
        <v>166.37</v>
      </c>
      <c r="H150" s="2" t="s">
        <v>150</v>
      </c>
      <c r="J150" s="4">
        <f>IFERROR(__xludf.DUMMYFUNCTION("SPLIT(H150,"","",3)"),149.0)</f>
        <v>149</v>
      </c>
      <c r="K150" s="4">
        <f>IFERROR(__xludf.DUMMYFUNCTION("""COMPUTED_VALUE"""),149.0)</f>
        <v>149</v>
      </c>
      <c r="L150" s="4" t="str">
        <f>IFERROR(__xludf.DUMMYFUNCTION("""COMPUTED_VALUE"""),"65.5")</f>
        <v>65.5</v>
      </c>
      <c r="M150" s="4" t="str">
        <f>IFERROR(__xludf.DUMMYFUNCTION("""COMPUTED_VALUE"""),"65.2")</f>
        <v>65.2</v>
      </c>
    </row>
    <row r="151" ht="15.75" customHeight="1">
      <c r="A151" s="4">
        <v>163.83</v>
      </c>
      <c r="H151" s="2" t="s">
        <v>151</v>
      </c>
      <c r="J151" s="4">
        <f>IFERROR(__xludf.DUMMYFUNCTION("SPLIT(H151,"","",3)"),150.0)</f>
        <v>150</v>
      </c>
      <c r="K151" s="4">
        <f>IFERROR(__xludf.DUMMYFUNCTION("""COMPUTED_VALUE"""),150.0)</f>
        <v>150</v>
      </c>
      <c r="L151" s="4" t="str">
        <f>IFERROR(__xludf.DUMMYFUNCTION("""COMPUTED_VALUE"""),"64.5")</f>
        <v>64.5</v>
      </c>
      <c r="M151" s="4" t="str">
        <f>IFERROR(__xludf.DUMMYFUNCTION("""COMPUTED_VALUE"""),"65.2")</f>
        <v>65.2</v>
      </c>
    </row>
    <row r="152" ht="15.75" customHeight="1">
      <c r="A152" s="4">
        <v>162.56</v>
      </c>
      <c r="H152" s="2" t="s">
        <v>152</v>
      </c>
      <c r="J152" s="4">
        <f>IFERROR(__xludf.DUMMYFUNCTION("SPLIT(H152,"","",3)"),151.0)</f>
        <v>151</v>
      </c>
      <c r="K152" s="4">
        <f>IFERROR(__xludf.DUMMYFUNCTION("""COMPUTED_VALUE"""),151.0)</f>
        <v>151</v>
      </c>
      <c r="L152" s="4">
        <f>IFERROR(__xludf.DUMMYFUNCTION("""COMPUTED_VALUE"""),64.0)</f>
        <v>64</v>
      </c>
      <c r="M152" s="4" t="str">
        <f>IFERROR(__xludf.DUMMYFUNCTION("""COMPUTED_VALUE"""),"65.2")</f>
        <v>65.2</v>
      </c>
    </row>
    <row r="153" ht="15.75" customHeight="1">
      <c r="A153" s="4">
        <v>181.61</v>
      </c>
      <c r="H153" s="2" t="s">
        <v>153</v>
      </c>
      <c r="J153" s="4">
        <f>IFERROR(__xludf.DUMMYFUNCTION("SPLIT(H153,"","",3)"),152.0)</f>
        <v>152</v>
      </c>
      <c r="K153" s="4">
        <f>IFERROR(__xludf.DUMMYFUNCTION("""COMPUTED_VALUE"""),152.0)</f>
        <v>152</v>
      </c>
      <c r="L153" s="4" t="str">
        <f>IFERROR(__xludf.DUMMYFUNCTION("""COMPUTED_VALUE"""),"71.5")</f>
        <v>71.5</v>
      </c>
      <c r="M153" s="4" t="str">
        <f>IFERROR(__xludf.DUMMYFUNCTION("""COMPUTED_VALUE"""),"66.2")</f>
        <v>66.2</v>
      </c>
    </row>
    <row r="154" ht="15.75" customHeight="1">
      <c r="A154" s="4">
        <v>181.61</v>
      </c>
      <c r="H154" s="2" t="s">
        <v>154</v>
      </c>
      <c r="J154" s="4">
        <f>IFERROR(__xludf.DUMMYFUNCTION("SPLIT(H154,"","",3)"),153.0)</f>
        <v>153</v>
      </c>
      <c r="K154" s="4">
        <f>IFERROR(__xludf.DUMMYFUNCTION("""COMPUTED_VALUE"""),153.0)</f>
        <v>153</v>
      </c>
      <c r="L154" s="4" t="str">
        <f>IFERROR(__xludf.DUMMYFUNCTION("""COMPUTED_VALUE"""),"71.5")</f>
        <v>71.5</v>
      </c>
      <c r="M154" s="4" t="str">
        <f>IFERROR(__xludf.DUMMYFUNCTION("""COMPUTED_VALUE"""),"66.2")</f>
        <v>66.2</v>
      </c>
    </row>
    <row r="155" ht="15.75" customHeight="1">
      <c r="A155" s="4">
        <v>181.61</v>
      </c>
      <c r="H155" s="2" t="s">
        <v>155</v>
      </c>
      <c r="J155" s="4">
        <f>IFERROR(__xludf.DUMMYFUNCTION("SPLIT(H155,"","",3)"),154.0)</f>
        <v>154</v>
      </c>
      <c r="K155" s="4">
        <f>IFERROR(__xludf.DUMMYFUNCTION("""COMPUTED_VALUE"""),154.0)</f>
        <v>154</v>
      </c>
      <c r="L155" s="4" t="str">
        <f>IFERROR(__xludf.DUMMYFUNCTION("""COMPUTED_VALUE"""),"71.5")</f>
        <v>71.5</v>
      </c>
      <c r="M155" s="4" t="str">
        <f>IFERROR(__xludf.DUMMYFUNCTION("""COMPUTED_VALUE"""),"66.2")</f>
        <v>66.2</v>
      </c>
    </row>
    <row r="156" ht="15.75" customHeight="1">
      <c r="A156" s="4">
        <v>179.07</v>
      </c>
      <c r="H156" s="2" t="s">
        <v>156</v>
      </c>
      <c r="J156" s="4">
        <f>IFERROR(__xludf.DUMMYFUNCTION("SPLIT(H156,"","",3)"),155.0)</f>
        <v>155</v>
      </c>
      <c r="K156" s="4">
        <f>IFERROR(__xludf.DUMMYFUNCTION("""COMPUTED_VALUE"""),155.0)</f>
        <v>155</v>
      </c>
      <c r="L156" s="4" t="str">
        <f>IFERROR(__xludf.DUMMYFUNCTION("""COMPUTED_VALUE"""),"70.5")</f>
        <v>70.5</v>
      </c>
      <c r="M156" s="4" t="str">
        <f>IFERROR(__xludf.DUMMYFUNCTION("""COMPUTED_VALUE"""),"66.2")</f>
        <v>66.2</v>
      </c>
    </row>
    <row r="157" ht="15.75" customHeight="1">
      <c r="A157" s="4">
        <v>176.53</v>
      </c>
      <c r="H157" s="2" t="s">
        <v>157</v>
      </c>
      <c r="J157" s="4">
        <f>IFERROR(__xludf.DUMMYFUNCTION("SPLIT(H157,"","",3)"),156.0)</f>
        <v>156</v>
      </c>
      <c r="K157" s="4">
        <f>IFERROR(__xludf.DUMMYFUNCTION("""COMPUTED_VALUE"""),156.0)</f>
        <v>156</v>
      </c>
      <c r="L157" s="4" t="str">
        <f>IFERROR(__xludf.DUMMYFUNCTION("""COMPUTED_VALUE"""),"69.5")</f>
        <v>69.5</v>
      </c>
      <c r="M157" s="4" t="str">
        <f>IFERROR(__xludf.DUMMYFUNCTION("""COMPUTED_VALUE"""),"66.2")</f>
        <v>66.2</v>
      </c>
    </row>
    <row r="158" ht="15.75" customHeight="1">
      <c r="A158" s="4">
        <v>176.53</v>
      </c>
      <c r="H158" s="2" t="s">
        <v>158</v>
      </c>
      <c r="J158" s="4">
        <f>IFERROR(__xludf.DUMMYFUNCTION("SPLIT(H158,"","",3)"),157.0)</f>
        <v>157</v>
      </c>
      <c r="K158" s="4">
        <f>IFERROR(__xludf.DUMMYFUNCTION("""COMPUTED_VALUE"""),157.0)</f>
        <v>157</v>
      </c>
      <c r="L158" s="4" t="str">
        <f>IFERROR(__xludf.DUMMYFUNCTION("""COMPUTED_VALUE"""),"69.5")</f>
        <v>69.5</v>
      </c>
      <c r="M158" s="4" t="str">
        <f>IFERROR(__xludf.DUMMYFUNCTION("""COMPUTED_VALUE"""),"66.2")</f>
        <v>66.2</v>
      </c>
    </row>
    <row r="159" ht="15.75" customHeight="1">
      <c r="A159" s="4">
        <v>176.53</v>
      </c>
      <c r="H159" s="2" t="s">
        <v>159</v>
      </c>
      <c r="J159" s="4">
        <f>IFERROR(__xludf.DUMMYFUNCTION("SPLIT(H159,"","",3)"),158.0)</f>
        <v>158</v>
      </c>
      <c r="K159" s="4">
        <f>IFERROR(__xludf.DUMMYFUNCTION("""COMPUTED_VALUE"""),158.0)</f>
        <v>158</v>
      </c>
      <c r="L159" s="4" t="str">
        <f>IFERROR(__xludf.DUMMYFUNCTION("""COMPUTED_VALUE"""),"69.5")</f>
        <v>69.5</v>
      </c>
      <c r="M159" s="4" t="str">
        <f>IFERROR(__xludf.DUMMYFUNCTION("""COMPUTED_VALUE"""),"66.2")</f>
        <v>66.2</v>
      </c>
    </row>
    <row r="160" ht="15.75" customHeight="1">
      <c r="A160" s="4">
        <v>176.53</v>
      </c>
      <c r="H160" s="2" t="s">
        <v>160</v>
      </c>
      <c r="J160" s="4">
        <f>IFERROR(__xludf.DUMMYFUNCTION("SPLIT(H160,"","",3)"),159.0)</f>
        <v>159</v>
      </c>
      <c r="K160" s="4">
        <f>IFERROR(__xludf.DUMMYFUNCTION("""COMPUTED_VALUE"""),159.0)</f>
        <v>159</v>
      </c>
      <c r="L160" s="4" t="str">
        <f>IFERROR(__xludf.DUMMYFUNCTION("""COMPUTED_VALUE"""),"69.5")</f>
        <v>69.5</v>
      </c>
      <c r="M160" s="4" t="str">
        <f>IFERROR(__xludf.DUMMYFUNCTION("""COMPUTED_VALUE"""),"66.2")</f>
        <v>66.2</v>
      </c>
    </row>
    <row r="161" ht="15.75" customHeight="1">
      <c r="A161" s="4">
        <v>176.53</v>
      </c>
      <c r="H161" s="2" t="s">
        <v>161</v>
      </c>
      <c r="J161" s="4">
        <f>IFERROR(__xludf.DUMMYFUNCTION("SPLIT(H161,"","",3)"),160.0)</f>
        <v>160</v>
      </c>
      <c r="K161" s="4">
        <f>IFERROR(__xludf.DUMMYFUNCTION("""COMPUTED_VALUE"""),160.0)</f>
        <v>160</v>
      </c>
      <c r="L161" s="4" t="str">
        <f>IFERROR(__xludf.DUMMYFUNCTION("""COMPUTED_VALUE"""),"69.5")</f>
        <v>69.5</v>
      </c>
      <c r="M161" s="4" t="str">
        <f>IFERROR(__xludf.DUMMYFUNCTION("""COMPUTED_VALUE"""),"66.2")</f>
        <v>66.2</v>
      </c>
    </row>
    <row r="162" ht="15.75" customHeight="1">
      <c r="A162" s="4">
        <v>176.53</v>
      </c>
      <c r="H162" s="2" t="s">
        <v>162</v>
      </c>
      <c r="J162" s="4">
        <f>IFERROR(__xludf.DUMMYFUNCTION("SPLIT(H162,"","",3)"),161.0)</f>
        <v>161</v>
      </c>
      <c r="K162" s="4">
        <f>IFERROR(__xludf.DUMMYFUNCTION("""COMPUTED_VALUE"""),161.0)</f>
        <v>161</v>
      </c>
      <c r="L162" s="4" t="str">
        <f>IFERROR(__xludf.DUMMYFUNCTION("""COMPUTED_VALUE"""),"69.5")</f>
        <v>69.5</v>
      </c>
      <c r="M162" s="4" t="str">
        <f>IFERROR(__xludf.DUMMYFUNCTION("""COMPUTED_VALUE"""),"66.2")</f>
        <v>66.2</v>
      </c>
    </row>
    <row r="163" ht="15.75" customHeight="1">
      <c r="A163" s="4">
        <v>176.53</v>
      </c>
      <c r="H163" s="2" t="s">
        <v>163</v>
      </c>
      <c r="J163" s="4">
        <f>IFERROR(__xludf.DUMMYFUNCTION("SPLIT(H163,"","",3)"),162.0)</f>
        <v>162</v>
      </c>
      <c r="K163" s="4">
        <f>IFERROR(__xludf.DUMMYFUNCTION("""COMPUTED_VALUE"""),162.0)</f>
        <v>162</v>
      </c>
      <c r="L163" s="4" t="str">
        <f>IFERROR(__xludf.DUMMYFUNCTION("""COMPUTED_VALUE"""),"69.5")</f>
        <v>69.5</v>
      </c>
      <c r="M163" s="4" t="str">
        <f>IFERROR(__xludf.DUMMYFUNCTION("""COMPUTED_VALUE"""),"66.2")</f>
        <v>66.2</v>
      </c>
    </row>
    <row r="164" ht="15.75" customHeight="1">
      <c r="A164" s="4">
        <v>176.53</v>
      </c>
      <c r="H164" s="2" t="s">
        <v>164</v>
      </c>
      <c r="J164" s="4">
        <f>IFERROR(__xludf.DUMMYFUNCTION("SPLIT(H164,"","",3)"),163.0)</f>
        <v>163</v>
      </c>
      <c r="K164" s="4">
        <f>IFERROR(__xludf.DUMMYFUNCTION("""COMPUTED_VALUE"""),163.0)</f>
        <v>163</v>
      </c>
      <c r="L164" s="4" t="str">
        <f>IFERROR(__xludf.DUMMYFUNCTION("""COMPUTED_VALUE"""),"69.5")</f>
        <v>69.5</v>
      </c>
      <c r="M164" s="4" t="str">
        <f>IFERROR(__xludf.DUMMYFUNCTION("""COMPUTED_VALUE"""),"66.2")</f>
        <v>66.2</v>
      </c>
    </row>
    <row r="165" ht="15.75" customHeight="1">
      <c r="A165" s="4">
        <v>176.53</v>
      </c>
      <c r="H165" s="2" t="s">
        <v>165</v>
      </c>
      <c r="J165" s="4">
        <f>IFERROR(__xludf.DUMMYFUNCTION("SPLIT(H165,"","",3)"),164.0)</f>
        <v>164</v>
      </c>
      <c r="K165" s="4">
        <f>IFERROR(__xludf.DUMMYFUNCTION("""COMPUTED_VALUE"""),164.0)</f>
        <v>164</v>
      </c>
      <c r="L165" s="4" t="str">
        <f>IFERROR(__xludf.DUMMYFUNCTION("""COMPUTED_VALUE"""),"69.5")</f>
        <v>69.5</v>
      </c>
      <c r="M165" s="4" t="str">
        <f>IFERROR(__xludf.DUMMYFUNCTION("""COMPUTED_VALUE"""),"66.2")</f>
        <v>66.2</v>
      </c>
    </row>
    <row r="166" ht="15.75" customHeight="1">
      <c r="A166" s="4">
        <v>176.53</v>
      </c>
      <c r="H166" s="2" t="s">
        <v>166</v>
      </c>
      <c r="J166" s="4">
        <f>IFERROR(__xludf.DUMMYFUNCTION("SPLIT(H166,"","",3)"),165.0)</f>
        <v>165</v>
      </c>
      <c r="K166" s="4">
        <f>IFERROR(__xludf.DUMMYFUNCTION("""COMPUTED_VALUE"""),165.0)</f>
        <v>165</v>
      </c>
      <c r="L166" s="4" t="str">
        <f>IFERROR(__xludf.DUMMYFUNCTION("""COMPUTED_VALUE"""),"69.5")</f>
        <v>69.5</v>
      </c>
      <c r="M166" s="4" t="str">
        <f>IFERROR(__xludf.DUMMYFUNCTION("""COMPUTED_VALUE"""),"66.2")</f>
        <v>66.2</v>
      </c>
    </row>
    <row r="167" ht="15.75" customHeight="1">
      <c r="A167" s="4">
        <v>176.53</v>
      </c>
      <c r="H167" s="2" t="s">
        <v>167</v>
      </c>
      <c r="J167" s="4">
        <f>IFERROR(__xludf.DUMMYFUNCTION("SPLIT(H167,"","",3)"),166.0)</f>
        <v>166</v>
      </c>
      <c r="K167" s="4">
        <f>IFERROR(__xludf.DUMMYFUNCTION("""COMPUTED_VALUE"""),166.0)</f>
        <v>166</v>
      </c>
      <c r="L167" s="4" t="str">
        <f>IFERROR(__xludf.DUMMYFUNCTION("""COMPUTED_VALUE"""),"69.5")</f>
        <v>69.5</v>
      </c>
      <c r="M167" s="4" t="str">
        <f>IFERROR(__xludf.DUMMYFUNCTION("""COMPUTED_VALUE"""),"66.2")</f>
        <v>66.2</v>
      </c>
    </row>
    <row r="168" ht="15.75" customHeight="1">
      <c r="A168" s="4">
        <v>176.53</v>
      </c>
      <c r="H168" s="2" t="s">
        <v>168</v>
      </c>
      <c r="J168" s="4">
        <f>IFERROR(__xludf.DUMMYFUNCTION("SPLIT(H168,"","",3)"),167.0)</f>
        <v>167</v>
      </c>
      <c r="K168" s="4">
        <f>IFERROR(__xludf.DUMMYFUNCTION("""COMPUTED_VALUE"""),167.0)</f>
        <v>167</v>
      </c>
      <c r="L168" s="4" t="str">
        <f>IFERROR(__xludf.DUMMYFUNCTION("""COMPUTED_VALUE"""),"69.5")</f>
        <v>69.5</v>
      </c>
      <c r="M168" s="4" t="str">
        <f>IFERROR(__xludf.DUMMYFUNCTION("""COMPUTED_VALUE"""),"66.2")</f>
        <v>66.2</v>
      </c>
    </row>
    <row r="169" ht="15.75" customHeight="1">
      <c r="A169" s="4">
        <v>176.53</v>
      </c>
      <c r="H169" s="2" t="s">
        <v>169</v>
      </c>
      <c r="J169" s="4">
        <f>IFERROR(__xludf.DUMMYFUNCTION("SPLIT(H169,"","",3)"),168.0)</f>
        <v>168</v>
      </c>
      <c r="K169" s="4">
        <f>IFERROR(__xludf.DUMMYFUNCTION("""COMPUTED_VALUE"""),168.0)</f>
        <v>168</v>
      </c>
      <c r="L169" s="4" t="str">
        <f>IFERROR(__xludf.DUMMYFUNCTION("""COMPUTED_VALUE"""),"69.5")</f>
        <v>69.5</v>
      </c>
      <c r="M169" s="4" t="str">
        <f>IFERROR(__xludf.DUMMYFUNCTION("""COMPUTED_VALUE"""),"66.2")</f>
        <v>66.2</v>
      </c>
    </row>
    <row r="170" ht="15.75" customHeight="1">
      <c r="A170" s="4">
        <v>176.53</v>
      </c>
      <c r="H170" s="2" t="s">
        <v>170</v>
      </c>
      <c r="J170" s="4">
        <f>IFERROR(__xludf.DUMMYFUNCTION("SPLIT(H170,"","",3)"),169.0)</f>
        <v>169</v>
      </c>
      <c r="K170" s="4">
        <f>IFERROR(__xludf.DUMMYFUNCTION("""COMPUTED_VALUE"""),169.0)</f>
        <v>169</v>
      </c>
      <c r="L170" s="4" t="str">
        <f>IFERROR(__xludf.DUMMYFUNCTION("""COMPUTED_VALUE"""),"69.5")</f>
        <v>69.5</v>
      </c>
      <c r="M170" s="4" t="str">
        <f>IFERROR(__xludf.DUMMYFUNCTION("""COMPUTED_VALUE"""),"66.2")</f>
        <v>66.2</v>
      </c>
    </row>
    <row r="171" ht="15.75" customHeight="1">
      <c r="A171" s="4">
        <v>176.53</v>
      </c>
      <c r="H171" s="2" t="s">
        <v>171</v>
      </c>
      <c r="J171" s="4">
        <f>IFERROR(__xludf.DUMMYFUNCTION("SPLIT(H171,"","",3)"),170.0)</f>
        <v>170</v>
      </c>
      <c r="K171" s="4">
        <f>IFERROR(__xludf.DUMMYFUNCTION("""COMPUTED_VALUE"""),170.0)</f>
        <v>170</v>
      </c>
      <c r="L171" s="4" t="str">
        <f>IFERROR(__xludf.DUMMYFUNCTION("""COMPUTED_VALUE"""),"69.5")</f>
        <v>69.5</v>
      </c>
      <c r="M171" s="4" t="str">
        <f>IFERROR(__xludf.DUMMYFUNCTION("""COMPUTED_VALUE"""),"66.2")</f>
        <v>66.2</v>
      </c>
    </row>
    <row r="172" ht="15.75" customHeight="1">
      <c r="A172" s="4">
        <v>176.53</v>
      </c>
      <c r="H172" s="2" t="s">
        <v>172</v>
      </c>
      <c r="J172" s="4">
        <f>IFERROR(__xludf.DUMMYFUNCTION("SPLIT(H172,"","",3)"),171.0)</f>
        <v>171</v>
      </c>
      <c r="K172" s="4">
        <f>IFERROR(__xludf.DUMMYFUNCTION("""COMPUTED_VALUE"""),171.0)</f>
        <v>171</v>
      </c>
      <c r="L172" s="4" t="str">
        <f>IFERROR(__xludf.DUMMYFUNCTION("""COMPUTED_VALUE"""),"69.5")</f>
        <v>69.5</v>
      </c>
      <c r="M172" s="4" t="str">
        <f>IFERROR(__xludf.DUMMYFUNCTION("""COMPUTED_VALUE"""),"66.2")</f>
        <v>66.2</v>
      </c>
    </row>
    <row r="173" ht="15.75" customHeight="1">
      <c r="A173" s="4">
        <v>176.53</v>
      </c>
      <c r="H173" s="2" t="s">
        <v>173</v>
      </c>
      <c r="J173" s="4">
        <f>IFERROR(__xludf.DUMMYFUNCTION("SPLIT(H173,"","",3)"),172.0)</f>
        <v>172</v>
      </c>
      <c r="K173" s="4">
        <f>IFERROR(__xludf.DUMMYFUNCTION("""COMPUTED_VALUE"""),172.0)</f>
        <v>172</v>
      </c>
      <c r="L173" s="4" t="str">
        <f>IFERROR(__xludf.DUMMYFUNCTION("""COMPUTED_VALUE"""),"69.5")</f>
        <v>69.5</v>
      </c>
      <c r="M173" s="4" t="str">
        <f>IFERROR(__xludf.DUMMYFUNCTION("""COMPUTED_VALUE"""),"66.2")</f>
        <v>66.2</v>
      </c>
    </row>
    <row r="174" ht="15.75" customHeight="1">
      <c r="A174" s="4">
        <v>173.99</v>
      </c>
      <c r="H174" s="2" t="s">
        <v>174</v>
      </c>
      <c r="J174" s="4">
        <f>IFERROR(__xludf.DUMMYFUNCTION("SPLIT(H174,"","",3)"),173.0)</f>
        <v>173</v>
      </c>
      <c r="K174" s="4">
        <f>IFERROR(__xludf.DUMMYFUNCTION("""COMPUTED_VALUE"""),173.0)</f>
        <v>173</v>
      </c>
      <c r="L174" s="4" t="str">
        <f>IFERROR(__xludf.DUMMYFUNCTION("""COMPUTED_VALUE"""),"68.5")</f>
        <v>68.5</v>
      </c>
      <c r="M174" s="4" t="str">
        <f>IFERROR(__xludf.DUMMYFUNCTION("""COMPUTED_VALUE"""),"66.2")</f>
        <v>66.2</v>
      </c>
    </row>
    <row r="175" ht="15.75" customHeight="1">
      <c r="A175" s="4">
        <v>173.99</v>
      </c>
      <c r="H175" s="2" t="s">
        <v>175</v>
      </c>
      <c r="J175" s="4">
        <f>IFERROR(__xludf.DUMMYFUNCTION("SPLIT(H175,"","",3)"),174.0)</f>
        <v>174</v>
      </c>
      <c r="K175" s="4">
        <f>IFERROR(__xludf.DUMMYFUNCTION("""COMPUTED_VALUE"""),174.0)</f>
        <v>174</v>
      </c>
      <c r="L175" s="4" t="str">
        <f>IFERROR(__xludf.DUMMYFUNCTION("""COMPUTED_VALUE"""),"68.5")</f>
        <v>68.5</v>
      </c>
      <c r="M175" s="4" t="str">
        <f>IFERROR(__xludf.DUMMYFUNCTION("""COMPUTED_VALUE"""),"66.2")</f>
        <v>66.2</v>
      </c>
    </row>
    <row r="176" ht="15.75" customHeight="1">
      <c r="A176" s="4">
        <v>173.99</v>
      </c>
      <c r="H176" s="2" t="s">
        <v>176</v>
      </c>
      <c r="J176" s="4">
        <f>IFERROR(__xludf.DUMMYFUNCTION("SPLIT(H176,"","",3)"),175.0)</f>
        <v>175</v>
      </c>
      <c r="K176" s="4">
        <f>IFERROR(__xludf.DUMMYFUNCTION("""COMPUTED_VALUE"""),175.0)</f>
        <v>175</v>
      </c>
      <c r="L176" s="4" t="str">
        <f>IFERROR(__xludf.DUMMYFUNCTION("""COMPUTED_VALUE"""),"68.5")</f>
        <v>68.5</v>
      </c>
      <c r="M176" s="4" t="str">
        <f>IFERROR(__xludf.DUMMYFUNCTION("""COMPUTED_VALUE"""),"66.2")</f>
        <v>66.2</v>
      </c>
    </row>
    <row r="177" ht="15.75" customHeight="1">
      <c r="A177" s="4">
        <v>173.99</v>
      </c>
      <c r="H177" s="2" t="s">
        <v>177</v>
      </c>
      <c r="J177" s="4">
        <f>IFERROR(__xludf.DUMMYFUNCTION("SPLIT(H177,"","",3)"),176.0)</f>
        <v>176</v>
      </c>
      <c r="K177" s="4">
        <f>IFERROR(__xludf.DUMMYFUNCTION("""COMPUTED_VALUE"""),176.0)</f>
        <v>176</v>
      </c>
      <c r="L177" s="4" t="str">
        <f>IFERROR(__xludf.DUMMYFUNCTION("""COMPUTED_VALUE"""),"68.5")</f>
        <v>68.5</v>
      </c>
      <c r="M177" s="4" t="str">
        <f>IFERROR(__xludf.DUMMYFUNCTION("""COMPUTED_VALUE"""),"66.2")</f>
        <v>66.2</v>
      </c>
    </row>
    <row r="178" ht="15.75" customHeight="1">
      <c r="A178" s="4">
        <v>173.99</v>
      </c>
      <c r="H178" s="2" t="s">
        <v>178</v>
      </c>
      <c r="J178" s="4">
        <f>IFERROR(__xludf.DUMMYFUNCTION("SPLIT(H178,"","",3)"),177.0)</f>
        <v>177</v>
      </c>
      <c r="K178" s="4">
        <f>IFERROR(__xludf.DUMMYFUNCTION("""COMPUTED_VALUE"""),177.0)</f>
        <v>177</v>
      </c>
      <c r="L178" s="4" t="str">
        <f>IFERROR(__xludf.DUMMYFUNCTION("""COMPUTED_VALUE"""),"68.5")</f>
        <v>68.5</v>
      </c>
      <c r="M178" s="4" t="str">
        <f>IFERROR(__xludf.DUMMYFUNCTION("""COMPUTED_VALUE"""),"66.2")</f>
        <v>66.2</v>
      </c>
    </row>
    <row r="179" ht="15.75" customHeight="1">
      <c r="A179" s="4">
        <v>173.99</v>
      </c>
      <c r="H179" s="2" t="s">
        <v>179</v>
      </c>
      <c r="J179" s="4">
        <f>IFERROR(__xludf.DUMMYFUNCTION("SPLIT(H179,"","",3)"),178.0)</f>
        <v>178</v>
      </c>
      <c r="K179" s="4">
        <f>IFERROR(__xludf.DUMMYFUNCTION("""COMPUTED_VALUE"""),178.0)</f>
        <v>178</v>
      </c>
      <c r="L179" s="4" t="str">
        <f>IFERROR(__xludf.DUMMYFUNCTION("""COMPUTED_VALUE"""),"68.5")</f>
        <v>68.5</v>
      </c>
      <c r="M179" s="4" t="str">
        <f>IFERROR(__xludf.DUMMYFUNCTION("""COMPUTED_VALUE"""),"66.2")</f>
        <v>66.2</v>
      </c>
    </row>
    <row r="180" ht="15.75" customHeight="1">
      <c r="A180" s="4">
        <v>173.99</v>
      </c>
      <c r="H180" s="2" t="s">
        <v>180</v>
      </c>
      <c r="J180" s="4">
        <f>IFERROR(__xludf.DUMMYFUNCTION("SPLIT(H180,"","",3)"),179.0)</f>
        <v>179</v>
      </c>
      <c r="K180" s="4">
        <f>IFERROR(__xludf.DUMMYFUNCTION("""COMPUTED_VALUE"""),179.0)</f>
        <v>179</v>
      </c>
      <c r="L180" s="4" t="str">
        <f>IFERROR(__xludf.DUMMYFUNCTION("""COMPUTED_VALUE"""),"68.5")</f>
        <v>68.5</v>
      </c>
      <c r="M180" s="4" t="str">
        <f>IFERROR(__xludf.DUMMYFUNCTION("""COMPUTED_VALUE"""),"66.2")</f>
        <v>66.2</v>
      </c>
    </row>
    <row r="181" ht="15.75" customHeight="1">
      <c r="A181" s="4">
        <v>173.99</v>
      </c>
      <c r="H181" s="2" t="s">
        <v>181</v>
      </c>
      <c r="J181" s="4">
        <f>IFERROR(__xludf.DUMMYFUNCTION("SPLIT(H181,"","",3)"),180.0)</f>
        <v>180</v>
      </c>
      <c r="K181" s="4">
        <f>IFERROR(__xludf.DUMMYFUNCTION("""COMPUTED_VALUE"""),180.0)</f>
        <v>180</v>
      </c>
      <c r="L181" s="4" t="str">
        <f>IFERROR(__xludf.DUMMYFUNCTION("""COMPUTED_VALUE"""),"68.5")</f>
        <v>68.5</v>
      </c>
      <c r="M181" s="4" t="str">
        <f>IFERROR(__xludf.DUMMYFUNCTION("""COMPUTED_VALUE"""),"66.2")</f>
        <v>66.2</v>
      </c>
    </row>
    <row r="182" ht="15.75" customHeight="1">
      <c r="A182" s="4">
        <v>173.99</v>
      </c>
      <c r="H182" s="2" t="s">
        <v>182</v>
      </c>
      <c r="J182" s="4">
        <f>IFERROR(__xludf.DUMMYFUNCTION("SPLIT(H182,"","",3)"),181.0)</f>
        <v>181</v>
      </c>
      <c r="K182" s="4">
        <f>IFERROR(__xludf.DUMMYFUNCTION("""COMPUTED_VALUE"""),181.0)</f>
        <v>181</v>
      </c>
      <c r="L182" s="4" t="str">
        <f>IFERROR(__xludf.DUMMYFUNCTION("""COMPUTED_VALUE"""),"68.5")</f>
        <v>68.5</v>
      </c>
      <c r="M182" s="4" t="str">
        <f>IFERROR(__xludf.DUMMYFUNCTION("""COMPUTED_VALUE"""),"66.2")</f>
        <v>66.2</v>
      </c>
    </row>
    <row r="183" ht="15.75" customHeight="1">
      <c r="A183" s="4">
        <v>173.99</v>
      </c>
      <c r="H183" s="2" t="s">
        <v>183</v>
      </c>
      <c r="J183" s="4">
        <f>IFERROR(__xludf.DUMMYFUNCTION("SPLIT(H183,"","",3)"),182.0)</f>
        <v>182</v>
      </c>
      <c r="K183" s="4">
        <f>IFERROR(__xludf.DUMMYFUNCTION("""COMPUTED_VALUE"""),182.0)</f>
        <v>182</v>
      </c>
      <c r="L183" s="4" t="str">
        <f>IFERROR(__xludf.DUMMYFUNCTION("""COMPUTED_VALUE"""),"68.5")</f>
        <v>68.5</v>
      </c>
      <c r="M183" s="4" t="str">
        <f>IFERROR(__xludf.DUMMYFUNCTION("""COMPUTED_VALUE"""),"66.2")</f>
        <v>66.2</v>
      </c>
    </row>
    <row r="184" ht="15.75" customHeight="1">
      <c r="A184" s="4">
        <v>173.99</v>
      </c>
      <c r="H184" s="2" t="s">
        <v>184</v>
      </c>
      <c r="J184" s="4">
        <f>IFERROR(__xludf.DUMMYFUNCTION("SPLIT(H184,"","",3)"),183.0)</f>
        <v>183</v>
      </c>
      <c r="K184" s="4">
        <f>IFERROR(__xludf.DUMMYFUNCTION("""COMPUTED_VALUE"""),183.0)</f>
        <v>183</v>
      </c>
      <c r="L184" s="4" t="str">
        <f>IFERROR(__xludf.DUMMYFUNCTION("""COMPUTED_VALUE"""),"68.5")</f>
        <v>68.5</v>
      </c>
      <c r="M184" s="4" t="str">
        <f>IFERROR(__xludf.DUMMYFUNCTION("""COMPUTED_VALUE"""),"66.2")</f>
        <v>66.2</v>
      </c>
    </row>
    <row r="185" ht="15.75" customHeight="1">
      <c r="A185" s="4">
        <v>173.99</v>
      </c>
      <c r="H185" s="2" t="s">
        <v>185</v>
      </c>
      <c r="J185" s="4">
        <f>IFERROR(__xludf.DUMMYFUNCTION("SPLIT(H185,"","",3)"),184.0)</f>
        <v>184</v>
      </c>
      <c r="K185" s="4">
        <f>IFERROR(__xludf.DUMMYFUNCTION("""COMPUTED_VALUE"""),184.0)</f>
        <v>184</v>
      </c>
      <c r="L185" s="4" t="str">
        <f>IFERROR(__xludf.DUMMYFUNCTION("""COMPUTED_VALUE"""),"68.5")</f>
        <v>68.5</v>
      </c>
      <c r="M185" s="4" t="str">
        <f>IFERROR(__xludf.DUMMYFUNCTION("""COMPUTED_VALUE"""),"66.2")</f>
        <v>66.2</v>
      </c>
    </row>
    <row r="186" ht="15.75" customHeight="1">
      <c r="A186" s="4">
        <v>173.99</v>
      </c>
      <c r="H186" s="2" t="s">
        <v>186</v>
      </c>
      <c r="J186" s="4">
        <f>IFERROR(__xludf.DUMMYFUNCTION("SPLIT(H186,"","",3)"),185.0)</f>
        <v>185</v>
      </c>
      <c r="K186" s="4">
        <f>IFERROR(__xludf.DUMMYFUNCTION("""COMPUTED_VALUE"""),185.0)</f>
        <v>185</v>
      </c>
      <c r="L186" s="4" t="str">
        <f>IFERROR(__xludf.DUMMYFUNCTION("""COMPUTED_VALUE"""),"68.5")</f>
        <v>68.5</v>
      </c>
      <c r="M186" s="4" t="str">
        <f>IFERROR(__xludf.DUMMYFUNCTION("""COMPUTED_VALUE"""),"66.2")</f>
        <v>66.2</v>
      </c>
    </row>
    <row r="187" ht="15.75" customHeight="1">
      <c r="A187" s="4">
        <v>173.99</v>
      </c>
      <c r="H187" s="2" t="s">
        <v>187</v>
      </c>
      <c r="J187" s="4">
        <f>IFERROR(__xludf.DUMMYFUNCTION("SPLIT(H187,"","",3)"),186.0)</f>
        <v>186</v>
      </c>
      <c r="K187" s="4">
        <f>IFERROR(__xludf.DUMMYFUNCTION("""COMPUTED_VALUE"""),186.0)</f>
        <v>186</v>
      </c>
      <c r="L187" s="4" t="str">
        <f>IFERROR(__xludf.DUMMYFUNCTION("""COMPUTED_VALUE"""),"68.5")</f>
        <v>68.5</v>
      </c>
      <c r="M187" s="4" t="str">
        <f>IFERROR(__xludf.DUMMYFUNCTION("""COMPUTED_VALUE"""),"66.2")</f>
        <v>66.2</v>
      </c>
    </row>
    <row r="188" ht="15.75" customHeight="1">
      <c r="A188" s="4">
        <v>173.99</v>
      </c>
      <c r="H188" s="2" t="s">
        <v>188</v>
      </c>
      <c r="J188" s="4">
        <f>IFERROR(__xludf.DUMMYFUNCTION("SPLIT(H188,"","",3)"),187.0)</f>
        <v>187</v>
      </c>
      <c r="K188" s="4">
        <f>IFERROR(__xludf.DUMMYFUNCTION("""COMPUTED_VALUE"""),187.0)</f>
        <v>187</v>
      </c>
      <c r="L188" s="4" t="str">
        <f>IFERROR(__xludf.DUMMYFUNCTION("""COMPUTED_VALUE"""),"68.5")</f>
        <v>68.5</v>
      </c>
      <c r="M188" s="4" t="str">
        <f>IFERROR(__xludf.DUMMYFUNCTION("""COMPUTED_VALUE"""),"66.2")</f>
        <v>66.2</v>
      </c>
    </row>
    <row r="189" ht="15.75" customHeight="1">
      <c r="A189" s="4">
        <v>173.99</v>
      </c>
      <c r="H189" s="2" t="s">
        <v>189</v>
      </c>
      <c r="J189" s="4">
        <f>IFERROR(__xludf.DUMMYFUNCTION("SPLIT(H189,"","",3)"),188.0)</f>
        <v>188</v>
      </c>
      <c r="K189" s="4">
        <f>IFERROR(__xludf.DUMMYFUNCTION("""COMPUTED_VALUE"""),188.0)</f>
        <v>188</v>
      </c>
      <c r="L189" s="4" t="str">
        <f>IFERROR(__xludf.DUMMYFUNCTION("""COMPUTED_VALUE"""),"68.5")</f>
        <v>68.5</v>
      </c>
      <c r="M189" s="4" t="str">
        <f>IFERROR(__xludf.DUMMYFUNCTION("""COMPUTED_VALUE"""),"66.2")</f>
        <v>66.2</v>
      </c>
    </row>
    <row r="190" ht="15.75" customHeight="1">
      <c r="A190" s="4">
        <v>173.99</v>
      </c>
      <c r="H190" s="2" t="s">
        <v>190</v>
      </c>
      <c r="J190" s="4">
        <f>IFERROR(__xludf.DUMMYFUNCTION("SPLIT(H190,"","",3)"),189.0)</f>
        <v>189</v>
      </c>
      <c r="K190" s="4">
        <f>IFERROR(__xludf.DUMMYFUNCTION("""COMPUTED_VALUE"""),189.0)</f>
        <v>189</v>
      </c>
      <c r="L190" s="4" t="str">
        <f>IFERROR(__xludf.DUMMYFUNCTION("""COMPUTED_VALUE"""),"68.5")</f>
        <v>68.5</v>
      </c>
      <c r="M190" s="4" t="str">
        <f>IFERROR(__xludf.DUMMYFUNCTION("""COMPUTED_VALUE"""),"66.2")</f>
        <v>66.2</v>
      </c>
    </row>
    <row r="191" ht="15.75" customHeight="1">
      <c r="A191" s="4">
        <v>173.99</v>
      </c>
      <c r="H191" s="2" t="s">
        <v>191</v>
      </c>
      <c r="J191" s="4">
        <f>IFERROR(__xludf.DUMMYFUNCTION("SPLIT(H191,"","",3)"),190.0)</f>
        <v>190</v>
      </c>
      <c r="K191" s="4">
        <f>IFERROR(__xludf.DUMMYFUNCTION("""COMPUTED_VALUE"""),190.0)</f>
        <v>190</v>
      </c>
      <c r="L191" s="4" t="str">
        <f>IFERROR(__xludf.DUMMYFUNCTION("""COMPUTED_VALUE"""),"68.5")</f>
        <v>68.5</v>
      </c>
      <c r="M191" s="4" t="str">
        <f>IFERROR(__xludf.DUMMYFUNCTION("""COMPUTED_VALUE"""),"66.2")</f>
        <v>66.2</v>
      </c>
    </row>
    <row r="192" ht="15.75" customHeight="1">
      <c r="A192" s="4">
        <v>173.99</v>
      </c>
      <c r="H192" s="2" t="s">
        <v>192</v>
      </c>
      <c r="J192" s="4">
        <f>IFERROR(__xludf.DUMMYFUNCTION("SPLIT(H192,"","",3)"),191.0)</f>
        <v>191</v>
      </c>
      <c r="K192" s="4">
        <f>IFERROR(__xludf.DUMMYFUNCTION("""COMPUTED_VALUE"""),191.0)</f>
        <v>191</v>
      </c>
      <c r="L192" s="4" t="str">
        <f>IFERROR(__xludf.DUMMYFUNCTION("""COMPUTED_VALUE"""),"68.5")</f>
        <v>68.5</v>
      </c>
      <c r="M192" s="4" t="str">
        <f>IFERROR(__xludf.DUMMYFUNCTION("""COMPUTED_VALUE"""),"66.2")</f>
        <v>66.2</v>
      </c>
    </row>
    <row r="193" ht="15.75" customHeight="1">
      <c r="A193" s="4">
        <v>173.99</v>
      </c>
      <c r="H193" s="2" t="s">
        <v>193</v>
      </c>
      <c r="J193" s="4">
        <f>IFERROR(__xludf.DUMMYFUNCTION("SPLIT(H193,"","",3)"),192.0)</f>
        <v>192</v>
      </c>
      <c r="K193" s="4">
        <f>IFERROR(__xludf.DUMMYFUNCTION("""COMPUTED_VALUE"""),192.0)</f>
        <v>192</v>
      </c>
      <c r="L193" s="4" t="str">
        <f>IFERROR(__xludf.DUMMYFUNCTION("""COMPUTED_VALUE"""),"68.5")</f>
        <v>68.5</v>
      </c>
      <c r="M193" s="4" t="str">
        <f>IFERROR(__xludf.DUMMYFUNCTION("""COMPUTED_VALUE"""),"66.2")</f>
        <v>66.2</v>
      </c>
    </row>
    <row r="194" ht="15.75" customHeight="1">
      <c r="A194" s="4">
        <v>173.99</v>
      </c>
      <c r="H194" s="2" t="s">
        <v>194</v>
      </c>
      <c r="J194" s="4">
        <f>IFERROR(__xludf.DUMMYFUNCTION("SPLIT(H194,"","",3)"),193.0)</f>
        <v>193</v>
      </c>
      <c r="K194" s="4">
        <f>IFERROR(__xludf.DUMMYFUNCTION("""COMPUTED_VALUE"""),193.0)</f>
        <v>193</v>
      </c>
      <c r="L194" s="4" t="str">
        <f>IFERROR(__xludf.DUMMYFUNCTION("""COMPUTED_VALUE"""),"68.5")</f>
        <v>68.5</v>
      </c>
      <c r="M194" s="4" t="str">
        <f>IFERROR(__xludf.DUMMYFUNCTION("""COMPUTED_VALUE"""),"66.2")</f>
        <v>66.2</v>
      </c>
    </row>
    <row r="195" ht="15.75" customHeight="1">
      <c r="A195" s="4">
        <v>173.99</v>
      </c>
      <c r="H195" s="2" t="s">
        <v>195</v>
      </c>
      <c r="J195" s="4">
        <f>IFERROR(__xludf.DUMMYFUNCTION("SPLIT(H195,"","",3)"),194.0)</f>
        <v>194</v>
      </c>
      <c r="K195" s="4">
        <f>IFERROR(__xludf.DUMMYFUNCTION("""COMPUTED_VALUE"""),194.0)</f>
        <v>194</v>
      </c>
      <c r="L195" s="4" t="str">
        <f>IFERROR(__xludf.DUMMYFUNCTION("""COMPUTED_VALUE"""),"68.5")</f>
        <v>68.5</v>
      </c>
      <c r="M195" s="4" t="str">
        <f>IFERROR(__xludf.DUMMYFUNCTION("""COMPUTED_VALUE"""),"66.2")</f>
        <v>66.2</v>
      </c>
    </row>
    <row r="196" ht="15.75" customHeight="1">
      <c r="A196" s="4">
        <v>173.99</v>
      </c>
      <c r="H196" s="2" t="s">
        <v>196</v>
      </c>
      <c r="J196" s="4">
        <f>IFERROR(__xludf.DUMMYFUNCTION("SPLIT(H196,"","",3)"),195.0)</f>
        <v>195</v>
      </c>
      <c r="K196" s="4">
        <f>IFERROR(__xludf.DUMMYFUNCTION("""COMPUTED_VALUE"""),195.0)</f>
        <v>195</v>
      </c>
      <c r="L196" s="4" t="str">
        <f>IFERROR(__xludf.DUMMYFUNCTION("""COMPUTED_VALUE"""),"68.5")</f>
        <v>68.5</v>
      </c>
      <c r="M196" s="4" t="str">
        <f>IFERROR(__xludf.DUMMYFUNCTION("""COMPUTED_VALUE"""),"66.2")</f>
        <v>66.2</v>
      </c>
    </row>
    <row r="197" ht="15.75" customHeight="1">
      <c r="A197" s="4">
        <v>173.99</v>
      </c>
      <c r="H197" s="2" t="s">
        <v>197</v>
      </c>
      <c r="J197" s="4">
        <f>IFERROR(__xludf.DUMMYFUNCTION("SPLIT(H197,"","",3)"),196.0)</f>
        <v>196</v>
      </c>
      <c r="K197" s="4">
        <f>IFERROR(__xludf.DUMMYFUNCTION("""COMPUTED_VALUE"""),196.0)</f>
        <v>196</v>
      </c>
      <c r="L197" s="4" t="str">
        <f>IFERROR(__xludf.DUMMYFUNCTION("""COMPUTED_VALUE"""),"68.5")</f>
        <v>68.5</v>
      </c>
      <c r="M197" s="4" t="str">
        <f>IFERROR(__xludf.DUMMYFUNCTION("""COMPUTED_VALUE"""),"66.2")</f>
        <v>66.2</v>
      </c>
    </row>
    <row r="198" ht="15.75" customHeight="1">
      <c r="A198" s="4">
        <v>173.99</v>
      </c>
      <c r="H198" s="2" t="s">
        <v>198</v>
      </c>
      <c r="J198" s="4">
        <f>IFERROR(__xludf.DUMMYFUNCTION("SPLIT(H198,"","",3)"),197.0)</f>
        <v>197</v>
      </c>
      <c r="K198" s="4">
        <f>IFERROR(__xludf.DUMMYFUNCTION("""COMPUTED_VALUE"""),197.0)</f>
        <v>197</v>
      </c>
      <c r="L198" s="4" t="str">
        <f>IFERROR(__xludf.DUMMYFUNCTION("""COMPUTED_VALUE"""),"68.5")</f>
        <v>68.5</v>
      </c>
      <c r="M198" s="4" t="str">
        <f>IFERROR(__xludf.DUMMYFUNCTION("""COMPUTED_VALUE"""),"66.2")</f>
        <v>66.2</v>
      </c>
    </row>
    <row r="199" ht="15.75" customHeight="1">
      <c r="A199" s="4">
        <v>171.45</v>
      </c>
      <c r="H199" s="2" t="s">
        <v>199</v>
      </c>
      <c r="J199" s="4">
        <f>IFERROR(__xludf.DUMMYFUNCTION("SPLIT(H199,"","",3)"),198.0)</f>
        <v>198</v>
      </c>
      <c r="K199" s="4">
        <f>IFERROR(__xludf.DUMMYFUNCTION("""COMPUTED_VALUE"""),198.0)</f>
        <v>198</v>
      </c>
      <c r="L199" s="4" t="str">
        <f>IFERROR(__xludf.DUMMYFUNCTION("""COMPUTED_VALUE"""),"67.5")</f>
        <v>67.5</v>
      </c>
      <c r="M199" s="4" t="str">
        <f>IFERROR(__xludf.DUMMYFUNCTION("""COMPUTED_VALUE"""),"66.2")</f>
        <v>66.2</v>
      </c>
    </row>
    <row r="200" ht="15.75" customHeight="1">
      <c r="A200" s="4">
        <v>171.45</v>
      </c>
      <c r="H200" s="2" t="s">
        <v>200</v>
      </c>
      <c r="J200" s="4">
        <f>IFERROR(__xludf.DUMMYFUNCTION("SPLIT(H200,"","",3)"),199.0)</f>
        <v>199</v>
      </c>
      <c r="K200" s="4">
        <f>IFERROR(__xludf.DUMMYFUNCTION("""COMPUTED_VALUE"""),199.0)</f>
        <v>199</v>
      </c>
      <c r="L200" s="4" t="str">
        <f>IFERROR(__xludf.DUMMYFUNCTION("""COMPUTED_VALUE"""),"67.5")</f>
        <v>67.5</v>
      </c>
      <c r="M200" s="4" t="str">
        <f>IFERROR(__xludf.DUMMYFUNCTION("""COMPUTED_VALUE"""),"66.2")</f>
        <v>66.2</v>
      </c>
    </row>
    <row r="201" ht="15.75" customHeight="1">
      <c r="A201" s="4">
        <v>171.45</v>
      </c>
      <c r="H201" s="2" t="s">
        <v>201</v>
      </c>
      <c r="J201" s="4">
        <f>IFERROR(__xludf.DUMMYFUNCTION("SPLIT(H201,"","",3)"),200.0)</f>
        <v>200</v>
      </c>
      <c r="K201" s="4">
        <f>IFERROR(__xludf.DUMMYFUNCTION("""COMPUTED_VALUE"""),200.0)</f>
        <v>200</v>
      </c>
      <c r="L201" s="4" t="str">
        <f>IFERROR(__xludf.DUMMYFUNCTION("""COMPUTED_VALUE"""),"67.5")</f>
        <v>67.5</v>
      </c>
      <c r="M201" s="4" t="str">
        <f>IFERROR(__xludf.DUMMYFUNCTION("""COMPUTED_VALUE"""),"66.2")</f>
        <v>66.2</v>
      </c>
    </row>
    <row r="202" ht="15.75" customHeight="1">
      <c r="A202" s="4">
        <v>171.45</v>
      </c>
      <c r="H202" s="2" t="s">
        <v>202</v>
      </c>
      <c r="J202" s="4">
        <f>IFERROR(__xludf.DUMMYFUNCTION("SPLIT(H202,"","",3)"),201.0)</f>
        <v>201</v>
      </c>
      <c r="K202" s="4">
        <f>IFERROR(__xludf.DUMMYFUNCTION("""COMPUTED_VALUE"""),201.0)</f>
        <v>201</v>
      </c>
      <c r="L202" s="4" t="str">
        <f>IFERROR(__xludf.DUMMYFUNCTION("""COMPUTED_VALUE"""),"67.5")</f>
        <v>67.5</v>
      </c>
      <c r="M202" s="4" t="str">
        <f>IFERROR(__xludf.DUMMYFUNCTION("""COMPUTED_VALUE"""),"66.2")</f>
        <v>66.2</v>
      </c>
    </row>
    <row r="203" ht="15.75" customHeight="1">
      <c r="A203" s="4">
        <v>171.45</v>
      </c>
      <c r="H203" s="2" t="s">
        <v>203</v>
      </c>
      <c r="J203" s="4">
        <f>IFERROR(__xludf.DUMMYFUNCTION("SPLIT(H203,"","",3)"),202.0)</f>
        <v>202</v>
      </c>
      <c r="K203" s="4">
        <f>IFERROR(__xludf.DUMMYFUNCTION("""COMPUTED_VALUE"""),202.0)</f>
        <v>202</v>
      </c>
      <c r="L203" s="4" t="str">
        <f>IFERROR(__xludf.DUMMYFUNCTION("""COMPUTED_VALUE"""),"67.5")</f>
        <v>67.5</v>
      </c>
      <c r="M203" s="4" t="str">
        <f>IFERROR(__xludf.DUMMYFUNCTION("""COMPUTED_VALUE"""),"66.2")</f>
        <v>66.2</v>
      </c>
    </row>
    <row r="204" ht="15.75" customHeight="1">
      <c r="A204" s="4">
        <v>171.45</v>
      </c>
      <c r="H204" s="2" t="s">
        <v>204</v>
      </c>
      <c r="J204" s="4">
        <f>IFERROR(__xludf.DUMMYFUNCTION("SPLIT(H204,"","",3)"),203.0)</f>
        <v>203</v>
      </c>
      <c r="K204" s="4">
        <f>IFERROR(__xludf.DUMMYFUNCTION("""COMPUTED_VALUE"""),203.0)</f>
        <v>203</v>
      </c>
      <c r="L204" s="4" t="str">
        <f>IFERROR(__xludf.DUMMYFUNCTION("""COMPUTED_VALUE"""),"67.5")</f>
        <v>67.5</v>
      </c>
      <c r="M204" s="4" t="str">
        <f>IFERROR(__xludf.DUMMYFUNCTION("""COMPUTED_VALUE"""),"66.2")</f>
        <v>66.2</v>
      </c>
    </row>
    <row r="205" ht="15.75" customHeight="1">
      <c r="A205" s="4">
        <v>171.45</v>
      </c>
      <c r="H205" s="2" t="s">
        <v>205</v>
      </c>
      <c r="J205" s="4">
        <f>IFERROR(__xludf.DUMMYFUNCTION("SPLIT(H205,"","",3)"),204.0)</f>
        <v>204</v>
      </c>
      <c r="K205" s="4">
        <f>IFERROR(__xludf.DUMMYFUNCTION("""COMPUTED_VALUE"""),204.0)</f>
        <v>204</v>
      </c>
      <c r="L205" s="4" t="str">
        <f>IFERROR(__xludf.DUMMYFUNCTION("""COMPUTED_VALUE"""),"67.5")</f>
        <v>67.5</v>
      </c>
      <c r="M205" s="4" t="str">
        <f>IFERROR(__xludf.DUMMYFUNCTION("""COMPUTED_VALUE"""),"66.2")</f>
        <v>66.2</v>
      </c>
    </row>
    <row r="206" ht="15.75" customHeight="1">
      <c r="A206" s="4">
        <v>171.45</v>
      </c>
      <c r="H206" s="2" t="s">
        <v>206</v>
      </c>
      <c r="J206" s="4">
        <f>IFERROR(__xludf.DUMMYFUNCTION("SPLIT(H206,"","",3)"),205.0)</f>
        <v>205</v>
      </c>
      <c r="K206" s="4">
        <f>IFERROR(__xludf.DUMMYFUNCTION("""COMPUTED_VALUE"""),205.0)</f>
        <v>205</v>
      </c>
      <c r="L206" s="4" t="str">
        <f>IFERROR(__xludf.DUMMYFUNCTION("""COMPUTED_VALUE"""),"67.5")</f>
        <v>67.5</v>
      </c>
      <c r="M206" s="4" t="str">
        <f>IFERROR(__xludf.DUMMYFUNCTION("""COMPUTED_VALUE"""),"66.2")</f>
        <v>66.2</v>
      </c>
    </row>
    <row r="207" ht="15.75" customHeight="1">
      <c r="A207" s="4">
        <v>171.45</v>
      </c>
      <c r="H207" s="2" t="s">
        <v>207</v>
      </c>
      <c r="J207" s="4">
        <f>IFERROR(__xludf.DUMMYFUNCTION("SPLIT(H207,"","",3)"),206.0)</f>
        <v>206</v>
      </c>
      <c r="K207" s="4">
        <f>IFERROR(__xludf.DUMMYFUNCTION("""COMPUTED_VALUE"""),206.0)</f>
        <v>206</v>
      </c>
      <c r="L207" s="4" t="str">
        <f>IFERROR(__xludf.DUMMYFUNCTION("""COMPUTED_VALUE"""),"67.5")</f>
        <v>67.5</v>
      </c>
      <c r="M207" s="4" t="str">
        <f>IFERROR(__xludf.DUMMYFUNCTION("""COMPUTED_VALUE"""),"66.2")</f>
        <v>66.2</v>
      </c>
    </row>
    <row r="208" ht="15.75" customHeight="1">
      <c r="A208" s="4">
        <v>171.45</v>
      </c>
      <c r="H208" s="2" t="s">
        <v>208</v>
      </c>
      <c r="J208" s="4">
        <f>IFERROR(__xludf.DUMMYFUNCTION("SPLIT(H208,"","",3)"),207.0)</f>
        <v>207</v>
      </c>
      <c r="K208" s="4">
        <f>IFERROR(__xludf.DUMMYFUNCTION("""COMPUTED_VALUE"""),207.0)</f>
        <v>207</v>
      </c>
      <c r="L208" s="4" t="str">
        <f>IFERROR(__xludf.DUMMYFUNCTION("""COMPUTED_VALUE"""),"67.5")</f>
        <v>67.5</v>
      </c>
      <c r="M208" s="4" t="str">
        <f>IFERROR(__xludf.DUMMYFUNCTION("""COMPUTED_VALUE"""),"66.2")</f>
        <v>66.2</v>
      </c>
    </row>
    <row r="209" ht="15.75" customHeight="1">
      <c r="A209" s="4">
        <v>171.45</v>
      </c>
      <c r="H209" s="2" t="s">
        <v>209</v>
      </c>
      <c r="J209" s="4">
        <f>IFERROR(__xludf.DUMMYFUNCTION("SPLIT(H209,"","",3)"),208.0)</f>
        <v>208</v>
      </c>
      <c r="K209" s="4">
        <f>IFERROR(__xludf.DUMMYFUNCTION("""COMPUTED_VALUE"""),208.0)</f>
        <v>208</v>
      </c>
      <c r="L209" s="4" t="str">
        <f>IFERROR(__xludf.DUMMYFUNCTION("""COMPUTED_VALUE"""),"67.5")</f>
        <v>67.5</v>
      </c>
      <c r="M209" s="4" t="str">
        <f>IFERROR(__xludf.DUMMYFUNCTION("""COMPUTED_VALUE"""),"66.2")</f>
        <v>66.2</v>
      </c>
    </row>
    <row r="210" ht="15.75" customHeight="1">
      <c r="A210" s="4">
        <v>171.45</v>
      </c>
      <c r="H210" s="2" t="s">
        <v>210</v>
      </c>
      <c r="J210" s="4">
        <f>IFERROR(__xludf.DUMMYFUNCTION("SPLIT(H210,"","",3)"),209.0)</f>
        <v>209</v>
      </c>
      <c r="K210" s="4">
        <f>IFERROR(__xludf.DUMMYFUNCTION("""COMPUTED_VALUE"""),209.0)</f>
        <v>209</v>
      </c>
      <c r="L210" s="4" t="str">
        <f>IFERROR(__xludf.DUMMYFUNCTION("""COMPUTED_VALUE"""),"67.5")</f>
        <v>67.5</v>
      </c>
      <c r="M210" s="4" t="str">
        <f>IFERROR(__xludf.DUMMYFUNCTION("""COMPUTED_VALUE"""),"66.2")</f>
        <v>66.2</v>
      </c>
    </row>
    <row r="211" ht="15.75" customHeight="1">
      <c r="A211" s="4">
        <v>171.45</v>
      </c>
      <c r="H211" s="2" t="s">
        <v>211</v>
      </c>
      <c r="J211" s="4">
        <f>IFERROR(__xludf.DUMMYFUNCTION("SPLIT(H211,"","",3)"),210.0)</f>
        <v>210</v>
      </c>
      <c r="K211" s="4">
        <f>IFERROR(__xludf.DUMMYFUNCTION("""COMPUTED_VALUE"""),210.0)</f>
        <v>210</v>
      </c>
      <c r="L211" s="4" t="str">
        <f>IFERROR(__xludf.DUMMYFUNCTION("""COMPUTED_VALUE"""),"67.5")</f>
        <v>67.5</v>
      </c>
      <c r="M211" s="4" t="str">
        <f>IFERROR(__xludf.DUMMYFUNCTION("""COMPUTED_VALUE"""),"66.2")</f>
        <v>66.2</v>
      </c>
    </row>
    <row r="212" ht="15.75" customHeight="1">
      <c r="A212" s="4">
        <v>171.45</v>
      </c>
      <c r="H212" s="2" t="s">
        <v>212</v>
      </c>
      <c r="J212" s="4">
        <f>IFERROR(__xludf.DUMMYFUNCTION("SPLIT(H212,"","",3)"),211.0)</f>
        <v>211</v>
      </c>
      <c r="K212" s="4">
        <f>IFERROR(__xludf.DUMMYFUNCTION("""COMPUTED_VALUE"""),211.0)</f>
        <v>211</v>
      </c>
      <c r="L212" s="4" t="str">
        <f>IFERROR(__xludf.DUMMYFUNCTION("""COMPUTED_VALUE"""),"67.5")</f>
        <v>67.5</v>
      </c>
      <c r="M212" s="4" t="str">
        <f>IFERROR(__xludf.DUMMYFUNCTION("""COMPUTED_VALUE"""),"66.2")</f>
        <v>66.2</v>
      </c>
    </row>
    <row r="213" ht="15.75" customHeight="1">
      <c r="A213" s="4">
        <v>171.45</v>
      </c>
      <c r="H213" s="2" t="s">
        <v>213</v>
      </c>
      <c r="J213" s="4">
        <f>IFERROR(__xludf.DUMMYFUNCTION("SPLIT(H213,"","",3)"),212.0)</f>
        <v>212</v>
      </c>
      <c r="K213" s="4">
        <f>IFERROR(__xludf.DUMMYFUNCTION("""COMPUTED_VALUE"""),212.0)</f>
        <v>212</v>
      </c>
      <c r="L213" s="4" t="str">
        <f>IFERROR(__xludf.DUMMYFUNCTION("""COMPUTED_VALUE"""),"67.5")</f>
        <v>67.5</v>
      </c>
      <c r="M213" s="4" t="str">
        <f>IFERROR(__xludf.DUMMYFUNCTION("""COMPUTED_VALUE"""),"66.2")</f>
        <v>66.2</v>
      </c>
    </row>
    <row r="214" ht="15.75" customHeight="1">
      <c r="A214" s="4">
        <v>171.45</v>
      </c>
      <c r="H214" s="2" t="s">
        <v>214</v>
      </c>
      <c r="J214" s="4">
        <f>IFERROR(__xludf.DUMMYFUNCTION("SPLIT(H214,"","",3)"),213.0)</f>
        <v>213</v>
      </c>
      <c r="K214" s="4">
        <f>IFERROR(__xludf.DUMMYFUNCTION("""COMPUTED_VALUE"""),213.0)</f>
        <v>213</v>
      </c>
      <c r="L214" s="4" t="str">
        <f>IFERROR(__xludf.DUMMYFUNCTION("""COMPUTED_VALUE"""),"67.5")</f>
        <v>67.5</v>
      </c>
      <c r="M214" s="4" t="str">
        <f>IFERROR(__xludf.DUMMYFUNCTION("""COMPUTED_VALUE"""),"66.2")</f>
        <v>66.2</v>
      </c>
    </row>
    <row r="215" ht="15.75" customHeight="1">
      <c r="A215" s="4">
        <v>171.45</v>
      </c>
      <c r="H215" s="2" t="s">
        <v>215</v>
      </c>
      <c r="J215" s="4">
        <f>IFERROR(__xludf.DUMMYFUNCTION("SPLIT(H215,"","",3)"),214.0)</f>
        <v>214</v>
      </c>
      <c r="K215" s="4">
        <f>IFERROR(__xludf.DUMMYFUNCTION("""COMPUTED_VALUE"""),214.0)</f>
        <v>214</v>
      </c>
      <c r="L215" s="4" t="str">
        <f>IFERROR(__xludf.DUMMYFUNCTION("""COMPUTED_VALUE"""),"67.5")</f>
        <v>67.5</v>
      </c>
      <c r="M215" s="4" t="str">
        <f>IFERROR(__xludf.DUMMYFUNCTION("""COMPUTED_VALUE"""),"66.2")</f>
        <v>66.2</v>
      </c>
    </row>
    <row r="216" ht="15.75" customHeight="1">
      <c r="A216" s="4">
        <v>171.45</v>
      </c>
      <c r="H216" s="2" t="s">
        <v>216</v>
      </c>
      <c r="J216" s="4">
        <f>IFERROR(__xludf.DUMMYFUNCTION("SPLIT(H216,"","",3)"),215.0)</f>
        <v>215</v>
      </c>
      <c r="K216" s="4">
        <f>IFERROR(__xludf.DUMMYFUNCTION("""COMPUTED_VALUE"""),215.0)</f>
        <v>215</v>
      </c>
      <c r="L216" s="4" t="str">
        <f>IFERROR(__xludf.DUMMYFUNCTION("""COMPUTED_VALUE"""),"67.5")</f>
        <v>67.5</v>
      </c>
      <c r="M216" s="4" t="str">
        <f>IFERROR(__xludf.DUMMYFUNCTION("""COMPUTED_VALUE"""),"66.2")</f>
        <v>66.2</v>
      </c>
    </row>
    <row r="217" ht="15.75" customHeight="1">
      <c r="A217" s="4">
        <v>171.45</v>
      </c>
      <c r="H217" s="2" t="s">
        <v>217</v>
      </c>
      <c r="J217" s="4">
        <f>IFERROR(__xludf.DUMMYFUNCTION("SPLIT(H217,"","",3)"),216.0)</f>
        <v>216</v>
      </c>
      <c r="K217" s="4">
        <f>IFERROR(__xludf.DUMMYFUNCTION("""COMPUTED_VALUE"""),216.0)</f>
        <v>216</v>
      </c>
      <c r="L217" s="4" t="str">
        <f>IFERROR(__xludf.DUMMYFUNCTION("""COMPUTED_VALUE"""),"67.5")</f>
        <v>67.5</v>
      </c>
      <c r="M217" s="4" t="str">
        <f>IFERROR(__xludf.DUMMYFUNCTION("""COMPUTED_VALUE"""),"66.2")</f>
        <v>66.2</v>
      </c>
    </row>
    <row r="218" ht="15.75" customHeight="1">
      <c r="A218" s="4">
        <v>171.45</v>
      </c>
      <c r="H218" s="2" t="s">
        <v>218</v>
      </c>
      <c r="J218" s="4">
        <f>IFERROR(__xludf.DUMMYFUNCTION("SPLIT(H218,"","",3)"),217.0)</f>
        <v>217</v>
      </c>
      <c r="K218" s="4">
        <f>IFERROR(__xludf.DUMMYFUNCTION("""COMPUTED_VALUE"""),217.0)</f>
        <v>217</v>
      </c>
      <c r="L218" s="4" t="str">
        <f>IFERROR(__xludf.DUMMYFUNCTION("""COMPUTED_VALUE"""),"67.5")</f>
        <v>67.5</v>
      </c>
      <c r="M218" s="4" t="str">
        <f>IFERROR(__xludf.DUMMYFUNCTION("""COMPUTED_VALUE"""),"66.2")</f>
        <v>66.2</v>
      </c>
    </row>
    <row r="219" ht="15.75" customHeight="1">
      <c r="A219" s="4">
        <v>171.45</v>
      </c>
      <c r="H219" s="2" t="s">
        <v>219</v>
      </c>
      <c r="J219" s="4">
        <f>IFERROR(__xludf.DUMMYFUNCTION("SPLIT(H219,"","",3)"),218.0)</f>
        <v>218</v>
      </c>
      <c r="K219" s="4">
        <f>IFERROR(__xludf.DUMMYFUNCTION("""COMPUTED_VALUE"""),218.0)</f>
        <v>218</v>
      </c>
      <c r="L219" s="4" t="str">
        <f>IFERROR(__xludf.DUMMYFUNCTION("""COMPUTED_VALUE"""),"67.5")</f>
        <v>67.5</v>
      </c>
      <c r="M219" s="4" t="str">
        <f>IFERROR(__xludf.DUMMYFUNCTION("""COMPUTED_VALUE"""),"66.2")</f>
        <v>66.2</v>
      </c>
    </row>
    <row r="220" ht="15.75" customHeight="1">
      <c r="A220" s="4">
        <v>171.45</v>
      </c>
      <c r="H220" s="2" t="s">
        <v>220</v>
      </c>
      <c r="J220" s="4">
        <f>IFERROR(__xludf.DUMMYFUNCTION("SPLIT(H220,"","",3)"),219.0)</f>
        <v>219</v>
      </c>
      <c r="K220" s="4">
        <f>IFERROR(__xludf.DUMMYFUNCTION("""COMPUTED_VALUE"""),219.0)</f>
        <v>219</v>
      </c>
      <c r="L220" s="4" t="str">
        <f>IFERROR(__xludf.DUMMYFUNCTION("""COMPUTED_VALUE"""),"67.5")</f>
        <v>67.5</v>
      </c>
      <c r="M220" s="4" t="str">
        <f>IFERROR(__xludf.DUMMYFUNCTION("""COMPUTED_VALUE"""),"66.2")</f>
        <v>66.2</v>
      </c>
    </row>
    <row r="221" ht="15.75" customHeight="1">
      <c r="A221" s="4">
        <v>171.45</v>
      </c>
      <c r="H221" s="2" t="s">
        <v>221</v>
      </c>
      <c r="J221" s="4">
        <f>IFERROR(__xludf.DUMMYFUNCTION("SPLIT(H221,"","",3)"),220.0)</f>
        <v>220</v>
      </c>
      <c r="K221" s="4">
        <f>IFERROR(__xludf.DUMMYFUNCTION("""COMPUTED_VALUE"""),220.0)</f>
        <v>220</v>
      </c>
      <c r="L221" s="4" t="str">
        <f>IFERROR(__xludf.DUMMYFUNCTION("""COMPUTED_VALUE"""),"67.5")</f>
        <v>67.5</v>
      </c>
      <c r="M221" s="4" t="str">
        <f>IFERROR(__xludf.DUMMYFUNCTION("""COMPUTED_VALUE"""),"66.2")</f>
        <v>66.2</v>
      </c>
    </row>
    <row r="222" ht="15.75" customHeight="1">
      <c r="A222" s="4">
        <v>171.45</v>
      </c>
      <c r="H222" s="2" t="s">
        <v>222</v>
      </c>
      <c r="J222" s="4">
        <f>IFERROR(__xludf.DUMMYFUNCTION("SPLIT(H222,"","",3)"),221.0)</f>
        <v>221</v>
      </c>
      <c r="K222" s="4">
        <f>IFERROR(__xludf.DUMMYFUNCTION("""COMPUTED_VALUE"""),221.0)</f>
        <v>221</v>
      </c>
      <c r="L222" s="4" t="str">
        <f>IFERROR(__xludf.DUMMYFUNCTION("""COMPUTED_VALUE"""),"67.5")</f>
        <v>67.5</v>
      </c>
      <c r="M222" s="4" t="str">
        <f>IFERROR(__xludf.DUMMYFUNCTION("""COMPUTED_VALUE"""),"66.2")</f>
        <v>66.2</v>
      </c>
    </row>
    <row r="223" ht="15.75" customHeight="1">
      <c r="A223" s="4">
        <v>171.45</v>
      </c>
      <c r="H223" s="2" t="s">
        <v>223</v>
      </c>
      <c r="J223" s="4">
        <f>IFERROR(__xludf.DUMMYFUNCTION("SPLIT(H223,"","",3)"),222.0)</f>
        <v>222</v>
      </c>
      <c r="K223" s="4">
        <f>IFERROR(__xludf.DUMMYFUNCTION("""COMPUTED_VALUE"""),222.0)</f>
        <v>222</v>
      </c>
      <c r="L223" s="4" t="str">
        <f>IFERROR(__xludf.DUMMYFUNCTION("""COMPUTED_VALUE"""),"67.5")</f>
        <v>67.5</v>
      </c>
      <c r="M223" s="4" t="str">
        <f>IFERROR(__xludf.DUMMYFUNCTION("""COMPUTED_VALUE"""),"66.2")</f>
        <v>66.2</v>
      </c>
    </row>
    <row r="224" ht="15.75" customHeight="1">
      <c r="A224" s="4">
        <v>171.45</v>
      </c>
      <c r="H224" s="2" t="s">
        <v>224</v>
      </c>
      <c r="J224" s="4">
        <f>IFERROR(__xludf.DUMMYFUNCTION("SPLIT(H224,"","",3)"),223.0)</f>
        <v>223</v>
      </c>
      <c r="K224" s="4">
        <f>IFERROR(__xludf.DUMMYFUNCTION("""COMPUTED_VALUE"""),223.0)</f>
        <v>223</v>
      </c>
      <c r="L224" s="4" t="str">
        <f>IFERROR(__xludf.DUMMYFUNCTION("""COMPUTED_VALUE"""),"67.5")</f>
        <v>67.5</v>
      </c>
      <c r="M224" s="4" t="str">
        <f>IFERROR(__xludf.DUMMYFUNCTION("""COMPUTED_VALUE"""),"66.2")</f>
        <v>66.2</v>
      </c>
    </row>
    <row r="225" ht="15.75" customHeight="1">
      <c r="A225" s="4">
        <v>171.45</v>
      </c>
      <c r="H225" s="2" t="s">
        <v>225</v>
      </c>
      <c r="J225" s="4">
        <f>IFERROR(__xludf.DUMMYFUNCTION("SPLIT(H225,"","",3)"),224.0)</f>
        <v>224</v>
      </c>
      <c r="K225" s="4">
        <f>IFERROR(__xludf.DUMMYFUNCTION("""COMPUTED_VALUE"""),224.0)</f>
        <v>224</v>
      </c>
      <c r="L225" s="4" t="str">
        <f>IFERROR(__xludf.DUMMYFUNCTION("""COMPUTED_VALUE"""),"67.5")</f>
        <v>67.5</v>
      </c>
      <c r="M225" s="4" t="str">
        <f>IFERROR(__xludf.DUMMYFUNCTION("""COMPUTED_VALUE"""),"66.2")</f>
        <v>66.2</v>
      </c>
    </row>
    <row r="226" ht="15.75" customHeight="1">
      <c r="A226" s="4">
        <v>171.45</v>
      </c>
      <c r="H226" s="2" t="s">
        <v>226</v>
      </c>
      <c r="J226" s="4">
        <f>IFERROR(__xludf.DUMMYFUNCTION("SPLIT(H226,"","",3)"),225.0)</f>
        <v>225</v>
      </c>
      <c r="K226" s="4">
        <f>IFERROR(__xludf.DUMMYFUNCTION("""COMPUTED_VALUE"""),225.0)</f>
        <v>225</v>
      </c>
      <c r="L226" s="4" t="str">
        <f>IFERROR(__xludf.DUMMYFUNCTION("""COMPUTED_VALUE"""),"67.5")</f>
        <v>67.5</v>
      </c>
      <c r="M226" s="4" t="str">
        <f>IFERROR(__xludf.DUMMYFUNCTION("""COMPUTED_VALUE"""),"66.2")</f>
        <v>66.2</v>
      </c>
    </row>
    <row r="227" ht="15.75" customHeight="1">
      <c r="A227" s="4">
        <v>171.45</v>
      </c>
      <c r="H227" s="2" t="s">
        <v>227</v>
      </c>
      <c r="J227" s="4">
        <f>IFERROR(__xludf.DUMMYFUNCTION("SPLIT(H227,"","",3)"),226.0)</f>
        <v>226</v>
      </c>
      <c r="K227" s="4">
        <f>IFERROR(__xludf.DUMMYFUNCTION("""COMPUTED_VALUE"""),226.0)</f>
        <v>226</v>
      </c>
      <c r="L227" s="4" t="str">
        <f>IFERROR(__xludf.DUMMYFUNCTION("""COMPUTED_VALUE"""),"67.5")</f>
        <v>67.5</v>
      </c>
      <c r="M227" s="4" t="str">
        <f>IFERROR(__xludf.DUMMYFUNCTION("""COMPUTED_VALUE"""),"66.2")</f>
        <v>66.2</v>
      </c>
    </row>
    <row r="228" ht="15.75" customHeight="1">
      <c r="A228" s="4">
        <v>171.45</v>
      </c>
      <c r="H228" s="2" t="s">
        <v>228</v>
      </c>
      <c r="J228" s="4">
        <f>IFERROR(__xludf.DUMMYFUNCTION("SPLIT(H228,"","",3)"),227.0)</f>
        <v>227</v>
      </c>
      <c r="K228" s="4">
        <f>IFERROR(__xludf.DUMMYFUNCTION("""COMPUTED_VALUE"""),227.0)</f>
        <v>227</v>
      </c>
      <c r="L228" s="4" t="str">
        <f>IFERROR(__xludf.DUMMYFUNCTION("""COMPUTED_VALUE"""),"67.5")</f>
        <v>67.5</v>
      </c>
      <c r="M228" s="4" t="str">
        <f>IFERROR(__xludf.DUMMYFUNCTION("""COMPUTED_VALUE"""),"66.2")</f>
        <v>66.2</v>
      </c>
    </row>
    <row r="229" ht="15.75" customHeight="1">
      <c r="A229" s="4">
        <v>171.45</v>
      </c>
      <c r="H229" s="2" t="s">
        <v>229</v>
      </c>
      <c r="J229" s="4">
        <f>IFERROR(__xludf.DUMMYFUNCTION("SPLIT(H229,"","",3)"),228.0)</f>
        <v>228</v>
      </c>
      <c r="K229" s="4">
        <f>IFERROR(__xludf.DUMMYFUNCTION("""COMPUTED_VALUE"""),228.0)</f>
        <v>228</v>
      </c>
      <c r="L229" s="4" t="str">
        <f>IFERROR(__xludf.DUMMYFUNCTION("""COMPUTED_VALUE"""),"67.5")</f>
        <v>67.5</v>
      </c>
      <c r="M229" s="4" t="str">
        <f>IFERROR(__xludf.DUMMYFUNCTION("""COMPUTED_VALUE"""),"66.2")</f>
        <v>66.2</v>
      </c>
    </row>
    <row r="230" ht="15.75" customHeight="1">
      <c r="A230" s="4">
        <v>171.45</v>
      </c>
      <c r="H230" s="2" t="s">
        <v>230</v>
      </c>
      <c r="J230" s="4">
        <f>IFERROR(__xludf.DUMMYFUNCTION("SPLIT(H230,"","",3)"),229.0)</f>
        <v>229</v>
      </c>
      <c r="K230" s="4">
        <f>IFERROR(__xludf.DUMMYFUNCTION("""COMPUTED_VALUE"""),229.0)</f>
        <v>229</v>
      </c>
      <c r="L230" s="4" t="str">
        <f>IFERROR(__xludf.DUMMYFUNCTION("""COMPUTED_VALUE"""),"67.5")</f>
        <v>67.5</v>
      </c>
      <c r="M230" s="4" t="str">
        <f>IFERROR(__xludf.DUMMYFUNCTION("""COMPUTED_VALUE"""),"66.2")</f>
        <v>66.2</v>
      </c>
    </row>
    <row r="231" ht="15.75" customHeight="1">
      <c r="A231" s="4">
        <v>171.45</v>
      </c>
      <c r="H231" s="2" t="s">
        <v>231</v>
      </c>
      <c r="J231" s="4">
        <f>IFERROR(__xludf.DUMMYFUNCTION("SPLIT(H231,"","",3)"),230.0)</f>
        <v>230</v>
      </c>
      <c r="K231" s="4">
        <f>IFERROR(__xludf.DUMMYFUNCTION("""COMPUTED_VALUE"""),230.0)</f>
        <v>230</v>
      </c>
      <c r="L231" s="4" t="str">
        <f>IFERROR(__xludf.DUMMYFUNCTION("""COMPUTED_VALUE"""),"67.5")</f>
        <v>67.5</v>
      </c>
      <c r="M231" s="4" t="str">
        <f>IFERROR(__xludf.DUMMYFUNCTION("""COMPUTED_VALUE"""),"66.2")</f>
        <v>66.2</v>
      </c>
    </row>
    <row r="232" ht="15.75" customHeight="1">
      <c r="A232" s="4">
        <v>171.45</v>
      </c>
      <c r="H232" s="2" t="s">
        <v>232</v>
      </c>
      <c r="J232" s="4">
        <f>IFERROR(__xludf.DUMMYFUNCTION("SPLIT(H232,"","",3)"),231.0)</f>
        <v>231</v>
      </c>
      <c r="K232" s="4">
        <f>IFERROR(__xludf.DUMMYFUNCTION("""COMPUTED_VALUE"""),231.0)</f>
        <v>231</v>
      </c>
      <c r="L232" s="4" t="str">
        <f>IFERROR(__xludf.DUMMYFUNCTION("""COMPUTED_VALUE"""),"67.5")</f>
        <v>67.5</v>
      </c>
      <c r="M232" s="4" t="str">
        <f>IFERROR(__xludf.DUMMYFUNCTION("""COMPUTED_VALUE"""),"66.2")</f>
        <v>66.2</v>
      </c>
    </row>
    <row r="233" ht="15.75" customHeight="1">
      <c r="A233" s="4">
        <v>171.45</v>
      </c>
      <c r="H233" s="2" t="s">
        <v>233</v>
      </c>
      <c r="J233" s="4">
        <f>IFERROR(__xludf.DUMMYFUNCTION("SPLIT(H233,"","",3)"),232.0)</f>
        <v>232</v>
      </c>
      <c r="K233" s="4">
        <f>IFERROR(__xludf.DUMMYFUNCTION("""COMPUTED_VALUE"""),232.0)</f>
        <v>232</v>
      </c>
      <c r="L233" s="4" t="str">
        <f>IFERROR(__xludf.DUMMYFUNCTION("""COMPUTED_VALUE"""),"67.5")</f>
        <v>67.5</v>
      </c>
      <c r="M233" s="4" t="str">
        <f>IFERROR(__xludf.DUMMYFUNCTION("""COMPUTED_VALUE"""),"66.2")</f>
        <v>66.2</v>
      </c>
    </row>
    <row r="234" ht="15.75" customHeight="1">
      <c r="A234" s="4">
        <v>171.45</v>
      </c>
      <c r="H234" s="2" t="s">
        <v>234</v>
      </c>
      <c r="J234" s="4">
        <f>IFERROR(__xludf.DUMMYFUNCTION("SPLIT(H234,"","",3)"),233.0)</f>
        <v>233</v>
      </c>
      <c r="K234" s="4">
        <f>IFERROR(__xludf.DUMMYFUNCTION("""COMPUTED_VALUE"""),233.0)</f>
        <v>233</v>
      </c>
      <c r="L234" s="4" t="str">
        <f>IFERROR(__xludf.DUMMYFUNCTION("""COMPUTED_VALUE"""),"67.5")</f>
        <v>67.5</v>
      </c>
      <c r="M234" s="4" t="str">
        <f>IFERROR(__xludf.DUMMYFUNCTION("""COMPUTED_VALUE"""),"66.2")</f>
        <v>66.2</v>
      </c>
    </row>
    <row r="235" ht="15.75" customHeight="1">
      <c r="A235" s="4">
        <v>168.91</v>
      </c>
      <c r="H235" s="2" t="s">
        <v>235</v>
      </c>
      <c r="J235" s="4">
        <f>IFERROR(__xludf.DUMMYFUNCTION("SPLIT(H235,"","",3)"),234.0)</f>
        <v>234</v>
      </c>
      <c r="K235" s="4">
        <f>IFERROR(__xludf.DUMMYFUNCTION("""COMPUTED_VALUE"""),234.0)</f>
        <v>234</v>
      </c>
      <c r="L235" s="4" t="str">
        <f>IFERROR(__xludf.DUMMYFUNCTION("""COMPUTED_VALUE"""),"66.5")</f>
        <v>66.5</v>
      </c>
      <c r="M235" s="4" t="str">
        <f>IFERROR(__xludf.DUMMYFUNCTION("""COMPUTED_VALUE"""),"66.2")</f>
        <v>66.2</v>
      </c>
    </row>
    <row r="236" ht="15.75" customHeight="1">
      <c r="A236" s="4">
        <v>168.91</v>
      </c>
      <c r="H236" s="2" t="s">
        <v>236</v>
      </c>
      <c r="J236" s="4">
        <f>IFERROR(__xludf.DUMMYFUNCTION("SPLIT(H236,"","",3)"),235.0)</f>
        <v>235</v>
      </c>
      <c r="K236" s="4">
        <f>IFERROR(__xludf.DUMMYFUNCTION("""COMPUTED_VALUE"""),235.0)</f>
        <v>235</v>
      </c>
      <c r="L236" s="4" t="str">
        <f>IFERROR(__xludf.DUMMYFUNCTION("""COMPUTED_VALUE"""),"66.5")</f>
        <v>66.5</v>
      </c>
      <c r="M236" s="4" t="str">
        <f>IFERROR(__xludf.DUMMYFUNCTION("""COMPUTED_VALUE"""),"66.2")</f>
        <v>66.2</v>
      </c>
    </row>
    <row r="237" ht="15.75" customHeight="1">
      <c r="A237" s="4">
        <v>168.91</v>
      </c>
      <c r="H237" s="2" t="s">
        <v>237</v>
      </c>
      <c r="J237" s="4">
        <f>IFERROR(__xludf.DUMMYFUNCTION("SPLIT(H237,"","",3)"),236.0)</f>
        <v>236</v>
      </c>
      <c r="K237" s="4">
        <f>IFERROR(__xludf.DUMMYFUNCTION("""COMPUTED_VALUE"""),236.0)</f>
        <v>236</v>
      </c>
      <c r="L237" s="4" t="str">
        <f>IFERROR(__xludf.DUMMYFUNCTION("""COMPUTED_VALUE"""),"66.5")</f>
        <v>66.5</v>
      </c>
      <c r="M237" s="4" t="str">
        <f>IFERROR(__xludf.DUMMYFUNCTION("""COMPUTED_VALUE"""),"66.2")</f>
        <v>66.2</v>
      </c>
    </row>
    <row r="238" ht="15.75" customHeight="1">
      <c r="A238" s="4">
        <v>168.91</v>
      </c>
      <c r="H238" s="2" t="s">
        <v>238</v>
      </c>
      <c r="J238" s="4">
        <f>IFERROR(__xludf.DUMMYFUNCTION("SPLIT(H238,"","",3)"),237.0)</f>
        <v>237</v>
      </c>
      <c r="K238" s="4">
        <f>IFERROR(__xludf.DUMMYFUNCTION("""COMPUTED_VALUE"""),237.0)</f>
        <v>237</v>
      </c>
      <c r="L238" s="4" t="str">
        <f>IFERROR(__xludf.DUMMYFUNCTION("""COMPUTED_VALUE"""),"66.5")</f>
        <v>66.5</v>
      </c>
      <c r="M238" s="4" t="str">
        <f>IFERROR(__xludf.DUMMYFUNCTION("""COMPUTED_VALUE"""),"66.2")</f>
        <v>66.2</v>
      </c>
    </row>
    <row r="239" ht="15.75" customHeight="1">
      <c r="A239" s="4">
        <v>168.91</v>
      </c>
      <c r="H239" s="2" t="s">
        <v>239</v>
      </c>
      <c r="J239" s="4">
        <f>IFERROR(__xludf.DUMMYFUNCTION("SPLIT(H239,"","",3)"),238.0)</f>
        <v>238</v>
      </c>
      <c r="K239" s="4">
        <f>IFERROR(__xludf.DUMMYFUNCTION("""COMPUTED_VALUE"""),238.0)</f>
        <v>238</v>
      </c>
      <c r="L239" s="4" t="str">
        <f>IFERROR(__xludf.DUMMYFUNCTION("""COMPUTED_VALUE"""),"66.5")</f>
        <v>66.5</v>
      </c>
      <c r="M239" s="4" t="str">
        <f>IFERROR(__xludf.DUMMYFUNCTION("""COMPUTED_VALUE"""),"66.2")</f>
        <v>66.2</v>
      </c>
    </row>
    <row r="240" ht="15.75" customHeight="1">
      <c r="A240" s="4">
        <v>168.91</v>
      </c>
      <c r="H240" s="2" t="s">
        <v>240</v>
      </c>
      <c r="J240" s="4">
        <f>IFERROR(__xludf.DUMMYFUNCTION("SPLIT(H240,"","",3)"),239.0)</f>
        <v>239</v>
      </c>
      <c r="K240" s="4">
        <f>IFERROR(__xludf.DUMMYFUNCTION("""COMPUTED_VALUE"""),239.0)</f>
        <v>239</v>
      </c>
      <c r="L240" s="4" t="str">
        <f>IFERROR(__xludf.DUMMYFUNCTION("""COMPUTED_VALUE"""),"66.5")</f>
        <v>66.5</v>
      </c>
      <c r="M240" s="4" t="str">
        <f>IFERROR(__xludf.DUMMYFUNCTION("""COMPUTED_VALUE"""),"66.2")</f>
        <v>66.2</v>
      </c>
    </row>
    <row r="241" ht="15.75" customHeight="1">
      <c r="A241" s="4">
        <v>168.91</v>
      </c>
      <c r="H241" s="2" t="s">
        <v>241</v>
      </c>
      <c r="J241" s="4">
        <f>IFERROR(__xludf.DUMMYFUNCTION("SPLIT(H241,"","",3)"),240.0)</f>
        <v>240</v>
      </c>
      <c r="K241" s="4">
        <f>IFERROR(__xludf.DUMMYFUNCTION("""COMPUTED_VALUE"""),240.0)</f>
        <v>240</v>
      </c>
      <c r="L241" s="4" t="str">
        <f>IFERROR(__xludf.DUMMYFUNCTION("""COMPUTED_VALUE"""),"66.5")</f>
        <v>66.5</v>
      </c>
      <c r="M241" s="4" t="str">
        <f>IFERROR(__xludf.DUMMYFUNCTION("""COMPUTED_VALUE"""),"66.2")</f>
        <v>66.2</v>
      </c>
    </row>
    <row r="242" ht="15.75" customHeight="1">
      <c r="A242" s="4">
        <v>168.91</v>
      </c>
      <c r="H242" s="2" t="s">
        <v>242</v>
      </c>
      <c r="J242" s="4">
        <f>IFERROR(__xludf.DUMMYFUNCTION("SPLIT(H242,"","",3)"),241.0)</f>
        <v>241</v>
      </c>
      <c r="K242" s="4">
        <f>IFERROR(__xludf.DUMMYFUNCTION("""COMPUTED_VALUE"""),241.0)</f>
        <v>241</v>
      </c>
      <c r="L242" s="4" t="str">
        <f>IFERROR(__xludf.DUMMYFUNCTION("""COMPUTED_VALUE"""),"66.5")</f>
        <v>66.5</v>
      </c>
      <c r="M242" s="4" t="str">
        <f>IFERROR(__xludf.DUMMYFUNCTION("""COMPUTED_VALUE"""),"66.2")</f>
        <v>66.2</v>
      </c>
    </row>
    <row r="243" ht="15.75" customHeight="1">
      <c r="A243" s="4">
        <v>168.91</v>
      </c>
      <c r="H243" s="2" t="s">
        <v>243</v>
      </c>
      <c r="J243" s="4">
        <f>IFERROR(__xludf.DUMMYFUNCTION("SPLIT(H243,"","",3)"),242.0)</f>
        <v>242</v>
      </c>
      <c r="K243" s="4">
        <f>IFERROR(__xludf.DUMMYFUNCTION("""COMPUTED_VALUE"""),242.0)</f>
        <v>242</v>
      </c>
      <c r="L243" s="4" t="str">
        <f>IFERROR(__xludf.DUMMYFUNCTION("""COMPUTED_VALUE"""),"66.5")</f>
        <v>66.5</v>
      </c>
      <c r="M243" s="4" t="str">
        <f>IFERROR(__xludf.DUMMYFUNCTION("""COMPUTED_VALUE"""),"66.2")</f>
        <v>66.2</v>
      </c>
    </row>
    <row r="244" ht="15.75" customHeight="1">
      <c r="A244" s="4">
        <v>168.91</v>
      </c>
      <c r="H244" s="2" t="s">
        <v>244</v>
      </c>
      <c r="J244" s="4">
        <f>IFERROR(__xludf.DUMMYFUNCTION("SPLIT(H244,"","",3)"),243.0)</f>
        <v>243</v>
      </c>
      <c r="K244" s="4">
        <f>IFERROR(__xludf.DUMMYFUNCTION("""COMPUTED_VALUE"""),243.0)</f>
        <v>243</v>
      </c>
      <c r="L244" s="4" t="str">
        <f>IFERROR(__xludf.DUMMYFUNCTION("""COMPUTED_VALUE"""),"66.5")</f>
        <v>66.5</v>
      </c>
      <c r="M244" s="4" t="str">
        <f>IFERROR(__xludf.DUMMYFUNCTION("""COMPUTED_VALUE"""),"66.2")</f>
        <v>66.2</v>
      </c>
    </row>
    <row r="245" ht="15.75" customHeight="1">
      <c r="A245" s="4">
        <v>168.91</v>
      </c>
      <c r="H245" s="2" t="s">
        <v>245</v>
      </c>
      <c r="J245" s="4">
        <f>IFERROR(__xludf.DUMMYFUNCTION("SPLIT(H245,"","",3)"),244.0)</f>
        <v>244</v>
      </c>
      <c r="K245" s="4">
        <f>IFERROR(__xludf.DUMMYFUNCTION("""COMPUTED_VALUE"""),244.0)</f>
        <v>244</v>
      </c>
      <c r="L245" s="4" t="str">
        <f>IFERROR(__xludf.DUMMYFUNCTION("""COMPUTED_VALUE"""),"66.5")</f>
        <v>66.5</v>
      </c>
      <c r="M245" s="4" t="str">
        <f>IFERROR(__xludf.DUMMYFUNCTION("""COMPUTED_VALUE"""),"66.2")</f>
        <v>66.2</v>
      </c>
    </row>
    <row r="246" ht="15.75" customHeight="1">
      <c r="A246" s="4">
        <v>168.91</v>
      </c>
      <c r="H246" s="2" t="s">
        <v>246</v>
      </c>
      <c r="J246" s="4">
        <f>IFERROR(__xludf.DUMMYFUNCTION("SPLIT(H246,"","",3)"),245.0)</f>
        <v>245</v>
      </c>
      <c r="K246" s="4">
        <f>IFERROR(__xludf.DUMMYFUNCTION("""COMPUTED_VALUE"""),245.0)</f>
        <v>245</v>
      </c>
      <c r="L246" s="4" t="str">
        <f>IFERROR(__xludf.DUMMYFUNCTION("""COMPUTED_VALUE"""),"66.5")</f>
        <v>66.5</v>
      </c>
      <c r="M246" s="4" t="str">
        <f>IFERROR(__xludf.DUMMYFUNCTION("""COMPUTED_VALUE"""),"66.2")</f>
        <v>66.2</v>
      </c>
    </row>
    <row r="247" ht="15.75" customHeight="1">
      <c r="A247" s="4">
        <v>168.91</v>
      </c>
      <c r="H247" s="2" t="s">
        <v>247</v>
      </c>
      <c r="J247" s="4">
        <f>IFERROR(__xludf.DUMMYFUNCTION("SPLIT(H247,"","",3)"),246.0)</f>
        <v>246</v>
      </c>
      <c r="K247" s="4">
        <f>IFERROR(__xludf.DUMMYFUNCTION("""COMPUTED_VALUE"""),246.0)</f>
        <v>246</v>
      </c>
      <c r="L247" s="4" t="str">
        <f>IFERROR(__xludf.DUMMYFUNCTION("""COMPUTED_VALUE"""),"66.5")</f>
        <v>66.5</v>
      </c>
      <c r="M247" s="4" t="str">
        <f>IFERROR(__xludf.DUMMYFUNCTION("""COMPUTED_VALUE"""),"66.2")</f>
        <v>66.2</v>
      </c>
    </row>
    <row r="248" ht="15.75" customHeight="1">
      <c r="A248" s="4">
        <v>168.91</v>
      </c>
      <c r="H248" s="2" t="s">
        <v>248</v>
      </c>
      <c r="J248" s="4">
        <f>IFERROR(__xludf.DUMMYFUNCTION("SPLIT(H248,"","",3)"),247.0)</f>
        <v>247</v>
      </c>
      <c r="K248" s="4">
        <f>IFERROR(__xludf.DUMMYFUNCTION("""COMPUTED_VALUE"""),247.0)</f>
        <v>247</v>
      </c>
      <c r="L248" s="4" t="str">
        <f>IFERROR(__xludf.DUMMYFUNCTION("""COMPUTED_VALUE"""),"66.5")</f>
        <v>66.5</v>
      </c>
      <c r="M248" s="4" t="str">
        <f>IFERROR(__xludf.DUMMYFUNCTION("""COMPUTED_VALUE"""),"66.2")</f>
        <v>66.2</v>
      </c>
    </row>
    <row r="249" ht="15.75" customHeight="1">
      <c r="A249" s="4">
        <v>168.91</v>
      </c>
      <c r="H249" s="2" t="s">
        <v>249</v>
      </c>
      <c r="J249" s="4">
        <f>IFERROR(__xludf.DUMMYFUNCTION("SPLIT(H249,"","",3)"),248.0)</f>
        <v>248</v>
      </c>
      <c r="K249" s="4">
        <f>IFERROR(__xludf.DUMMYFUNCTION("""COMPUTED_VALUE"""),248.0)</f>
        <v>248</v>
      </c>
      <c r="L249" s="4" t="str">
        <f>IFERROR(__xludf.DUMMYFUNCTION("""COMPUTED_VALUE"""),"66.5")</f>
        <v>66.5</v>
      </c>
      <c r="M249" s="4" t="str">
        <f>IFERROR(__xludf.DUMMYFUNCTION("""COMPUTED_VALUE"""),"66.2")</f>
        <v>66.2</v>
      </c>
    </row>
    <row r="250" ht="15.75" customHeight="1">
      <c r="A250" s="4">
        <v>168.91</v>
      </c>
      <c r="H250" s="2" t="s">
        <v>250</v>
      </c>
      <c r="J250" s="4">
        <f>IFERROR(__xludf.DUMMYFUNCTION("SPLIT(H250,"","",3)"),249.0)</f>
        <v>249</v>
      </c>
      <c r="K250" s="4">
        <f>IFERROR(__xludf.DUMMYFUNCTION("""COMPUTED_VALUE"""),249.0)</f>
        <v>249</v>
      </c>
      <c r="L250" s="4" t="str">
        <f>IFERROR(__xludf.DUMMYFUNCTION("""COMPUTED_VALUE"""),"66.5")</f>
        <v>66.5</v>
      </c>
      <c r="M250" s="4" t="str">
        <f>IFERROR(__xludf.DUMMYFUNCTION("""COMPUTED_VALUE"""),"66.2")</f>
        <v>66.2</v>
      </c>
    </row>
    <row r="251" ht="15.75" customHeight="1">
      <c r="A251" s="4">
        <v>168.91</v>
      </c>
      <c r="H251" s="2" t="s">
        <v>251</v>
      </c>
      <c r="J251" s="4">
        <f>IFERROR(__xludf.DUMMYFUNCTION("SPLIT(H251,"","",3)"),250.0)</f>
        <v>250</v>
      </c>
      <c r="K251" s="4">
        <f>IFERROR(__xludf.DUMMYFUNCTION("""COMPUTED_VALUE"""),250.0)</f>
        <v>250</v>
      </c>
      <c r="L251" s="4" t="str">
        <f>IFERROR(__xludf.DUMMYFUNCTION("""COMPUTED_VALUE"""),"66.5")</f>
        <v>66.5</v>
      </c>
      <c r="M251" s="4" t="str">
        <f>IFERROR(__xludf.DUMMYFUNCTION("""COMPUTED_VALUE"""),"66.2")</f>
        <v>66.2</v>
      </c>
    </row>
    <row r="252" ht="15.75" customHeight="1">
      <c r="A252" s="4">
        <v>166.37</v>
      </c>
      <c r="H252" s="2" t="s">
        <v>252</v>
      </c>
      <c r="J252" s="4">
        <f>IFERROR(__xludf.DUMMYFUNCTION("SPLIT(H252,"","",3)"),251.0)</f>
        <v>251</v>
      </c>
      <c r="K252" s="4">
        <f>IFERROR(__xludf.DUMMYFUNCTION("""COMPUTED_VALUE"""),251.0)</f>
        <v>251</v>
      </c>
      <c r="L252" s="4" t="str">
        <f>IFERROR(__xludf.DUMMYFUNCTION("""COMPUTED_VALUE"""),"65.5")</f>
        <v>65.5</v>
      </c>
      <c r="M252" s="4" t="str">
        <f>IFERROR(__xludf.DUMMYFUNCTION("""COMPUTED_VALUE"""),"66.2")</f>
        <v>66.2</v>
      </c>
    </row>
    <row r="253" ht="15.75" customHeight="1">
      <c r="A253" s="4">
        <v>166.37</v>
      </c>
      <c r="H253" s="2" t="s">
        <v>253</v>
      </c>
      <c r="J253" s="4">
        <f>IFERROR(__xludf.DUMMYFUNCTION("SPLIT(H253,"","",3)"),252.0)</f>
        <v>252</v>
      </c>
      <c r="K253" s="4">
        <f>IFERROR(__xludf.DUMMYFUNCTION("""COMPUTED_VALUE"""),252.0)</f>
        <v>252</v>
      </c>
      <c r="L253" s="4" t="str">
        <f>IFERROR(__xludf.DUMMYFUNCTION("""COMPUTED_VALUE"""),"65.5")</f>
        <v>65.5</v>
      </c>
      <c r="M253" s="4" t="str">
        <f>IFERROR(__xludf.DUMMYFUNCTION("""COMPUTED_VALUE"""),"66.2")</f>
        <v>66.2</v>
      </c>
    </row>
    <row r="254" ht="15.75" customHeight="1">
      <c r="A254" s="4">
        <v>166.37</v>
      </c>
      <c r="H254" s="2" t="s">
        <v>254</v>
      </c>
      <c r="J254" s="4">
        <f>IFERROR(__xludf.DUMMYFUNCTION("SPLIT(H254,"","",3)"),253.0)</f>
        <v>253</v>
      </c>
      <c r="K254" s="4">
        <f>IFERROR(__xludf.DUMMYFUNCTION("""COMPUTED_VALUE"""),253.0)</f>
        <v>253</v>
      </c>
      <c r="L254" s="4" t="str">
        <f>IFERROR(__xludf.DUMMYFUNCTION("""COMPUTED_VALUE"""),"65.5")</f>
        <v>65.5</v>
      </c>
      <c r="M254" s="4" t="str">
        <f>IFERROR(__xludf.DUMMYFUNCTION("""COMPUTED_VALUE"""),"66.2")</f>
        <v>66.2</v>
      </c>
    </row>
    <row r="255" ht="15.75" customHeight="1">
      <c r="A255" s="4">
        <v>166.37</v>
      </c>
      <c r="H255" s="2" t="s">
        <v>255</v>
      </c>
      <c r="J255" s="4">
        <f>IFERROR(__xludf.DUMMYFUNCTION("SPLIT(H255,"","",3)"),254.0)</f>
        <v>254</v>
      </c>
      <c r="K255" s="4">
        <f>IFERROR(__xludf.DUMMYFUNCTION("""COMPUTED_VALUE"""),254.0)</f>
        <v>254</v>
      </c>
      <c r="L255" s="4" t="str">
        <f>IFERROR(__xludf.DUMMYFUNCTION("""COMPUTED_VALUE"""),"65.5")</f>
        <v>65.5</v>
      </c>
      <c r="M255" s="4" t="str">
        <f>IFERROR(__xludf.DUMMYFUNCTION("""COMPUTED_VALUE"""),"66.2")</f>
        <v>66.2</v>
      </c>
    </row>
    <row r="256" ht="15.75" customHeight="1">
      <c r="A256" s="4">
        <v>166.37</v>
      </c>
      <c r="H256" s="2" t="s">
        <v>256</v>
      </c>
      <c r="J256" s="4">
        <f>IFERROR(__xludf.DUMMYFUNCTION("SPLIT(H256,"","",3)"),255.0)</f>
        <v>255</v>
      </c>
      <c r="K256" s="4">
        <f>IFERROR(__xludf.DUMMYFUNCTION("""COMPUTED_VALUE"""),255.0)</f>
        <v>255</v>
      </c>
      <c r="L256" s="4" t="str">
        <f>IFERROR(__xludf.DUMMYFUNCTION("""COMPUTED_VALUE"""),"65.5")</f>
        <v>65.5</v>
      </c>
      <c r="M256" s="4" t="str">
        <f>IFERROR(__xludf.DUMMYFUNCTION("""COMPUTED_VALUE"""),"66.2")</f>
        <v>66.2</v>
      </c>
    </row>
    <row r="257" ht="15.75" customHeight="1">
      <c r="A257" s="4">
        <v>166.37</v>
      </c>
      <c r="H257" s="2" t="s">
        <v>257</v>
      </c>
      <c r="J257" s="4">
        <f>IFERROR(__xludf.DUMMYFUNCTION("SPLIT(H257,"","",3)"),256.0)</f>
        <v>256</v>
      </c>
      <c r="K257" s="4">
        <f>IFERROR(__xludf.DUMMYFUNCTION("""COMPUTED_VALUE"""),256.0)</f>
        <v>256</v>
      </c>
      <c r="L257" s="4" t="str">
        <f>IFERROR(__xludf.DUMMYFUNCTION("""COMPUTED_VALUE"""),"65.5")</f>
        <v>65.5</v>
      </c>
      <c r="M257" s="4" t="str">
        <f>IFERROR(__xludf.DUMMYFUNCTION("""COMPUTED_VALUE"""),"66.2")</f>
        <v>66.2</v>
      </c>
    </row>
    <row r="258" ht="15.75" customHeight="1">
      <c r="A258" s="4">
        <v>166.37</v>
      </c>
      <c r="H258" s="2" t="s">
        <v>258</v>
      </c>
      <c r="J258" s="4">
        <f>IFERROR(__xludf.DUMMYFUNCTION("SPLIT(H258,"","",3)"),257.0)</f>
        <v>257</v>
      </c>
      <c r="K258" s="4">
        <f>IFERROR(__xludf.DUMMYFUNCTION("""COMPUTED_VALUE"""),257.0)</f>
        <v>257</v>
      </c>
      <c r="L258" s="4" t="str">
        <f>IFERROR(__xludf.DUMMYFUNCTION("""COMPUTED_VALUE"""),"65.5")</f>
        <v>65.5</v>
      </c>
      <c r="M258" s="4" t="str">
        <f>IFERROR(__xludf.DUMMYFUNCTION("""COMPUTED_VALUE"""),"66.2")</f>
        <v>66.2</v>
      </c>
    </row>
    <row r="259" ht="15.75" customHeight="1">
      <c r="A259" s="4">
        <v>166.37</v>
      </c>
      <c r="H259" s="2" t="s">
        <v>259</v>
      </c>
      <c r="J259" s="4">
        <f>IFERROR(__xludf.DUMMYFUNCTION("SPLIT(H259,"","",3)"),258.0)</f>
        <v>258</v>
      </c>
      <c r="K259" s="4">
        <f>IFERROR(__xludf.DUMMYFUNCTION("""COMPUTED_VALUE"""),258.0)</f>
        <v>258</v>
      </c>
      <c r="L259" s="4" t="str">
        <f>IFERROR(__xludf.DUMMYFUNCTION("""COMPUTED_VALUE"""),"65.5")</f>
        <v>65.5</v>
      </c>
      <c r="M259" s="4" t="str">
        <f>IFERROR(__xludf.DUMMYFUNCTION("""COMPUTED_VALUE"""),"66.2")</f>
        <v>66.2</v>
      </c>
    </row>
    <row r="260" ht="15.75" customHeight="1">
      <c r="A260" s="4">
        <v>166.37</v>
      </c>
      <c r="H260" s="2" t="s">
        <v>260</v>
      </c>
      <c r="J260" s="4">
        <f>IFERROR(__xludf.DUMMYFUNCTION("SPLIT(H260,"","",3)"),259.0)</f>
        <v>259</v>
      </c>
      <c r="K260" s="4">
        <f>IFERROR(__xludf.DUMMYFUNCTION("""COMPUTED_VALUE"""),259.0)</f>
        <v>259</v>
      </c>
      <c r="L260" s="4" t="str">
        <f>IFERROR(__xludf.DUMMYFUNCTION("""COMPUTED_VALUE"""),"65.5")</f>
        <v>65.5</v>
      </c>
      <c r="M260" s="4" t="str">
        <f>IFERROR(__xludf.DUMMYFUNCTION("""COMPUTED_VALUE"""),"66.2")</f>
        <v>66.2</v>
      </c>
    </row>
    <row r="261" ht="15.75" customHeight="1">
      <c r="A261" s="4">
        <v>166.37</v>
      </c>
      <c r="H261" s="2" t="s">
        <v>261</v>
      </c>
      <c r="J261" s="4">
        <f>IFERROR(__xludf.DUMMYFUNCTION("SPLIT(H261,"","",3)"),260.0)</f>
        <v>260</v>
      </c>
      <c r="K261" s="4">
        <f>IFERROR(__xludf.DUMMYFUNCTION("""COMPUTED_VALUE"""),260.0)</f>
        <v>260</v>
      </c>
      <c r="L261" s="4" t="str">
        <f>IFERROR(__xludf.DUMMYFUNCTION("""COMPUTED_VALUE"""),"65.5")</f>
        <v>65.5</v>
      </c>
      <c r="M261" s="4" t="str">
        <f>IFERROR(__xludf.DUMMYFUNCTION("""COMPUTED_VALUE"""),"66.2")</f>
        <v>66.2</v>
      </c>
    </row>
    <row r="262" ht="15.75" customHeight="1">
      <c r="A262" s="4">
        <v>166.37</v>
      </c>
      <c r="H262" s="2" t="s">
        <v>262</v>
      </c>
      <c r="J262" s="4">
        <f>IFERROR(__xludf.DUMMYFUNCTION("SPLIT(H262,"","",3)"),261.0)</f>
        <v>261</v>
      </c>
      <c r="K262" s="4">
        <f>IFERROR(__xludf.DUMMYFUNCTION("""COMPUTED_VALUE"""),261.0)</f>
        <v>261</v>
      </c>
      <c r="L262" s="4" t="str">
        <f>IFERROR(__xludf.DUMMYFUNCTION("""COMPUTED_VALUE"""),"65.5")</f>
        <v>65.5</v>
      </c>
      <c r="M262" s="4" t="str">
        <f>IFERROR(__xludf.DUMMYFUNCTION("""COMPUTED_VALUE"""),"66.2")</f>
        <v>66.2</v>
      </c>
    </row>
    <row r="263" ht="15.75" customHeight="1">
      <c r="A263" s="4">
        <v>163.83</v>
      </c>
      <c r="H263" s="2" t="s">
        <v>263</v>
      </c>
      <c r="J263" s="4">
        <f>IFERROR(__xludf.DUMMYFUNCTION("SPLIT(H263,"","",3)"),262.0)</f>
        <v>262</v>
      </c>
      <c r="K263" s="4">
        <f>IFERROR(__xludf.DUMMYFUNCTION("""COMPUTED_VALUE"""),262.0)</f>
        <v>262</v>
      </c>
      <c r="L263" s="4" t="str">
        <f>IFERROR(__xludf.DUMMYFUNCTION("""COMPUTED_VALUE"""),"64.5")</f>
        <v>64.5</v>
      </c>
      <c r="M263" s="4" t="str">
        <f>IFERROR(__xludf.DUMMYFUNCTION("""COMPUTED_VALUE"""),"66.2")</f>
        <v>66.2</v>
      </c>
    </row>
    <row r="264" ht="15.75" customHeight="1">
      <c r="A264" s="4">
        <v>163.83</v>
      </c>
      <c r="H264" s="2" t="s">
        <v>264</v>
      </c>
      <c r="J264" s="4">
        <f>IFERROR(__xludf.DUMMYFUNCTION("SPLIT(H264,"","",3)"),263.0)</f>
        <v>263</v>
      </c>
      <c r="K264" s="4">
        <f>IFERROR(__xludf.DUMMYFUNCTION("""COMPUTED_VALUE"""),263.0)</f>
        <v>263</v>
      </c>
      <c r="L264" s="4" t="str">
        <f>IFERROR(__xludf.DUMMYFUNCTION("""COMPUTED_VALUE"""),"64.5")</f>
        <v>64.5</v>
      </c>
      <c r="M264" s="4" t="str">
        <f>IFERROR(__xludf.DUMMYFUNCTION("""COMPUTED_VALUE"""),"66.2")</f>
        <v>66.2</v>
      </c>
    </row>
    <row r="265" ht="15.75" customHeight="1">
      <c r="A265" s="4">
        <v>163.83</v>
      </c>
      <c r="H265" s="2" t="s">
        <v>265</v>
      </c>
      <c r="J265" s="4">
        <f>IFERROR(__xludf.DUMMYFUNCTION("SPLIT(H265,"","",3)"),264.0)</f>
        <v>264</v>
      </c>
      <c r="K265" s="4">
        <f>IFERROR(__xludf.DUMMYFUNCTION("""COMPUTED_VALUE"""),264.0)</f>
        <v>264</v>
      </c>
      <c r="L265" s="4" t="str">
        <f>IFERROR(__xludf.DUMMYFUNCTION("""COMPUTED_VALUE"""),"64.5")</f>
        <v>64.5</v>
      </c>
      <c r="M265" s="4" t="str">
        <f>IFERROR(__xludf.DUMMYFUNCTION("""COMPUTED_VALUE"""),"66.2")</f>
        <v>66.2</v>
      </c>
    </row>
    <row r="266" ht="15.75" customHeight="1">
      <c r="A266" s="4">
        <v>163.83</v>
      </c>
      <c r="H266" s="2" t="s">
        <v>266</v>
      </c>
      <c r="J266" s="4">
        <f>IFERROR(__xludf.DUMMYFUNCTION("SPLIT(H266,"","",3)"),265.0)</f>
        <v>265</v>
      </c>
      <c r="K266" s="4">
        <f>IFERROR(__xludf.DUMMYFUNCTION("""COMPUTED_VALUE"""),265.0)</f>
        <v>265</v>
      </c>
      <c r="L266" s="4" t="str">
        <f>IFERROR(__xludf.DUMMYFUNCTION("""COMPUTED_VALUE"""),"64.5")</f>
        <v>64.5</v>
      </c>
      <c r="M266" s="4" t="str">
        <f>IFERROR(__xludf.DUMMYFUNCTION("""COMPUTED_VALUE"""),"66.2")</f>
        <v>66.2</v>
      </c>
    </row>
    <row r="267" ht="15.75" customHeight="1">
      <c r="A267" s="4">
        <v>163.83</v>
      </c>
      <c r="H267" s="2" t="s">
        <v>267</v>
      </c>
      <c r="J267" s="4">
        <f>IFERROR(__xludf.DUMMYFUNCTION("SPLIT(H267,"","",3)"),266.0)</f>
        <v>266</v>
      </c>
      <c r="K267" s="4">
        <f>IFERROR(__xludf.DUMMYFUNCTION("""COMPUTED_VALUE"""),266.0)</f>
        <v>266</v>
      </c>
      <c r="L267" s="4" t="str">
        <f>IFERROR(__xludf.DUMMYFUNCTION("""COMPUTED_VALUE"""),"64.5")</f>
        <v>64.5</v>
      </c>
      <c r="M267" s="4" t="str">
        <f>IFERROR(__xludf.DUMMYFUNCTION("""COMPUTED_VALUE"""),"66.2")</f>
        <v>66.2</v>
      </c>
    </row>
    <row r="268" ht="15.75" customHeight="1">
      <c r="A268" s="4">
        <v>162.56</v>
      </c>
      <c r="H268" s="2" t="s">
        <v>268</v>
      </c>
      <c r="J268" s="4">
        <f>IFERROR(__xludf.DUMMYFUNCTION("SPLIT(H268,"","",3)"),267.0)</f>
        <v>267</v>
      </c>
      <c r="K268" s="4">
        <f>IFERROR(__xludf.DUMMYFUNCTION("""COMPUTED_VALUE"""),267.0)</f>
        <v>267</v>
      </c>
      <c r="L268" s="4">
        <f>IFERROR(__xludf.DUMMYFUNCTION("""COMPUTED_VALUE"""),64.0)</f>
        <v>64</v>
      </c>
      <c r="M268" s="4" t="str">
        <f>IFERROR(__xludf.DUMMYFUNCTION("""COMPUTED_VALUE"""),"66.2")</f>
        <v>66.2</v>
      </c>
    </row>
    <row r="269" ht="15.75" customHeight="1">
      <c r="A269" s="4">
        <v>162.56</v>
      </c>
      <c r="H269" s="2" t="s">
        <v>269</v>
      </c>
      <c r="J269" s="4">
        <f>IFERROR(__xludf.DUMMYFUNCTION("SPLIT(H269,"","",3)"),268.0)</f>
        <v>268</v>
      </c>
      <c r="K269" s="4">
        <f>IFERROR(__xludf.DUMMYFUNCTION("""COMPUTED_VALUE"""),268.0)</f>
        <v>268</v>
      </c>
      <c r="L269" s="4">
        <f>IFERROR(__xludf.DUMMYFUNCTION("""COMPUTED_VALUE"""),64.0)</f>
        <v>64</v>
      </c>
      <c r="M269" s="4" t="str">
        <f>IFERROR(__xludf.DUMMYFUNCTION("""COMPUTED_VALUE"""),"66.2")</f>
        <v>66.2</v>
      </c>
    </row>
    <row r="270" ht="15.75" customHeight="1">
      <c r="A270" s="4">
        <v>181.61</v>
      </c>
      <c r="H270" s="2" t="s">
        <v>270</v>
      </c>
      <c r="J270" s="4">
        <f>IFERROR(__xludf.DUMMYFUNCTION("SPLIT(H270,"","",3)"),269.0)</f>
        <v>269</v>
      </c>
      <c r="K270" s="4">
        <f>IFERROR(__xludf.DUMMYFUNCTION("""COMPUTED_VALUE"""),269.0)</f>
        <v>269</v>
      </c>
      <c r="L270" s="4" t="str">
        <f>IFERROR(__xludf.DUMMYFUNCTION("""COMPUTED_VALUE"""),"71.5")</f>
        <v>71.5</v>
      </c>
      <c r="M270" s="4" t="str">
        <f>IFERROR(__xludf.DUMMYFUNCTION("""COMPUTED_VALUE"""),"67.2")</f>
        <v>67.2</v>
      </c>
    </row>
    <row r="271" ht="15.75" customHeight="1">
      <c r="A271" s="4">
        <v>181.61</v>
      </c>
      <c r="H271" s="2" t="s">
        <v>271</v>
      </c>
      <c r="J271" s="4">
        <f>IFERROR(__xludf.DUMMYFUNCTION("SPLIT(H271,"","",3)"),270.0)</f>
        <v>270</v>
      </c>
      <c r="K271" s="4">
        <f>IFERROR(__xludf.DUMMYFUNCTION("""COMPUTED_VALUE"""),270.0)</f>
        <v>270</v>
      </c>
      <c r="L271" s="4" t="str">
        <f>IFERROR(__xludf.DUMMYFUNCTION("""COMPUTED_VALUE"""),"71.5")</f>
        <v>71.5</v>
      </c>
      <c r="M271" s="4" t="str">
        <f>IFERROR(__xludf.DUMMYFUNCTION("""COMPUTED_VALUE"""),"67.2")</f>
        <v>67.2</v>
      </c>
    </row>
    <row r="272" ht="15.75" customHeight="1">
      <c r="A272" s="4">
        <v>181.61</v>
      </c>
      <c r="H272" s="2" t="s">
        <v>272</v>
      </c>
      <c r="J272" s="4">
        <f>IFERROR(__xludf.DUMMYFUNCTION("SPLIT(H272,"","",3)"),271.0)</f>
        <v>271</v>
      </c>
      <c r="K272" s="4">
        <f>IFERROR(__xludf.DUMMYFUNCTION("""COMPUTED_VALUE"""),271.0)</f>
        <v>271</v>
      </c>
      <c r="L272" s="4" t="str">
        <f>IFERROR(__xludf.DUMMYFUNCTION("""COMPUTED_VALUE"""),"71.5")</f>
        <v>71.5</v>
      </c>
      <c r="M272" s="4" t="str">
        <f>IFERROR(__xludf.DUMMYFUNCTION("""COMPUTED_VALUE"""),"67.2")</f>
        <v>67.2</v>
      </c>
    </row>
    <row r="273" ht="15.75" customHeight="1">
      <c r="A273" s="4">
        <v>181.61</v>
      </c>
      <c r="H273" s="2" t="s">
        <v>273</v>
      </c>
      <c r="J273" s="4">
        <f>IFERROR(__xludf.DUMMYFUNCTION("SPLIT(H273,"","",3)"),272.0)</f>
        <v>272</v>
      </c>
      <c r="K273" s="4">
        <f>IFERROR(__xludf.DUMMYFUNCTION("""COMPUTED_VALUE"""),272.0)</f>
        <v>272</v>
      </c>
      <c r="L273" s="4" t="str">
        <f>IFERROR(__xludf.DUMMYFUNCTION("""COMPUTED_VALUE"""),"71.5")</f>
        <v>71.5</v>
      </c>
      <c r="M273" s="4" t="str">
        <f>IFERROR(__xludf.DUMMYFUNCTION("""COMPUTED_VALUE"""),"67.2")</f>
        <v>67.2</v>
      </c>
    </row>
    <row r="274" ht="15.75" customHeight="1">
      <c r="A274" s="4">
        <v>179.07</v>
      </c>
      <c r="H274" s="2" t="s">
        <v>274</v>
      </c>
      <c r="J274" s="4">
        <f>IFERROR(__xludf.DUMMYFUNCTION("SPLIT(H274,"","",3)"),273.0)</f>
        <v>273</v>
      </c>
      <c r="K274" s="4">
        <f>IFERROR(__xludf.DUMMYFUNCTION("""COMPUTED_VALUE"""),273.0)</f>
        <v>273</v>
      </c>
      <c r="L274" s="4" t="str">
        <f>IFERROR(__xludf.DUMMYFUNCTION("""COMPUTED_VALUE"""),"70.5")</f>
        <v>70.5</v>
      </c>
      <c r="M274" s="4" t="str">
        <f>IFERROR(__xludf.DUMMYFUNCTION("""COMPUTED_VALUE"""),"67.2")</f>
        <v>67.2</v>
      </c>
    </row>
    <row r="275" ht="15.75" customHeight="1">
      <c r="A275" s="4">
        <v>179.07</v>
      </c>
      <c r="H275" s="2" t="s">
        <v>275</v>
      </c>
      <c r="J275" s="4">
        <f>IFERROR(__xludf.DUMMYFUNCTION("SPLIT(H275,"","",3)"),274.0)</f>
        <v>274</v>
      </c>
      <c r="K275" s="4">
        <f>IFERROR(__xludf.DUMMYFUNCTION("""COMPUTED_VALUE"""),274.0)</f>
        <v>274</v>
      </c>
      <c r="L275" s="4" t="str">
        <f>IFERROR(__xludf.DUMMYFUNCTION("""COMPUTED_VALUE"""),"70.5")</f>
        <v>70.5</v>
      </c>
      <c r="M275" s="4" t="str">
        <f>IFERROR(__xludf.DUMMYFUNCTION("""COMPUTED_VALUE"""),"67.2")</f>
        <v>67.2</v>
      </c>
    </row>
    <row r="276" ht="15.75" customHeight="1">
      <c r="A276" s="4">
        <v>179.07</v>
      </c>
      <c r="H276" s="2" t="s">
        <v>276</v>
      </c>
      <c r="J276" s="4">
        <f>IFERROR(__xludf.DUMMYFUNCTION("SPLIT(H276,"","",3)"),275.0)</f>
        <v>275</v>
      </c>
      <c r="K276" s="4">
        <f>IFERROR(__xludf.DUMMYFUNCTION("""COMPUTED_VALUE"""),275.0)</f>
        <v>275</v>
      </c>
      <c r="L276" s="4" t="str">
        <f>IFERROR(__xludf.DUMMYFUNCTION("""COMPUTED_VALUE"""),"70.5")</f>
        <v>70.5</v>
      </c>
      <c r="M276" s="4" t="str">
        <f>IFERROR(__xludf.DUMMYFUNCTION("""COMPUTED_VALUE"""),"67.2")</f>
        <v>67.2</v>
      </c>
    </row>
    <row r="277" ht="15.75" customHeight="1">
      <c r="A277" s="4">
        <v>176.53</v>
      </c>
      <c r="H277" s="2" t="s">
        <v>277</v>
      </c>
      <c r="J277" s="4">
        <f>IFERROR(__xludf.DUMMYFUNCTION("SPLIT(H277,"","",3)"),276.0)</f>
        <v>276</v>
      </c>
      <c r="K277" s="4">
        <f>IFERROR(__xludf.DUMMYFUNCTION("""COMPUTED_VALUE"""),276.0)</f>
        <v>276</v>
      </c>
      <c r="L277" s="4" t="str">
        <f>IFERROR(__xludf.DUMMYFUNCTION("""COMPUTED_VALUE"""),"69.5")</f>
        <v>69.5</v>
      </c>
      <c r="M277" s="4" t="str">
        <f>IFERROR(__xludf.DUMMYFUNCTION("""COMPUTED_VALUE"""),"67.2")</f>
        <v>67.2</v>
      </c>
    </row>
    <row r="278" ht="15.75" customHeight="1">
      <c r="A278" s="4">
        <v>176.53</v>
      </c>
      <c r="H278" s="2" t="s">
        <v>278</v>
      </c>
      <c r="J278" s="4">
        <f>IFERROR(__xludf.DUMMYFUNCTION("SPLIT(H278,"","",3)"),277.0)</f>
        <v>277</v>
      </c>
      <c r="K278" s="4">
        <f>IFERROR(__xludf.DUMMYFUNCTION("""COMPUTED_VALUE"""),277.0)</f>
        <v>277</v>
      </c>
      <c r="L278" s="4" t="str">
        <f>IFERROR(__xludf.DUMMYFUNCTION("""COMPUTED_VALUE"""),"69.5")</f>
        <v>69.5</v>
      </c>
      <c r="M278" s="4" t="str">
        <f>IFERROR(__xludf.DUMMYFUNCTION("""COMPUTED_VALUE"""),"67.2")</f>
        <v>67.2</v>
      </c>
    </row>
    <row r="279" ht="15.75" customHeight="1">
      <c r="A279" s="4">
        <v>176.53</v>
      </c>
      <c r="H279" s="2" t="s">
        <v>279</v>
      </c>
      <c r="J279" s="4">
        <f>IFERROR(__xludf.DUMMYFUNCTION("SPLIT(H279,"","",3)"),278.0)</f>
        <v>278</v>
      </c>
      <c r="K279" s="4">
        <f>IFERROR(__xludf.DUMMYFUNCTION("""COMPUTED_VALUE"""),278.0)</f>
        <v>278</v>
      </c>
      <c r="L279" s="4" t="str">
        <f>IFERROR(__xludf.DUMMYFUNCTION("""COMPUTED_VALUE"""),"69.5")</f>
        <v>69.5</v>
      </c>
      <c r="M279" s="4" t="str">
        <f>IFERROR(__xludf.DUMMYFUNCTION("""COMPUTED_VALUE"""),"67.2")</f>
        <v>67.2</v>
      </c>
    </row>
    <row r="280" ht="15.75" customHeight="1">
      <c r="A280" s="4">
        <v>176.53</v>
      </c>
      <c r="H280" s="2" t="s">
        <v>280</v>
      </c>
      <c r="J280" s="4">
        <f>IFERROR(__xludf.DUMMYFUNCTION("SPLIT(H280,"","",3)"),279.0)</f>
        <v>279</v>
      </c>
      <c r="K280" s="4">
        <f>IFERROR(__xludf.DUMMYFUNCTION("""COMPUTED_VALUE"""),279.0)</f>
        <v>279</v>
      </c>
      <c r="L280" s="4" t="str">
        <f>IFERROR(__xludf.DUMMYFUNCTION("""COMPUTED_VALUE"""),"69.5")</f>
        <v>69.5</v>
      </c>
      <c r="M280" s="4" t="str">
        <f>IFERROR(__xludf.DUMMYFUNCTION("""COMPUTED_VALUE"""),"67.2")</f>
        <v>67.2</v>
      </c>
    </row>
    <row r="281" ht="15.75" customHeight="1">
      <c r="A281" s="4">
        <v>176.53</v>
      </c>
      <c r="H281" s="2" t="s">
        <v>281</v>
      </c>
      <c r="J281" s="4">
        <f>IFERROR(__xludf.DUMMYFUNCTION("SPLIT(H281,"","",3)"),280.0)</f>
        <v>280</v>
      </c>
      <c r="K281" s="4">
        <f>IFERROR(__xludf.DUMMYFUNCTION("""COMPUTED_VALUE"""),280.0)</f>
        <v>280</v>
      </c>
      <c r="L281" s="4" t="str">
        <f>IFERROR(__xludf.DUMMYFUNCTION("""COMPUTED_VALUE"""),"69.5")</f>
        <v>69.5</v>
      </c>
      <c r="M281" s="4" t="str">
        <f>IFERROR(__xludf.DUMMYFUNCTION("""COMPUTED_VALUE"""),"67.2")</f>
        <v>67.2</v>
      </c>
    </row>
    <row r="282" ht="15.75" customHeight="1">
      <c r="A282" s="4">
        <v>176.53</v>
      </c>
      <c r="H282" s="2" t="s">
        <v>282</v>
      </c>
      <c r="J282" s="4">
        <f>IFERROR(__xludf.DUMMYFUNCTION("SPLIT(H282,"","",3)"),281.0)</f>
        <v>281</v>
      </c>
      <c r="K282" s="4">
        <f>IFERROR(__xludf.DUMMYFUNCTION("""COMPUTED_VALUE"""),281.0)</f>
        <v>281</v>
      </c>
      <c r="L282" s="4" t="str">
        <f>IFERROR(__xludf.DUMMYFUNCTION("""COMPUTED_VALUE"""),"69.5")</f>
        <v>69.5</v>
      </c>
      <c r="M282" s="4" t="str">
        <f>IFERROR(__xludf.DUMMYFUNCTION("""COMPUTED_VALUE"""),"67.2")</f>
        <v>67.2</v>
      </c>
    </row>
    <row r="283" ht="15.75" customHeight="1">
      <c r="A283" s="4">
        <v>176.53</v>
      </c>
      <c r="H283" s="2" t="s">
        <v>283</v>
      </c>
      <c r="J283" s="4">
        <f>IFERROR(__xludf.DUMMYFUNCTION("SPLIT(H283,"","",3)"),282.0)</f>
        <v>282</v>
      </c>
      <c r="K283" s="4">
        <f>IFERROR(__xludf.DUMMYFUNCTION("""COMPUTED_VALUE"""),282.0)</f>
        <v>282</v>
      </c>
      <c r="L283" s="4" t="str">
        <f>IFERROR(__xludf.DUMMYFUNCTION("""COMPUTED_VALUE"""),"69.5")</f>
        <v>69.5</v>
      </c>
      <c r="M283" s="4" t="str">
        <f>IFERROR(__xludf.DUMMYFUNCTION("""COMPUTED_VALUE"""),"67.2")</f>
        <v>67.2</v>
      </c>
    </row>
    <row r="284" ht="15.75" customHeight="1">
      <c r="A284" s="4">
        <v>176.53</v>
      </c>
      <c r="H284" s="2" t="s">
        <v>284</v>
      </c>
      <c r="J284" s="4">
        <f>IFERROR(__xludf.DUMMYFUNCTION("SPLIT(H284,"","",3)"),283.0)</f>
        <v>283</v>
      </c>
      <c r="K284" s="4">
        <f>IFERROR(__xludf.DUMMYFUNCTION("""COMPUTED_VALUE"""),283.0)</f>
        <v>283</v>
      </c>
      <c r="L284" s="4" t="str">
        <f>IFERROR(__xludf.DUMMYFUNCTION("""COMPUTED_VALUE"""),"69.5")</f>
        <v>69.5</v>
      </c>
      <c r="M284" s="4" t="str">
        <f>IFERROR(__xludf.DUMMYFUNCTION("""COMPUTED_VALUE"""),"67.2")</f>
        <v>67.2</v>
      </c>
    </row>
    <row r="285" ht="15.75" customHeight="1">
      <c r="A285" s="4">
        <v>176.53</v>
      </c>
      <c r="H285" s="2" t="s">
        <v>285</v>
      </c>
      <c r="J285" s="4">
        <f>IFERROR(__xludf.DUMMYFUNCTION("SPLIT(H285,"","",3)"),284.0)</f>
        <v>284</v>
      </c>
      <c r="K285" s="4">
        <f>IFERROR(__xludf.DUMMYFUNCTION("""COMPUTED_VALUE"""),284.0)</f>
        <v>284</v>
      </c>
      <c r="L285" s="4" t="str">
        <f>IFERROR(__xludf.DUMMYFUNCTION("""COMPUTED_VALUE"""),"69.5")</f>
        <v>69.5</v>
      </c>
      <c r="M285" s="4" t="str">
        <f>IFERROR(__xludf.DUMMYFUNCTION("""COMPUTED_VALUE"""),"67.2")</f>
        <v>67.2</v>
      </c>
    </row>
    <row r="286" ht="15.75" customHeight="1">
      <c r="A286" s="4">
        <v>176.53</v>
      </c>
      <c r="H286" s="2" t="s">
        <v>286</v>
      </c>
      <c r="J286" s="4">
        <f>IFERROR(__xludf.DUMMYFUNCTION("SPLIT(H286,"","",3)"),285.0)</f>
        <v>285</v>
      </c>
      <c r="K286" s="4">
        <f>IFERROR(__xludf.DUMMYFUNCTION("""COMPUTED_VALUE"""),285.0)</f>
        <v>285</v>
      </c>
      <c r="L286" s="4" t="str">
        <f>IFERROR(__xludf.DUMMYFUNCTION("""COMPUTED_VALUE"""),"69.5")</f>
        <v>69.5</v>
      </c>
      <c r="M286" s="4" t="str">
        <f>IFERROR(__xludf.DUMMYFUNCTION("""COMPUTED_VALUE"""),"67.2")</f>
        <v>67.2</v>
      </c>
    </row>
    <row r="287" ht="15.75" customHeight="1">
      <c r="A287" s="4">
        <v>176.53</v>
      </c>
      <c r="H287" s="2" t="s">
        <v>287</v>
      </c>
      <c r="J287" s="4">
        <f>IFERROR(__xludf.DUMMYFUNCTION("SPLIT(H287,"","",3)"),286.0)</f>
        <v>286</v>
      </c>
      <c r="K287" s="4">
        <f>IFERROR(__xludf.DUMMYFUNCTION("""COMPUTED_VALUE"""),286.0)</f>
        <v>286</v>
      </c>
      <c r="L287" s="4" t="str">
        <f>IFERROR(__xludf.DUMMYFUNCTION("""COMPUTED_VALUE"""),"69.5")</f>
        <v>69.5</v>
      </c>
      <c r="M287" s="4" t="str">
        <f>IFERROR(__xludf.DUMMYFUNCTION("""COMPUTED_VALUE"""),"67.2")</f>
        <v>67.2</v>
      </c>
    </row>
    <row r="288" ht="15.75" customHeight="1">
      <c r="A288" s="4">
        <v>176.53</v>
      </c>
      <c r="H288" s="2" t="s">
        <v>288</v>
      </c>
      <c r="J288" s="4">
        <f>IFERROR(__xludf.DUMMYFUNCTION("SPLIT(H288,"","",3)"),287.0)</f>
        <v>287</v>
      </c>
      <c r="K288" s="4">
        <f>IFERROR(__xludf.DUMMYFUNCTION("""COMPUTED_VALUE"""),287.0)</f>
        <v>287</v>
      </c>
      <c r="L288" s="4" t="str">
        <f>IFERROR(__xludf.DUMMYFUNCTION("""COMPUTED_VALUE"""),"69.5")</f>
        <v>69.5</v>
      </c>
      <c r="M288" s="4" t="str">
        <f>IFERROR(__xludf.DUMMYFUNCTION("""COMPUTED_VALUE"""),"67.2")</f>
        <v>67.2</v>
      </c>
    </row>
    <row r="289" ht="15.75" customHeight="1">
      <c r="A289" s="4">
        <v>176.53</v>
      </c>
      <c r="H289" s="2" t="s">
        <v>289</v>
      </c>
      <c r="J289" s="4">
        <f>IFERROR(__xludf.DUMMYFUNCTION("SPLIT(H289,"","",3)"),288.0)</f>
        <v>288</v>
      </c>
      <c r="K289" s="4">
        <f>IFERROR(__xludf.DUMMYFUNCTION("""COMPUTED_VALUE"""),288.0)</f>
        <v>288</v>
      </c>
      <c r="L289" s="4" t="str">
        <f>IFERROR(__xludf.DUMMYFUNCTION("""COMPUTED_VALUE"""),"69.5")</f>
        <v>69.5</v>
      </c>
      <c r="M289" s="4" t="str">
        <f>IFERROR(__xludf.DUMMYFUNCTION("""COMPUTED_VALUE"""),"67.2")</f>
        <v>67.2</v>
      </c>
    </row>
    <row r="290" ht="15.75" customHeight="1">
      <c r="A290" s="4">
        <v>176.53</v>
      </c>
      <c r="H290" s="2" t="s">
        <v>290</v>
      </c>
      <c r="J290" s="4">
        <f>IFERROR(__xludf.DUMMYFUNCTION("SPLIT(H290,"","",3)"),289.0)</f>
        <v>289</v>
      </c>
      <c r="K290" s="4">
        <f>IFERROR(__xludf.DUMMYFUNCTION("""COMPUTED_VALUE"""),289.0)</f>
        <v>289</v>
      </c>
      <c r="L290" s="4" t="str">
        <f>IFERROR(__xludf.DUMMYFUNCTION("""COMPUTED_VALUE"""),"69.5")</f>
        <v>69.5</v>
      </c>
      <c r="M290" s="4" t="str">
        <f>IFERROR(__xludf.DUMMYFUNCTION("""COMPUTED_VALUE"""),"67.2")</f>
        <v>67.2</v>
      </c>
    </row>
    <row r="291" ht="15.75" customHeight="1">
      <c r="A291" s="4">
        <v>176.53</v>
      </c>
      <c r="H291" s="2" t="s">
        <v>291</v>
      </c>
      <c r="J291" s="4">
        <f>IFERROR(__xludf.DUMMYFUNCTION("SPLIT(H291,"","",3)"),290.0)</f>
        <v>290</v>
      </c>
      <c r="K291" s="4">
        <f>IFERROR(__xludf.DUMMYFUNCTION("""COMPUTED_VALUE"""),290.0)</f>
        <v>290</v>
      </c>
      <c r="L291" s="4" t="str">
        <f>IFERROR(__xludf.DUMMYFUNCTION("""COMPUTED_VALUE"""),"69.5")</f>
        <v>69.5</v>
      </c>
      <c r="M291" s="4" t="str">
        <f>IFERROR(__xludf.DUMMYFUNCTION("""COMPUTED_VALUE"""),"67.2")</f>
        <v>67.2</v>
      </c>
    </row>
    <row r="292" ht="15.75" customHeight="1">
      <c r="A292" s="4">
        <v>176.53</v>
      </c>
      <c r="H292" s="2" t="s">
        <v>292</v>
      </c>
      <c r="J292" s="4">
        <f>IFERROR(__xludf.DUMMYFUNCTION("SPLIT(H292,"","",3)"),291.0)</f>
        <v>291</v>
      </c>
      <c r="K292" s="4">
        <f>IFERROR(__xludf.DUMMYFUNCTION("""COMPUTED_VALUE"""),291.0)</f>
        <v>291</v>
      </c>
      <c r="L292" s="4" t="str">
        <f>IFERROR(__xludf.DUMMYFUNCTION("""COMPUTED_VALUE"""),"69.5")</f>
        <v>69.5</v>
      </c>
      <c r="M292" s="4" t="str">
        <f>IFERROR(__xludf.DUMMYFUNCTION("""COMPUTED_VALUE"""),"67.2")</f>
        <v>67.2</v>
      </c>
    </row>
    <row r="293" ht="15.75" customHeight="1">
      <c r="A293" s="4">
        <v>176.53</v>
      </c>
      <c r="H293" s="2" t="s">
        <v>293</v>
      </c>
      <c r="J293" s="4">
        <f>IFERROR(__xludf.DUMMYFUNCTION("SPLIT(H293,"","",3)"),292.0)</f>
        <v>292</v>
      </c>
      <c r="K293" s="4">
        <f>IFERROR(__xludf.DUMMYFUNCTION("""COMPUTED_VALUE"""),292.0)</f>
        <v>292</v>
      </c>
      <c r="L293" s="4" t="str">
        <f>IFERROR(__xludf.DUMMYFUNCTION("""COMPUTED_VALUE"""),"69.5")</f>
        <v>69.5</v>
      </c>
      <c r="M293" s="4" t="str">
        <f>IFERROR(__xludf.DUMMYFUNCTION("""COMPUTED_VALUE"""),"67.2")</f>
        <v>67.2</v>
      </c>
    </row>
    <row r="294" ht="15.75" customHeight="1">
      <c r="A294" s="4">
        <v>176.53</v>
      </c>
      <c r="H294" s="2" t="s">
        <v>294</v>
      </c>
      <c r="J294" s="4">
        <f>IFERROR(__xludf.DUMMYFUNCTION("SPLIT(H294,"","",3)"),293.0)</f>
        <v>293</v>
      </c>
      <c r="K294" s="4">
        <f>IFERROR(__xludf.DUMMYFUNCTION("""COMPUTED_VALUE"""),293.0)</f>
        <v>293</v>
      </c>
      <c r="L294" s="4" t="str">
        <f>IFERROR(__xludf.DUMMYFUNCTION("""COMPUTED_VALUE"""),"69.5")</f>
        <v>69.5</v>
      </c>
      <c r="M294" s="4" t="str">
        <f>IFERROR(__xludf.DUMMYFUNCTION("""COMPUTED_VALUE"""),"67.2")</f>
        <v>67.2</v>
      </c>
    </row>
    <row r="295" ht="15.75" customHeight="1">
      <c r="A295" s="4">
        <v>176.53</v>
      </c>
      <c r="H295" s="2" t="s">
        <v>295</v>
      </c>
      <c r="J295" s="4">
        <f>IFERROR(__xludf.DUMMYFUNCTION("SPLIT(H295,"","",3)"),294.0)</f>
        <v>294</v>
      </c>
      <c r="K295" s="4">
        <f>IFERROR(__xludf.DUMMYFUNCTION("""COMPUTED_VALUE"""),294.0)</f>
        <v>294</v>
      </c>
      <c r="L295" s="4" t="str">
        <f>IFERROR(__xludf.DUMMYFUNCTION("""COMPUTED_VALUE"""),"69.5")</f>
        <v>69.5</v>
      </c>
      <c r="M295" s="4" t="str">
        <f>IFERROR(__xludf.DUMMYFUNCTION("""COMPUTED_VALUE"""),"67.2")</f>
        <v>67.2</v>
      </c>
    </row>
    <row r="296" ht="15.75" customHeight="1">
      <c r="A296" s="4">
        <v>176.53</v>
      </c>
      <c r="H296" s="2" t="s">
        <v>296</v>
      </c>
      <c r="J296" s="4">
        <f>IFERROR(__xludf.DUMMYFUNCTION("SPLIT(H296,"","",3)"),295.0)</f>
        <v>295</v>
      </c>
      <c r="K296" s="4">
        <f>IFERROR(__xludf.DUMMYFUNCTION("""COMPUTED_VALUE"""),295.0)</f>
        <v>295</v>
      </c>
      <c r="L296" s="4" t="str">
        <f>IFERROR(__xludf.DUMMYFUNCTION("""COMPUTED_VALUE"""),"69.5")</f>
        <v>69.5</v>
      </c>
      <c r="M296" s="4" t="str">
        <f>IFERROR(__xludf.DUMMYFUNCTION("""COMPUTED_VALUE"""),"67.2")</f>
        <v>67.2</v>
      </c>
    </row>
    <row r="297" ht="15.75" customHeight="1">
      <c r="A297" s="4">
        <v>176.53</v>
      </c>
      <c r="H297" s="2" t="s">
        <v>297</v>
      </c>
      <c r="J297" s="4">
        <f>IFERROR(__xludf.DUMMYFUNCTION("SPLIT(H297,"","",3)"),296.0)</f>
        <v>296</v>
      </c>
      <c r="K297" s="4">
        <f>IFERROR(__xludf.DUMMYFUNCTION("""COMPUTED_VALUE"""),296.0)</f>
        <v>296</v>
      </c>
      <c r="L297" s="4" t="str">
        <f>IFERROR(__xludf.DUMMYFUNCTION("""COMPUTED_VALUE"""),"69.5")</f>
        <v>69.5</v>
      </c>
      <c r="M297" s="4" t="str">
        <f>IFERROR(__xludf.DUMMYFUNCTION("""COMPUTED_VALUE"""),"67.2")</f>
        <v>67.2</v>
      </c>
    </row>
    <row r="298" ht="15.75" customHeight="1">
      <c r="A298" s="4">
        <v>176.53</v>
      </c>
      <c r="H298" s="2" t="s">
        <v>298</v>
      </c>
      <c r="J298" s="4">
        <f>IFERROR(__xludf.DUMMYFUNCTION("SPLIT(H298,"","",3)"),297.0)</f>
        <v>297</v>
      </c>
      <c r="K298" s="4">
        <f>IFERROR(__xludf.DUMMYFUNCTION("""COMPUTED_VALUE"""),297.0)</f>
        <v>297</v>
      </c>
      <c r="L298" s="4" t="str">
        <f>IFERROR(__xludf.DUMMYFUNCTION("""COMPUTED_VALUE"""),"69.5")</f>
        <v>69.5</v>
      </c>
      <c r="M298" s="4" t="str">
        <f>IFERROR(__xludf.DUMMYFUNCTION("""COMPUTED_VALUE"""),"67.2")</f>
        <v>67.2</v>
      </c>
    </row>
    <row r="299" ht="15.75" customHeight="1">
      <c r="A299" s="4">
        <v>176.53</v>
      </c>
      <c r="H299" s="2" t="s">
        <v>299</v>
      </c>
      <c r="J299" s="4">
        <f>IFERROR(__xludf.DUMMYFUNCTION("SPLIT(H299,"","",3)"),298.0)</f>
        <v>298</v>
      </c>
      <c r="K299" s="4">
        <f>IFERROR(__xludf.DUMMYFUNCTION("""COMPUTED_VALUE"""),298.0)</f>
        <v>298</v>
      </c>
      <c r="L299" s="4" t="str">
        <f>IFERROR(__xludf.DUMMYFUNCTION("""COMPUTED_VALUE"""),"69.5")</f>
        <v>69.5</v>
      </c>
      <c r="M299" s="4" t="str">
        <f>IFERROR(__xludf.DUMMYFUNCTION("""COMPUTED_VALUE"""),"67.2")</f>
        <v>67.2</v>
      </c>
    </row>
    <row r="300" ht="15.75" customHeight="1">
      <c r="A300" s="4">
        <v>176.53</v>
      </c>
      <c r="H300" s="2" t="s">
        <v>300</v>
      </c>
      <c r="J300" s="4">
        <f>IFERROR(__xludf.DUMMYFUNCTION("SPLIT(H300,"","",3)"),299.0)</f>
        <v>299</v>
      </c>
      <c r="K300" s="4">
        <f>IFERROR(__xludf.DUMMYFUNCTION("""COMPUTED_VALUE"""),299.0)</f>
        <v>299</v>
      </c>
      <c r="L300" s="4" t="str">
        <f>IFERROR(__xludf.DUMMYFUNCTION("""COMPUTED_VALUE"""),"69.5")</f>
        <v>69.5</v>
      </c>
      <c r="M300" s="4" t="str">
        <f>IFERROR(__xludf.DUMMYFUNCTION("""COMPUTED_VALUE"""),"67.2")</f>
        <v>67.2</v>
      </c>
    </row>
    <row r="301" ht="15.75" customHeight="1">
      <c r="A301" s="4">
        <v>176.53</v>
      </c>
      <c r="H301" s="2" t="s">
        <v>301</v>
      </c>
      <c r="J301" s="4">
        <f>IFERROR(__xludf.DUMMYFUNCTION("SPLIT(H301,"","",3)"),300.0)</f>
        <v>300</v>
      </c>
      <c r="K301" s="4">
        <f>IFERROR(__xludf.DUMMYFUNCTION("""COMPUTED_VALUE"""),300.0)</f>
        <v>300</v>
      </c>
      <c r="L301" s="4" t="str">
        <f>IFERROR(__xludf.DUMMYFUNCTION("""COMPUTED_VALUE"""),"69.5")</f>
        <v>69.5</v>
      </c>
      <c r="M301" s="4" t="str">
        <f>IFERROR(__xludf.DUMMYFUNCTION("""COMPUTED_VALUE"""),"67.2")</f>
        <v>67.2</v>
      </c>
    </row>
    <row r="302" ht="15.75" customHeight="1">
      <c r="A302" s="4">
        <v>176.53</v>
      </c>
      <c r="H302" s="2" t="s">
        <v>302</v>
      </c>
      <c r="J302" s="4">
        <f>IFERROR(__xludf.DUMMYFUNCTION("SPLIT(H302,"","",3)"),301.0)</f>
        <v>301</v>
      </c>
      <c r="K302" s="4">
        <f>IFERROR(__xludf.DUMMYFUNCTION("""COMPUTED_VALUE"""),301.0)</f>
        <v>301</v>
      </c>
      <c r="L302" s="4" t="str">
        <f>IFERROR(__xludf.DUMMYFUNCTION("""COMPUTED_VALUE"""),"69.5")</f>
        <v>69.5</v>
      </c>
      <c r="M302" s="4" t="str">
        <f>IFERROR(__xludf.DUMMYFUNCTION("""COMPUTED_VALUE"""),"67.2")</f>
        <v>67.2</v>
      </c>
    </row>
    <row r="303" ht="15.75" customHeight="1">
      <c r="A303" s="4">
        <v>176.53</v>
      </c>
      <c r="H303" s="2" t="s">
        <v>303</v>
      </c>
      <c r="J303" s="4">
        <f>IFERROR(__xludf.DUMMYFUNCTION("SPLIT(H303,"","",3)"),302.0)</f>
        <v>302</v>
      </c>
      <c r="K303" s="4">
        <f>IFERROR(__xludf.DUMMYFUNCTION("""COMPUTED_VALUE"""),302.0)</f>
        <v>302</v>
      </c>
      <c r="L303" s="4" t="str">
        <f>IFERROR(__xludf.DUMMYFUNCTION("""COMPUTED_VALUE"""),"69.5")</f>
        <v>69.5</v>
      </c>
      <c r="M303" s="4" t="str">
        <f>IFERROR(__xludf.DUMMYFUNCTION("""COMPUTED_VALUE"""),"67.2")</f>
        <v>67.2</v>
      </c>
    </row>
    <row r="304" ht="15.75" customHeight="1">
      <c r="A304" s="4">
        <v>173.99</v>
      </c>
      <c r="H304" s="2" t="s">
        <v>304</v>
      </c>
      <c r="J304" s="4">
        <f>IFERROR(__xludf.DUMMYFUNCTION("SPLIT(H304,"","",3)"),303.0)</f>
        <v>303</v>
      </c>
      <c r="K304" s="4">
        <f>IFERROR(__xludf.DUMMYFUNCTION("""COMPUTED_VALUE"""),303.0)</f>
        <v>303</v>
      </c>
      <c r="L304" s="4" t="str">
        <f>IFERROR(__xludf.DUMMYFUNCTION("""COMPUTED_VALUE"""),"68.5")</f>
        <v>68.5</v>
      </c>
      <c r="M304" s="4" t="str">
        <f>IFERROR(__xludf.DUMMYFUNCTION("""COMPUTED_VALUE"""),"67.2")</f>
        <v>67.2</v>
      </c>
    </row>
    <row r="305" ht="15.75" customHeight="1">
      <c r="A305" s="4">
        <v>173.99</v>
      </c>
      <c r="H305" s="2" t="s">
        <v>305</v>
      </c>
      <c r="J305" s="4">
        <f>IFERROR(__xludf.DUMMYFUNCTION("SPLIT(H305,"","",3)"),304.0)</f>
        <v>304</v>
      </c>
      <c r="K305" s="4">
        <f>IFERROR(__xludf.DUMMYFUNCTION("""COMPUTED_VALUE"""),304.0)</f>
        <v>304</v>
      </c>
      <c r="L305" s="4" t="str">
        <f>IFERROR(__xludf.DUMMYFUNCTION("""COMPUTED_VALUE"""),"68.5")</f>
        <v>68.5</v>
      </c>
      <c r="M305" s="4" t="str">
        <f>IFERROR(__xludf.DUMMYFUNCTION("""COMPUTED_VALUE"""),"67.2")</f>
        <v>67.2</v>
      </c>
    </row>
    <row r="306" ht="15.75" customHeight="1">
      <c r="A306" s="4">
        <v>173.99</v>
      </c>
      <c r="H306" s="2" t="s">
        <v>306</v>
      </c>
      <c r="J306" s="4">
        <f>IFERROR(__xludf.DUMMYFUNCTION("SPLIT(H306,"","",3)"),305.0)</f>
        <v>305</v>
      </c>
      <c r="K306" s="4">
        <f>IFERROR(__xludf.DUMMYFUNCTION("""COMPUTED_VALUE"""),305.0)</f>
        <v>305</v>
      </c>
      <c r="L306" s="4" t="str">
        <f>IFERROR(__xludf.DUMMYFUNCTION("""COMPUTED_VALUE"""),"68.5")</f>
        <v>68.5</v>
      </c>
      <c r="M306" s="4" t="str">
        <f>IFERROR(__xludf.DUMMYFUNCTION("""COMPUTED_VALUE"""),"67.2")</f>
        <v>67.2</v>
      </c>
    </row>
    <row r="307" ht="15.75" customHeight="1">
      <c r="A307" s="4">
        <v>173.99</v>
      </c>
      <c r="H307" s="2" t="s">
        <v>307</v>
      </c>
      <c r="J307" s="4">
        <f>IFERROR(__xludf.DUMMYFUNCTION("SPLIT(H307,"","",3)"),306.0)</f>
        <v>306</v>
      </c>
      <c r="K307" s="4">
        <f>IFERROR(__xludf.DUMMYFUNCTION("""COMPUTED_VALUE"""),306.0)</f>
        <v>306</v>
      </c>
      <c r="L307" s="4" t="str">
        <f>IFERROR(__xludf.DUMMYFUNCTION("""COMPUTED_VALUE"""),"68.5")</f>
        <v>68.5</v>
      </c>
      <c r="M307" s="4" t="str">
        <f>IFERROR(__xludf.DUMMYFUNCTION("""COMPUTED_VALUE"""),"67.2")</f>
        <v>67.2</v>
      </c>
    </row>
    <row r="308" ht="15.75" customHeight="1">
      <c r="A308" s="4">
        <v>173.99</v>
      </c>
      <c r="H308" s="2" t="s">
        <v>308</v>
      </c>
      <c r="J308" s="4">
        <f>IFERROR(__xludf.DUMMYFUNCTION("SPLIT(H308,"","",3)"),307.0)</f>
        <v>307</v>
      </c>
      <c r="K308" s="4">
        <f>IFERROR(__xludf.DUMMYFUNCTION("""COMPUTED_VALUE"""),307.0)</f>
        <v>307</v>
      </c>
      <c r="L308" s="4" t="str">
        <f>IFERROR(__xludf.DUMMYFUNCTION("""COMPUTED_VALUE"""),"68.5")</f>
        <v>68.5</v>
      </c>
      <c r="M308" s="4" t="str">
        <f>IFERROR(__xludf.DUMMYFUNCTION("""COMPUTED_VALUE"""),"67.2")</f>
        <v>67.2</v>
      </c>
    </row>
    <row r="309" ht="15.75" customHeight="1">
      <c r="A309" s="4">
        <v>173.99</v>
      </c>
      <c r="H309" s="2" t="s">
        <v>309</v>
      </c>
      <c r="J309" s="4">
        <f>IFERROR(__xludf.DUMMYFUNCTION("SPLIT(H309,"","",3)"),308.0)</f>
        <v>308</v>
      </c>
      <c r="K309" s="4">
        <f>IFERROR(__xludf.DUMMYFUNCTION("""COMPUTED_VALUE"""),308.0)</f>
        <v>308</v>
      </c>
      <c r="L309" s="4" t="str">
        <f>IFERROR(__xludf.DUMMYFUNCTION("""COMPUTED_VALUE"""),"68.5")</f>
        <v>68.5</v>
      </c>
      <c r="M309" s="4" t="str">
        <f>IFERROR(__xludf.DUMMYFUNCTION("""COMPUTED_VALUE"""),"67.2")</f>
        <v>67.2</v>
      </c>
    </row>
    <row r="310" ht="15.75" customHeight="1">
      <c r="A310" s="4">
        <v>173.99</v>
      </c>
      <c r="H310" s="2" t="s">
        <v>310</v>
      </c>
      <c r="J310" s="4">
        <f>IFERROR(__xludf.DUMMYFUNCTION("SPLIT(H310,"","",3)"),309.0)</f>
        <v>309</v>
      </c>
      <c r="K310" s="4">
        <f>IFERROR(__xludf.DUMMYFUNCTION("""COMPUTED_VALUE"""),309.0)</f>
        <v>309</v>
      </c>
      <c r="L310" s="4" t="str">
        <f>IFERROR(__xludf.DUMMYFUNCTION("""COMPUTED_VALUE"""),"68.5")</f>
        <v>68.5</v>
      </c>
      <c r="M310" s="4" t="str">
        <f>IFERROR(__xludf.DUMMYFUNCTION("""COMPUTED_VALUE"""),"67.2")</f>
        <v>67.2</v>
      </c>
    </row>
    <row r="311" ht="15.75" customHeight="1">
      <c r="A311" s="4">
        <v>173.99</v>
      </c>
      <c r="H311" s="2" t="s">
        <v>311</v>
      </c>
      <c r="J311" s="4">
        <f>IFERROR(__xludf.DUMMYFUNCTION("SPLIT(H311,"","",3)"),310.0)</f>
        <v>310</v>
      </c>
      <c r="K311" s="4">
        <f>IFERROR(__xludf.DUMMYFUNCTION("""COMPUTED_VALUE"""),310.0)</f>
        <v>310</v>
      </c>
      <c r="L311" s="4" t="str">
        <f>IFERROR(__xludf.DUMMYFUNCTION("""COMPUTED_VALUE"""),"68.5")</f>
        <v>68.5</v>
      </c>
      <c r="M311" s="4" t="str">
        <f>IFERROR(__xludf.DUMMYFUNCTION("""COMPUTED_VALUE"""),"67.2")</f>
        <v>67.2</v>
      </c>
    </row>
    <row r="312" ht="15.75" customHeight="1">
      <c r="A312" s="4">
        <v>173.99</v>
      </c>
      <c r="H312" s="2" t="s">
        <v>312</v>
      </c>
      <c r="J312" s="4">
        <f>IFERROR(__xludf.DUMMYFUNCTION("SPLIT(H312,"","",3)"),311.0)</f>
        <v>311</v>
      </c>
      <c r="K312" s="4">
        <f>IFERROR(__xludf.DUMMYFUNCTION("""COMPUTED_VALUE"""),311.0)</f>
        <v>311</v>
      </c>
      <c r="L312" s="4" t="str">
        <f>IFERROR(__xludf.DUMMYFUNCTION("""COMPUTED_VALUE"""),"68.5")</f>
        <v>68.5</v>
      </c>
      <c r="M312" s="4" t="str">
        <f>IFERROR(__xludf.DUMMYFUNCTION("""COMPUTED_VALUE"""),"67.2")</f>
        <v>67.2</v>
      </c>
    </row>
    <row r="313" ht="15.75" customHeight="1">
      <c r="A313" s="4">
        <v>173.99</v>
      </c>
      <c r="H313" s="2" t="s">
        <v>313</v>
      </c>
      <c r="J313" s="4">
        <f>IFERROR(__xludf.DUMMYFUNCTION("SPLIT(H313,"","",3)"),312.0)</f>
        <v>312</v>
      </c>
      <c r="K313" s="4">
        <f>IFERROR(__xludf.DUMMYFUNCTION("""COMPUTED_VALUE"""),312.0)</f>
        <v>312</v>
      </c>
      <c r="L313" s="4" t="str">
        <f>IFERROR(__xludf.DUMMYFUNCTION("""COMPUTED_VALUE"""),"68.5")</f>
        <v>68.5</v>
      </c>
      <c r="M313" s="4" t="str">
        <f>IFERROR(__xludf.DUMMYFUNCTION("""COMPUTED_VALUE"""),"67.2")</f>
        <v>67.2</v>
      </c>
    </row>
    <row r="314" ht="15.75" customHeight="1">
      <c r="A314" s="4">
        <v>173.99</v>
      </c>
      <c r="H314" s="2" t="s">
        <v>314</v>
      </c>
      <c r="J314" s="4">
        <f>IFERROR(__xludf.DUMMYFUNCTION("SPLIT(H314,"","",3)"),313.0)</f>
        <v>313</v>
      </c>
      <c r="K314" s="4">
        <f>IFERROR(__xludf.DUMMYFUNCTION("""COMPUTED_VALUE"""),313.0)</f>
        <v>313</v>
      </c>
      <c r="L314" s="4" t="str">
        <f>IFERROR(__xludf.DUMMYFUNCTION("""COMPUTED_VALUE"""),"68.5")</f>
        <v>68.5</v>
      </c>
      <c r="M314" s="4" t="str">
        <f>IFERROR(__xludf.DUMMYFUNCTION("""COMPUTED_VALUE"""),"67.2")</f>
        <v>67.2</v>
      </c>
    </row>
    <row r="315" ht="15.75" customHeight="1">
      <c r="A315" s="4">
        <v>173.99</v>
      </c>
      <c r="H315" s="2" t="s">
        <v>315</v>
      </c>
      <c r="J315" s="4">
        <f>IFERROR(__xludf.DUMMYFUNCTION("SPLIT(H315,"","",3)"),314.0)</f>
        <v>314</v>
      </c>
      <c r="K315" s="4">
        <f>IFERROR(__xludf.DUMMYFUNCTION("""COMPUTED_VALUE"""),314.0)</f>
        <v>314</v>
      </c>
      <c r="L315" s="4" t="str">
        <f>IFERROR(__xludf.DUMMYFUNCTION("""COMPUTED_VALUE"""),"68.5")</f>
        <v>68.5</v>
      </c>
      <c r="M315" s="4" t="str">
        <f>IFERROR(__xludf.DUMMYFUNCTION("""COMPUTED_VALUE"""),"67.2")</f>
        <v>67.2</v>
      </c>
    </row>
    <row r="316" ht="15.75" customHeight="1">
      <c r="A316" s="4">
        <v>173.99</v>
      </c>
      <c r="H316" s="2" t="s">
        <v>316</v>
      </c>
      <c r="J316" s="4">
        <f>IFERROR(__xludf.DUMMYFUNCTION("SPLIT(H316,"","",3)"),315.0)</f>
        <v>315</v>
      </c>
      <c r="K316" s="4">
        <f>IFERROR(__xludf.DUMMYFUNCTION("""COMPUTED_VALUE"""),315.0)</f>
        <v>315</v>
      </c>
      <c r="L316" s="4" t="str">
        <f>IFERROR(__xludf.DUMMYFUNCTION("""COMPUTED_VALUE"""),"68.5")</f>
        <v>68.5</v>
      </c>
      <c r="M316" s="4" t="str">
        <f>IFERROR(__xludf.DUMMYFUNCTION("""COMPUTED_VALUE"""),"67.2")</f>
        <v>67.2</v>
      </c>
    </row>
    <row r="317" ht="15.75" customHeight="1">
      <c r="A317" s="4">
        <v>173.99</v>
      </c>
      <c r="H317" s="2" t="s">
        <v>317</v>
      </c>
      <c r="J317" s="4">
        <f>IFERROR(__xludf.DUMMYFUNCTION("SPLIT(H317,"","",3)"),316.0)</f>
        <v>316</v>
      </c>
      <c r="K317" s="4">
        <f>IFERROR(__xludf.DUMMYFUNCTION("""COMPUTED_VALUE"""),316.0)</f>
        <v>316</v>
      </c>
      <c r="L317" s="4" t="str">
        <f>IFERROR(__xludf.DUMMYFUNCTION("""COMPUTED_VALUE"""),"68.5")</f>
        <v>68.5</v>
      </c>
      <c r="M317" s="4" t="str">
        <f>IFERROR(__xludf.DUMMYFUNCTION("""COMPUTED_VALUE"""),"67.2")</f>
        <v>67.2</v>
      </c>
    </row>
    <row r="318" ht="15.75" customHeight="1">
      <c r="A318" s="4">
        <v>173.99</v>
      </c>
      <c r="H318" s="2" t="s">
        <v>318</v>
      </c>
      <c r="J318" s="4">
        <f>IFERROR(__xludf.DUMMYFUNCTION("SPLIT(H318,"","",3)"),317.0)</f>
        <v>317</v>
      </c>
      <c r="K318" s="4">
        <f>IFERROR(__xludf.DUMMYFUNCTION("""COMPUTED_VALUE"""),317.0)</f>
        <v>317</v>
      </c>
      <c r="L318" s="4" t="str">
        <f>IFERROR(__xludf.DUMMYFUNCTION("""COMPUTED_VALUE"""),"68.5")</f>
        <v>68.5</v>
      </c>
      <c r="M318" s="4" t="str">
        <f>IFERROR(__xludf.DUMMYFUNCTION("""COMPUTED_VALUE"""),"67.2")</f>
        <v>67.2</v>
      </c>
    </row>
    <row r="319" ht="15.75" customHeight="1">
      <c r="A319" s="4">
        <v>173.99</v>
      </c>
      <c r="H319" s="2" t="s">
        <v>319</v>
      </c>
      <c r="J319" s="4">
        <f>IFERROR(__xludf.DUMMYFUNCTION("SPLIT(H319,"","",3)"),318.0)</f>
        <v>318</v>
      </c>
      <c r="K319" s="4">
        <f>IFERROR(__xludf.DUMMYFUNCTION("""COMPUTED_VALUE"""),318.0)</f>
        <v>318</v>
      </c>
      <c r="L319" s="4" t="str">
        <f>IFERROR(__xludf.DUMMYFUNCTION("""COMPUTED_VALUE"""),"68.5")</f>
        <v>68.5</v>
      </c>
      <c r="M319" s="4" t="str">
        <f>IFERROR(__xludf.DUMMYFUNCTION("""COMPUTED_VALUE"""),"67.2")</f>
        <v>67.2</v>
      </c>
    </row>
    <row r="320" ht="15.75" customHeight="1">
      <c r="A320" s="4">
        <v>173.99</v>
      </c>
      <c r="H320" s="2" t="s">
        <v>320</v>
      </c>
      <c r="J320" s="4">
        <f>IFERROR(__xludf.DUMMYFUNCTION("SPLIT(H320,"","",3)"),319.0)</f>
        <v>319</v>
      </c>
      <c r="K320" s="4">
        <f>IFERROR(__xludf.DUMMYFUNCTION("""COMPUTED_VALUE"""),319.0)</f>
        <v>319</v>
      </c>
      <c r="L320" s="4" t="str">
        <f>IFERROR(__xludf.DUMMYFUNCTION("""COMPUTED_VALUE"""),"68.5")</f>
        <v>68.5</v>
      </c>
      <c r="M320" s="4" t="str">
        <f>IFERROR(__xludf.DUMMYFUNCTION("""COMPUTED_VALUE"""),"67.2")</f>
        <v>67.2</v>
      </c>
    </row>
    <row r="321" ht="15.75" customHeight="1">
      <c r="A321" s="4">
        <v>173.99</v>
      </c>
      <c r="H321" s="2" t="s">
        <v>321</v>
      </c>
      <c r="J321" s="4">
        <f>IFERROR(__xludf.DUMMYFUNCTION("SPLIT(H321,"","",3)"),320.0)</f>
        <v>320</v>
      </c>
      <c r="K321" s="4">
        <f>IFERROR(__xludf.DUMMYFUNCTION("""COMPUTED_VALUE"""),320.0)</f>
        <v>320</v>
      </c>
      <c r="L321" s="4" t="str">
        <f>IFERROR(__xludf.DUMMYFUNCTION("""COMPUTED_VALUE"""),"68.5")</f>
        <v>68.5</v>
      </c>
      <c r="M321" s="4" t="str">
        <f>IFERROR(__xludf.DUMMYFUNCTION("""COMPUTED_VALUE"""),"67.2")</f>
        <v>67.2</v>
      </c>
    </row>
    <row r="322" ht="15.75" customHeight="1">
      <c r="A322" s="4">
        <v>173.99</v>
      </c>
      <c r="H322" s="2" t="s">
        <v>322</v>
      </c>
      <c r="J322" s="4">
        <f>IFERROR(__xludf.DUMMYFUNCTION("SPLIT(H322,"","",3)"),321.0)</f>
        <v>321</v>
      </c>
      <c r="K322" s="4">
        <f>IFERROR(__xludf.DUMMYFUNCTION("""COMPUTED_VALUE"""),321.0)</f>
        <v>321</v>
      </c>
      <c r="L322" s="4" t="str">
        <f>IFERROR(__xludf.DUMMYFUNCTION("""COMPUTED_VALUE"""),"68.5")</f>
        <v>68.5</v>
      </c>
      <c r="M322" s="4" t="str">
        <f>IFERROR(__xludf.DUMMYFUNCTION("""COMPUTED_VALUE"""),"67.2")</f>
        <v>67.2</v>
      </c>
    </row>
    <row r="323" ht="15.75" customHeight="1">
      <c r="A323" s="4">
        <v>173.99</v>
      </c>
      <c r="H323" s="2" t="s">
        <v>323</v>
      </c>
      <c r="J323" s="4">
        <f>IFERROR(__xludf.DUMMYFUNCTION("SPLIT(H323,"","",3)"),322.0)</f>
        <v>322</v>
      </c>
      <c r="K323" s="4">
        <f>IFERROR(__xludf.DUMMYFUNCTION("""COMPUTED_VALUE"""),322.0)</f>
        <v>322</v>
      </c>
      <c r="L323" s="4" t="str">
        <f>IFERROR(__xludf.DUMMYFUNCTION("""COMPUTED_VALUE"""),"68.5")</f>
        <v>68.5</v>
      </c>
      <c r="M323" s="4" t="str">
        <f>IFERROR(__xludf.DUMMYFUNCTION("""COMPUTED_VALUE"""),"67.2")</f>
        <v>67.2</v>
      </c>
    </row>
    <row r="324" ht="15.75" customHeight="1">
      <c r="A324" s="4">
        <v>173.99</v>
      </c>
      <c r="H324" s="2" t="s">
        <v>324</v>
      </c>
      <c r="J324" s="4">
        <f>IFERROR(__xludf.DUMMYFUNCTION("SPLIT(H324,"","",3)"),323.0)</f>
        <v>323</v>
      </c>
      <c r="K324" s="4">
        <f>IFERROR(__xludf.DUMMYFUNCTION("""COMPUTED_VALUE"""),323.0)</f>
        <v>323</v>
      </c>
      <c r="L324" s="4" t="str">
        <f>IFERROR(__xludf.DUMMYFUNCTION("""COMPUTED_VALUE"""),"68.5")</f>
        <v>68.5</v>
      </c>
      <c r="M324" s="4" t="str">
        <f>IFERROR(__xludf.DUMMYFUNCTION("""COMPUTED_VALUE"""),"67.2")</f>
        <v>67.2</v>
      </c>
    </row>
    <row r="325" ht="15.75" customHeight="1">
      <c r="A325" s="4">
        <v>173.99</v>
      </c>
      <c r="H325" s="2" t="s">
        <v>325</v>
      </c>
      <c r="J325" s="4">
        <f>IFERROR(__xludf.DUMMYFUNCTION("SPLIT(H325,"","",3)"),324.0)</f>
        <v>324</v>
      </c>
      <c r="K325" s="4">
        <f>IFERROR(__xludf.DUMMYFUNCTION("""COMPUTED_VALUE"""),324.0)</f>
        <v>324</v>
      </c>
      <c r="L325" s="4" t="str">
        <f>IFERROR(__xludf.DUMMYFUNCTION("""COMPUTED_VALUE"""),"68.5")</f>
        <v>68.5</v>
      </c>
      <c r="M325" s="4" t="str">
        <f>IFERROR(__xludf.DUMMYFUNCTION("""COMPUTED_VALUE"""),"67.2")</f>
        <v>67.2</v>
      </c>
    </row>
    <row r="326" ht="15.75" customHeight="1">
      <c r="A326" s="4">
        <v>173.99</v>
      </c>
      <c r="H326" s="2" t="s">
        <v>326</v>
      </c>
      <c r="J326" s="4">
        <f>IFERROR(__xludf.DUMMYFUNCTION("SPLIT(H326,"","",3)"),325.0)</f>
        <v>325</v>
      </c>
      <c r="K326" s="4">
        <f>IFERROR(__xludf.DUMMYFUNCTION("""COMPUTED_VALUE"""),325.0)</f>
        <v>325</v>
      </c>
      <c r="L326" s="4" t="str">
        <f>IFERROR(__xludf.DUMMYFUNCTION("""COMPUTED_VALUE"""),"68.5")</f>
        <v>68.5</v>
      </c>
      <c r="M326" s="4" t="str">
        <f>IFERROR(__xludf.DUMMYFUNCTION("""COMPUTED_VALUE"""),"67.2")</f>
        <v>67.2</v>
      </c>
    </row>
    <row r="327" ht="15.75" customHeight="1">
      <c r="A327" s="4">
        <v>173.99</v>
      </c>
      <c r="H327" s="2" t="s">
        <v>327</v>
      </c>
      <c r="J327" s="4">
        <f>IFERROR(__xludf.DUMMYFUNCTION("SPLIT(H327,"","",3)"),326.0)</f>
        <v>326</v>
      </c>
      <c r="K327" s="4">
        <f>IFERROR(__xludf.DUMMYFUNCTION("""COMPUTED_VALUE"""),326.0)</f>
        <v>326</v>
      </c>
      <c r="L327" s="4" t="str">
        <f>IFERROR(__xludf.DUMMYFUNCTION("""COMPUTED_VALUE"""),"68.5")</f>
        <v>68.5</v>
      </c>
      <c r="M327" s="4" t="str">
        <f>IFERROR(__xludf.DUMMYFUNCTION("""COMPUTED_VALUE"""),"67.2")</f>
        <v>67.2</v>
      </c>
    </row>
    <row r="328" ht="15.75" customHeight="1">
      <c r="A328" s="4">
        <v>173.99</v>
      </c>
      <c r="H328" s="2" t="s">
        <v>328</v>
      </c>
      <c r="J328" s="4">
        <f>IFERROR(__xludf.DUMMYFUNCTION("SPLIT(H328,"","",3)"),327.0)</f>
        <v>327</v>
      </c>
      <c r="K328" s="4">
        <f>IFERROR(__xludf.DUMMYFUNCTION("""COMPUTED_VALUE"""),327.0)</f>
        <v>327</v>
      </c>
      <c r="L328" s="4" t="str">
        <f>IFERROR(__xludf.DUMMYFUNCTION("""COMPUTED_VALUE"""),"68.5")</f>
        <v>68.5</v>
      </c>
      <c r="M328" s="4" t="str">
        <f>IFERROR(__xludf.DUMMYFUNCTION("""COMPUTED_VALUE"""),"67.2")</f>
        <v>67.2</v>
      </c>
    </row>
    <row r="329" ht="15.75" customHeight="1">
      <c r="A329" s="4">
        <v>173.99</v>
      </c>
      <c r="H329" s="2" t="s">
        <v>329</v>
      </c>
      <c r="J329" s="4">
        <f>IFERROR(__xludf.DUMMYFUNCTION("SPLIT(H329,"","",3)"),328.0)</f>
        <v>328</v>
      </c>
      <c r="K329" s="4">
        <f>IFERROR(__xludf.DUMMYFUNCTION("""COMPUTED_VALUE"""),328.0)</f>
        <v>328</v>
      </c>
      <c r="L329" s="4" t="str">
        <f>IFERROR(__xludf.DUMMYFUNCTION("""COMPUTED_VALUE"""),"68.5")</f>
        <v>68.5</v>
      </c>
      <c r="M329" s="4" t="str">
        <f>IFERROR(__xludf.DUMMYFUNCTION("""COMPUTED_VALUE"""),"67.2")</f>
        <v>67.2</v>
      </c>
    </row>
    <row r="330" ht="15.75" customHeight="1">
      <c r="A330" s="4">
        <v>173.99</v>
      </c>
      <c r="H330" s="2" t="s">
        <v>330</v>
      </c>
      <c r="J330" s="4">
        <f>IFERROR(__xludf.DUMMYFUNCTION("SPLIT(H330,"","",3)"),329.0)</f>
        <v>329</v>
      </c>
      <c r="K330" s="4">
        <f>IFERROR(__xludf.DUMMYFUNCTION("""COMPUTED_VALUE"""),329.0)</f>
        <v>329</v>
      </c>
      <c r="L330" s="4" t="str">
        <f>IFERROR(__xludf.DUMMYFUNCTION("""COMPUTED_VALUE"""),"68.5")</f>
        <v>68.5</v>
      </c>
      <c r="M330" s="4" t="str">
        <f>IFERROR(__xludf.DUMMYFUNCTION("""COMPUTED_VALUE"""),"67.2")</f>
        <v>67.2</v>
      </c>
    </row>
    <row r="331" ht="15.75" customHeight="1">
      <c r="A331" s="4">
        <v>173.99</v>
      </c>
      <c r="H331" s="2" t="s">
        <v>331</v>
      </c>
      <c r="J331" s="4">
        <f>IFERROR(__xludf.DUMMYFUNCTION("SPLIT(H331,"","",3)"),330.0)</f>
        <v>330</v>
      </c>
      <c r="K331" s="4">
        <f>IFERROR(__xludf.DUMMYFUNCTION("""COMPUTED_VALUE"""),330.0)</f>
        <v>330</v>
      </c>
      <c r="L331" s="4" t="str">
        <f>IFERROR(__xludf.DUMMYFUNCTION("""COMPUTED_VALUE"""),"68.5")</f>
        <v>68.5</v>
      </c>
      <c r="M331" s="4" t="str">
        <f>IFERROR(__xludf.DUMMYFUNCTION("""COMPUTED_VALUE"""),"67.2")</f>
        <v>67.2</v>
      </c>
    </row>
    <row r="332" ht="15.75" customHeight="1">
      <c r="A332" s="4">
        <v>173.99</v>
      </c>
      <c r="H332" s="2" t="s">
        <v>332</v>
      </c>
      <c r="J332" s="4">
        <f>IFERROR(__xludf.DUMMYFUNCTION("SPLIT(H332,"","",3)"),331.0)</f>
        <v>331</v>
      </c>
      <c r="K332" s="4">
        <f>IFERROR(__xludf.DUMMYFUNCTION("""COMPUTED_VALUE"""),331.0)</f>
        <v>331</v>
      </c>
      <c r="L332" s="4" t="str">
        <f>IFERROR(__xludf.DUMMYFUNCTION("""COMPUTED_VALUE"""),"68.5")</f>
        <v>68.5</v>
      </c>
      <c r="M332" s="4" t="str">
        <f>IFERROR(__xludf.DUMMYFUNCTION("""COMPUTED_VALUE"""),"67.2")</f>
        <v>67.2</v>
      </c>
    </row>
    <row r="333" ht="15.75" customHeight="1">
      <c r="A333" s="4">
        <v>173.99</v>
      </c>
      <c r="H333" s="2" t="s">
        <v>333</v>
      </c>
      <c r="J333" s="4">
        <f>IFERROR(__xludf.DUMMYFUNCTION("SPLIT(H333,"","",3)"),332.0)</f>
        <v>332</v>
      </c>
      <c r="K333" s="4">
        <f>IFERROR(__xludf.DUMMYFUNCTION("""COMPUTED_VALUE"""),332.0)</f>
        <v>332</v>
      </c>
      <c r="L333" s="4" t="str">
        <f>IFERROR(__xludf.DUMMYFUNCTION("""COMPUTED_VALUE"""),"68.5")</f>
        <v>68.5</v>
      </c>
      <c r="M333" s="4" t="str">
        <f>IFERROR(__xludf.DUMMYFUNCTION("""COMPUTED_VALUE"""),"67.2")</f>
        <v>67.2</v>
      </c>
    </row>
    <row r="334" ht="15.75" customHeight="1">
      <c r="A334" s="4">
        <v>173.99</v>
      </c>
      <c r="H334" s="2" t="s">
        <v>334</v>
      </c>
      <c r="J334" s="4">
        <f>IFERROR(__xludf.DUMMYFUNCTION("SPLIT(H334,"","",3)"),333.0)</f>
        <v>333</v>
      </c>
      <c r="K334" s="4">
        <f>IFERROR(__xludf.DUMMYFUNCTION("""COMPUTED_VALUE"""),333.0)</f>
        <v>333</v>
      </c>
      <c r="L334" s="4" t="str">
        <f>IFERROR(__xludf.DUMMYFUNCTION("""COMPUTED_VALUE"""),"68.5")</f>
        <v>68.5</v>
      </c>
      <c r="M334" s="4" t="str">
        <f>IFERROR(__xludf.DUMMYFUNCTION("""COMPUTED_VALUE"""),"67.2")</f>
        <v>67.2</v>
      </c>
    </row>
    <row r="335" ht="15.75" customHeight="1">
      <c r="A335" s="4">
        <v>171.45</v>
      </c>
      <c r="H335" s="2" t="s">
        <v>335</v>
      </c>
      <c r="J335" s="4">
        <f>IFERROR(__xludf.DUMMYFUNCTION("SPLIT(H335,"","",3)"),334.0)</f>
        <v>334</v>
      </c>
      <c r="K335" s="4">
        <f>IFERROR(__xludf.DUMMYFUNCTION("""COMPUTED_VALUE"""),334.0)</f>
        <v>334</v>
      </c>
      <c r="L335" s="4" t="str">
        <f>IFERROR(__xludf.DUMMYFUNCTION("""COMPUTED_VALUE"""),"67.5")</f>
        <v>67.5</v>
      </c>
      <c r="M335" s="4" t="str">
        <f>IFERROR(__xludf.DUMMYFUNCTION("""COMPUTED_VALUE"""),"67.2")</f>
        <v>67.2</v>
      </c>
    </row>
    <row r="336" ht="15.75" customHeight="1">
      <c r="A336" s="4">
        <v>171.45</v>
      </c>
      <c r="H336" s="2" t="s">
        <v>336</v>
      </c>
      <c r="J336" s="4">
        <f>IFERROR(__xludf.DUMMYFUNCTION("SPLIT(H336,"","",3)"),335.0)</f>
        <v>335</v>
      </c>
      <c r="K336" s="4">
        <f>IFERROR(__xludf.DUMMYFUNCTION("""COMPUTED_VALUE"""),335.0)</f>
        <v>335</v>
      </c>
      <c r="L336" s="4" t="str">
        <f>IFERROR(__xludf.DUMMYFUNCTION("""COMPUTED_VALUE"""),"67.5")</f>
        <v>67.5</v>
      </c>
      <c r="M336" s="4" t="str">
        <f>IFERROR(__xludf.DUMMYFUNCTION("""COMPUTED_VALUE"""),"67.2")</f>
        <v>67.2</v>
      </c>
    </row>
    <row r="337" ht="15.75" customHeight="1">
      <c r="A337" s="4">
        <v>171.45</v>
      </c>
      <c r="H337" s="2" t="s">
        <v>337</v>
      </c>
      <c r="J337" s="4">
        <f>IFERROR(__xludf.DUMMYFUNCTION("SPLIT(H337,"","",3)"),336.0)</f>
        <v>336</v>
      </c>
      <c r="K337" s="4">
        <f>IFERROR(__xludf.DUMMYFUNCTION("""COMPUTED_VALUE"""),336.0)</f>
        <v>336</v>
      </c>
      <c r="L337" s="4" t="str">
        <f>IFERROR(__xludf.DUMMYFUNCTION("""COMPUTED_VALUE"""),"67.5")</f>
        <v>67.5</v>
      </c>
      <c r="M337" s="4" t="str">
        <f>IFERROR(__xludf.DUMMYFUNCTION("""COMPUTED_VALUE"""),"67.2")</f>
        <v>67.2</v>
      </c>
    </row>
    <row r="338" ht="15.75" customHeight="1">
      <c r="A338" s="4">
        <v>171.45</v>
      </c>
      <c r="H338" s="2" t="s">
        <v>338</v>
      </c>
      <c r="J338" s="4">
        <f>IFERROR(__xludf.DUMMYFUNCTION("SPLIT(H338,"","",3)"),337.0)</f>
        <v>337</v>
      </c>
      <c r="K338" s="4">
        <f>IFERROR(__xludf.DUMMYFUNCTION("""COMPUTED_VALUE"""),337.0)</f>
        <v>337</v>
      </c>
      <c r="L338" s="4" t="str">
        <f>IFERROR(__xludf.DUMMYFUNCTION("""COMPUTED_VALUE"""),"67.5")</f>
        <v>67.5</v>
      </c>
      <c r="M338" s="4" t="str">
        <f>IFERROR(__xludf.DUMMYFUNCTION("""COMPUTED_VALUE"""),"67.2")</f>
        <v>67.2</v>
      </c>
    </row>
    <row r="339" ht="15.75" customHeight="1">
      <c r="A339" s="4">
        <v>171.45</v>
      </c>
      <c r="H339" s="2" t="s">
        <v>339</v>
      </c>
      <c r="J339" s="4">
        <f>IFERROR(__xludf.DUMMYFUNCTION("SPLIT(H339,"","",3)"),338.0)</f>
        <v>338</v>
      </c>
      <c r="K339" s="4">
        <f>IFERROR(__xludf.DUMMYFUNCTION("""COMPUTED_VALUE"""),338.0)</f>
        <v>338</v>
      </c>
      <c r="L339" s="4" t="str">
        <f>IFERROR(__xludf.DUMMYFUNCTION("""COMPUTED_VALUE"""),"67.5")</f>
        <v>67.5</v>
      </c>
      <c r="M339" s="4" t="str">
        <f>IFERROR(__xludf.DUMMYFUNCTION("""COMPUTED_VALUE"""),"67.2")</f>
        <v>67.2</v>
      </c>
    </row>
    <row r="340" ht="15.75" customHeight="1">
      <c r="A340" s="4">
        <v>171.45</v>
      </c>
      <c r="H340" s="2" t="s">
        <v>340</v>
      </c>
      <c r="J340" s="4">
        <f>IFERROR(__xludf.DUMMYFUNCTION("SPLIT(H340,"","",3)"),339.0)</f>
        <v>339</v>
      </c>
      <c r="K340" s="4">
        <f>IFERROR(__xludf.DUMMYFUNCTION("""COMPUTED_VALUE"""),339.0)</f>
        <v>339</v>
      </c>
      <c r="L340" s="4" t="str">
        <f>IFERROR(__xludf.DUMMYFUNCTION("""COMPUTED_VALUE"""),"67.5")</f>
        <v>67.5</v>
      </c>
      <c r="M340" s="4" t="str">
        <f>IFERROR(__xludf.DUMMYFUNCTION("""COMPUTED_VALUE"""),"67.2")</f>
        <v>67.2</v>
      </c>
    </row>
    <row r="341" ht="15.75" customHeight="1">
      <c r="A341" s="4">
        <v>171.45</v>
      </c>
      <c r="H341" s="2" t="s">
        <v>341</v>
      </c>
      <c r="J341" s="4">
        <f>IFERROR(__xludf.DUMMYFUNCTION("SPLIT(H341,"","",3)"),340.0)</f>
        <v>340</v>
      </c>
      <c r="K341" s="4">
        <f>IFERROR(__xludf.DUMMYFUNCTION("""COMPUTED_VALUE"""),340.0)</f>
        <v>340</v>
      </c>
      <c r="L341" s="4" t="str">
        <f>IFERROR(__xludf.DUMMYFUNCTION("""COMPUTED_VALUE"""),"67.5")</f>
        <v>67.5</v>
      </c>
      <c r="M341" s="4" t="str">
        <f>IFERROR(__xludf.DUMMYFUNCTION("""COMPUTED_VALUE"""),"67.2")</f>
        <v>67.2</v>
      </c>
    </row>
    <row r="342" ht="15.75" customHeight="1">
      <c r="A342" s="4">
        <v>171.45</v>
      </c>
      <c r="H342" s="2" t="s">
        <v>342</v>
      </c>
      <c r="J342" s="4">
        <f>IFERROR(__xludf.DUMMYFUNCTION("SPLIT(H342,"","",3)"),341.0)</f>
        <v>341</v>
      </c>
      <c r="K342" s="4">
        <f>IFERROR(__xludf.DUMMYFUNCTION("""COMPUTED_VALUE"""),341.0)</f>
        <v>341</v>
      </c>
      <c r="L342" s="4" t="str">
        <f>IFERROR(__xludf.DUMMYFUNCTION("""COMPUTED_VALUE"""),"67.5")</f>
        <v>67.5</v>
      </c>
      <c r="M342" s="4" t="str">
        <f>IFERROR(__xludf.DUMMYFUNCTION("""COMPUTED_VALUE"""),"67.2")</f>
        <v>67.2</v>
      </c>
    </row>
    <row r="343" ht="15.75" customHeight="1">
      <c r="A343" s="4">
        <v>171.45</v>
      </c>
      <c r="H343" s="2" t="s">
        <v>343</v>
      </c>
      <c r="J343" s="4">
        <f>IFERROR(__xludf.DUMMYFUNCTION("SPLIT(H343,"","",3)"),342.0)</f>
        <v>342</v>
      </c>
      <c r="K343" s="4">
        <f>IFERROR(__xludf.DUMMYFUNCTION("""COMPUTED_VALUE"""),342.0)</f>
        <v>342</v>
      </c>
      <c r="L343" s="4" t="str">
        <f>IFERROR(__xludf.DUMMYFUNCTION("""COMPUTED_VALUE"""),"67.5")</f>
        <v>67.5</v>
      </c>
      <c r="M343" s="4" t="str">
        <f>IFERROR(__xludf.DUMMYFUNCTION("""COMPUTED_VALUE"""),"67.2")</f>
        <v>67.2</v>
      </c>
    </row>
    <row r="344" ht="15.75" customHeight="1">
      <c r="A344" s="4">
        <v>171.45</v>
      </c>
      <c r="H344" s="2" t="s">
        <v>344</v>
      </c>
      <c r="J344" s="4">
        <f>IFERROR(__xludf.DUMMYFUNCTION("SPLIT(H344,"","",3)"),343.0)</f>
        <v>343</v>
      </c>
      <c r="K344" s="4">
        <f>IFERROR(__xludf.DUMMYFUNCTION("""COMPUTED_VALUE"""),343.0)</f>
        <v>343</v>
      </c>
      <c r="L344" s="4" t="str">
        <f>IFERROR(__xludf.DUMMYFUNCTION("""COMPUTED_VALUE"""),"67.5")</f>
        <v>67.5</v>
      </c>
      <c r="M344" s="4" t="str">
        <f>IFERROR(__xludf.DUMMYFUNCTION("""COMPUTED_VALUE"""),"67.2")</f>
        <v>67.2</v>
      </c>
    </row>
    <row r="345" ht="15.75" customHeight="1">
      <c r="A345" s="4">
        <v>171.45</v>
      </c>
      <c r="H345" s="2" t="s">
        <v>345</v>
      </c>
      <c r="J345" s="4">
        <f>IFERROR(__xludf.DUMMYFUNCTION("SPLIT(H345,"","",3)"),344.0)</f>
        <v>344</v>
      </c>
      <c r="K345" s="4">
        <f>IFERROR(__xludf.DUMMYFUNCTION("""COMPUTED_VALUE"""),344.0)</f>
        <v>344</v>
      </c>
      <c r="L345" s="4" t="str">
        <f>IFERROR(__xludf.DUMMYFUNCTION("""COMPUTED_VALUE"""),"67.5")</f>
        <v>67.5</v>
      </c>
      <c r="M345" s="4" t="str">
        <f>IFERROR(__xludf.DUMMYFUNCTION("""COMPUTED_VALUE"""),"67.2")</f>
        <v>67.2</v>
      </c>
    </row>
    <row r="346" ht="15.75" customHeight="1">
      <c r="A346" s="4">
        <v>171.45</v>
      </c>
      <c r="H346" s="2" t="s">
        <v>346</v>
      </c>
      <c r="J346" s="4">
        <f>IFERROR(__xludf.DUMMYFUNCTION("SPLIT(H346,"","",3)"),345.0)</f>
        <v>345</v>
      </c>
      <c r="K346" s="4">
        <f>IFERROR(__xludf.DUMMYFUNCTION("""COMPUTED_VALUE"""),345.0)</f>
        <v>345</v>
      </c>
      <c r="L346" s="4" t="str">
        <f>IFERROR(__xludf.DUMMYFUNCTION("""COMPUTED_VALUE"""),"67.5")</f>
        <v>67.5</v>
      </c>
      <c r="M346" s="4" t="str">
        <f>IFERROR(__xludf.DUMMYFUNCTION("""COMPUTED_VALUE"""),"67.2")</f>
        <v>67.2</v>
      </c>
    </row>
    <row r="347" ht="15.75" customHeight="1">
      <c r="A347" s="4">
        <v>171.45</v>
      </c>
      <c r="H347" s="2" t="s">
        <v>347</v>
      </c>
      <c r="J347" s="4">
        <f>IFERROR(__xludf.DUMMYFUNCTION("SPLIT(H347,"","",3)"),346.0)</f>
        <v>346</v>
      </c>
      <c r="K347" s="4">
        <f>IFERROR(__xludf.DUMMYFUNCTION("""COMPUTED_VALUE"""),346.0)</f>
        <v>346</v>
      </c>
      <c r="L347" s="4" t="str">
        <f>IFERROR(__xludf.DUMMYFUNCTION("""COMPUTED_VALUE"""),"67.5")</f>
        <v>67.5</v>
      </c>
      <c r="M347" s="4" t="str">
        <f>IFERROR(__xludf.DUMMYFUNCTION("""COMPUTED_VALUE"""),"67.2")</f>
        <v>67.2</v>
      </c>
    </row>
    <row r="348" ht="15.75" customHeight="1">
      <c r="A348" s="4">
        <v>171.45</v>
      </c>
      <c r="H348" s="2" t="s">
        <v>348</v>
      </c>
      <c r="J348" s="4">
        <f>IFERROR(__xludf.DUMMYFUNCTION("SPLIT(H348,"","",3)"),347.0)</f>
        <v>347</v>
      </c>
      <c r="K348" s="4">
        <f>IFERROR(__xludf.DUMMYFUNCTION("""COMPUTED_VALUE"""),347.0)</f>
        <v>347</v>
      </c>
      <c r="L348" s="4" t="str">
        <f>IFERROR(__xludf.DUMMYFUNCTION("""COMPUTED_VALUE"""),"67.5")</f>
        <v>67.5</v>
      </c>
      <c r="M348" s="4" t="str">
        <f>IFERROR(__xludf.DUMMYFUNCTION("""COMPUTED_VALUE"""),"67.2")</f>
        <v>67.2</v>
      </c>
    </row>
    <row r="349" ht="15.75" customHeight="1">
      <c r="A349" s="4">
        <v>171.45</v>
      </c>
      <c r="H349" s="2" t="s">
        <v>349</v>
      </c>
      <c r="J349" s="4">
        <f>IFERROR(__xludf.DUMMYFUNCTION("SPLIT(H349,"","",3)"),348.0)</f>
        <v>348</v>
      </c>
      <c r="K349" s="4">
        <f>IFERROR(__xludf.DUMMYFUNCTION("""COMPUTED_VALUE"""),348.0)</f>
        <v>348</v>
      </c>
      <c r="L349" s="4" t="str">
        <f>IFERROR(__xludf.DUMMYFUNCTION("""COMPUTED_VALUE"""),"67.5")</f>
        <v>67.5</v>
      </c>
      <c r="M349" s="4" t="str">
        <f>IFERROR(__xludf.DUMMYFUNCTION("""COMPUTED_VALUE"""),"67.2")</f>
        <v>67.2</v>
      </c>
    </row>
    <row r="350" ht="15.75" customHeight="1">
      <c r="A350" s="4">
        <v>171.45</v>
      </c>
      <c r="H350" s="2" t="s">
        <v>350</v>
      </c>
      <c r="J350" s="4">
        <f>IFERROR(__xludf.DUMMYFUNCTION("SPLIT(H350,"","",3)"),349.0)</f>
        <v>349</v>
      </c>
      <c r="K350" s="4">
        <f>IFERROR(__xludf.DUMMYFUNCTION("""COMPUTED_VALUE"""),349.0)</f>
        <v>349</v>
      </c>
      <c r="L350" s="4" t="str">
        <f>IFERROR(__xludf.DUMMYFUNCTION("""COMPUTED_VALUE"""),"67.5")</f>
        <v>67.5</v>
      </c>
      <c r="M350" s="4" t="str">
        <f>IFERROR(__xludf.DUMMYFUNCTION("""COMPUTED_VALUE"""),"67.2")</f>
        <v>67.2</v>
      </c>
    </row>
    <row r="351" ht="15.75" customHeight="1">
      <c r="A351" s="4">
        <v>171.45</v>
      </c>
      <c r="H351" s="2" t="s">
        <v>351</v>
      </c>
      <c r="J351" s="4">
        <f>IFERROR(__xludf.DUMMYFUNCTION("SPLIT(H351,"","",3)"),350.0)</f>
        <v>350</v>
      </c>
      <c r="K351" s="4">
        <f>IFERROR(__xludf.DUMMYFUNCTION("""COMPUTED_VALUE"""),350.0)</f>
        <v>350</v>
      </c>
      <c r="L351" s="4" t="str">
        <f>IFERROR(__xludf.DUMMYFUNCTION("""COMPUTED_VALUE"""),"67.5")</f>
        <v>67.5</v>
      </c>
      <c r="M351" s="4" t="str">
        <f>IFERROR(__xludf.DUMMYFUNCTION("""COMPUTED_VALUE"""),"67.2")</f>
        <v>67.2</v>
      </c>
    </row>
    <row r="352" ht="15.75" customHeight="1">
      <c r="A352" s="4">
        <v>171.45</v>
      </c>
      <c r="H352" s="2" t="s">
        <v>352</v>
      </c>
      <c r="J352" s="4">
        <f>IFERROR(__xludf.DUMMYFUNCTION("SPLIT(H352,"","",3)"),351.0)</f>
        <v>351</v>
      </c>
      <c r="K352" s="4">
        <f>IFERROR(__xludf.DUMMYFUNCTION("""COMPUTED_VALUE"""),351.0)</f>
        <v>351</v>
      </c>
      <c r="L352" s="4" t="str">
        <f>IFERROR(__xludf.DUMMYFUNCTION("""COMPUTED_VALUE"""),"67.5")</f>
        <v>67.5</v>
      </c>
      <c r="M352" s="4" t="str">
        <f>IFERROR(__xludf.DUMMYFUNCTION("""COMPUTED_VALUE"""),"67.2")</f>
        <v>67.2</v>
      </c>
    </row>
    <row r="353" ht="15.75" customHeight="1">
      <c r="A353" s="4">
        <v>171.45</v>
      </c>
      <c r="H353" s="2" t="s">
        <v>353</v>
      </c>
      <c r="J353" s="4">
        <f>IFERROR(__xludf.DUMMYFUNCTION("SPLIT(H353,"","",3)"),352.0)</f>
        <v>352</v>
      </c>
      <c r="K353" s="4">
        <f>IFERROR(__xludf.DUMMYFUNCTION("""COMPUTED_VALUE"""),352.0)</f>
        <v>352</v>
      </c>
      <c r="L353" s="4" t="str">
        <f>IFERROR(__xludf.DUMMYFUNCTION("""COMPUTED_VALUE"""),"67.5")</f>
        <v>67.5</v>
      </c>
      <c r="M353" s="4" t="str">
        <f>IFERROR(__xludf.DUMMYFUNCTION("""COMPUTED_VALUE"""),"67.2")</f>
        <v>67.2</v>
      </c>
    </row>
    <row r="354" ht="15.75" customHeight="1">
      <c r="A354" s="4">
        <v>171.45</v>
      </c>
      <c r="H354" s="2" t="s">
        <v>354</v>
      </c>
      <c r="J354" s="4">
        <f>IFERROR(__xludf.DUMMYFUNCTION("SPLIT(H354,"","",3)"),353.0)</f>
        <v>353</v>
      </c>
      <c r="K354" s="4">
        <f>IFERROR(__xludf.DUMMYFUNCTION("""COMPUTED_VALUE"""),353.0)</f>
        <v>353</v>
      </c>
      <c r="L354" s="4" t="str">
        <f>IFERROR(__xludf.DUMMYFUNCTION("""COMPUTED_VALUE"""),"67.5")</f>
        <v>67.5</v>
      </c>
      <c r="M354" s="4" t="str">
        <f>IFERROR(__xludf.DUMMYFUNCTION("""COMPUTED_VALUE"""),"67.2")</f>
        <v>67.2</v>
      </c>
    </row>
    <row r="355" ht="15.75" customHeight="1">
      <c r="A355" s="4">
        <v>171.45</v>
      </c>
      <c r="H355" s="2" t="s">
        <v>355</v>
      </c>
      <c r="J355" s="4">
        <f>IFERROR(__xludf.DUMMYFUNCTION("SPLIT(H355,"","",3)"),354.0)</f>
        <v>354</v>
      </c>
      <c r="K355" s="4">
        <f>IFERROR(__xludf.DUMMYFUNCTION("""COMPUTED_VALUE"""),354.0)</f>
        <v>354</v>
      </c>
      <c r="L355" s="4" t="str">
        <f>IFERROR(__xludf.DUMMYFUNCTION("""COMPUTED_VALUE"""),"67.5")</f>
        <v>67.5</v>
      </c>
      <c r="M355" s="4" t="str">
        <f>IFERROR(__xludf.DUMMYFUNCTION("""COMPUTED_VALUE"""),"67.2")</f>
        <v>67.2</v>
      </c>
    </row>
    <row r="356" ht="15.75" customHeight="1">
      <c r="A356" s="4">
        <v>171.45</v>
      </c>
      <c r="H356" s="2" t="s">
        <v>356</v>
      </c>
      <c r="J356" s="4">
        <f>IFERROR(__xludf.DUMMYFUNCTION("SPLIT(H356,"","",3)"),355.0)</f>
        <v>355</v>
      </c>
      <c r="K356" s="4">
        <f>IFERROR(__xludf.DUMMYFUNCTION("""COMPUTED_VALUE"""),355.0)</f>
        <v>355</v>
      </c>
      <c r="L356" s="4" t="str">
        <f>IFERROR(__xludf.DUMMYFUNCTION("""COMPUTED_VALUE"""),"67.5")</f>
        <v>67.5</v>
      </c>
      <c r="M356" s="4" t="str">
        <f>IFERROR(__xludf.DUMMYFUNCTION("""COMPUTED_VALUE"""),"67.2")</f>
        <v>67.2</v>
      </c>
    </row>
    <row r="357" ht="15.75" customHeight="1">
      <c r="A357" s="4">
        <v>171.45</v>
      </c>
      <c r="H357" s="2" t="s">
        <v>357</v>
      </c>
      <c r="J357" s="4">
        <f>IFERROR(__xludf.DUMMYFUNCTION("SPLIT(H357,"","",3)"),356.0)</f>
        <v>356</v>
      </c>
      <c r="K357" s="4">
        <f>IFERROR(__xludf.DUMMYFUNCTION("""COMPUTED_VALUE"""),356.0)</f>
        <v>356</v>
      </c>
      <c r="L357" s="4" t="str">
        <f>IFERROR(__xludf.DUMMYFUNCTION("""COMPUTED_VALUE"""),"67.5")</f>
        <v>67.5</v>
      </c>
      <c r="M357" s="4" t="str">
        <f>IFERROR(__xludf.DUMMYFUNCTION("""COMPUTED_VALUE"""),"67.2")</f>
        <v>67.2</v>
      </c>
    </row>
    <row r="358" ht="15.75" customHeight="1">
      <c r="A358" s="4">
        <v>171.45</v>
      </c>
      <c r="H358" s="2" t="s">
        <v>358</v>
      </c>
      <c r="J358" s="4">
        <f>IFERROR(__xludf.DUMMYFUNCTION("SPLIT(H358,"","",3)"),357.0)</f>
        <v>357</v>
      </c>
      <c r="K358" s="4">
        <f>IFERROR(__xludf.DUMMYFUNCTION("""COMPUTED_VALUE"""),357.0)</f>
        <v>357</v>
      </c>
      <c r="L358" s="4" t="str">
        <f>IFERROR(__xludf.DUMMYFUNCTION("""COMPUTED_VALUE"""),"67.5")</f>
        <v>67.5</v>
      </c>
      <c r="M358" s="4" t="str">
        <f>IFERROR(__xludf.DUMMYFUNCTION("""COMPUTED_VALUE"""),"67.2")</f>
        <v>67.2</v>
      </c>
    </row>
    <row r="359" ht="15.75" customHeight="1">
      <c r="A359" s="4">
        <v>171.45</v>
      </c>
      <c r="H359" s="2" t="s">
        <v>359</v>
      </c>
      <c r="J359" s="4">
        <f>IFERROR(__xludf.DUMMYFUNCTION("SPLIT(H359,"","",3)"),358.0)</f>
        <v>358</v>
      </c>
      <c r="K359" s="4">
        <f>IFERROR(__xludf.DUMMYFUNCTION("""COMPUTED_VALUE"""),358.0)</f>
        <v>358</v>
      </c>
      <c r="L359" s="4" t="str">
        <f>IFERROR(__xludf.DUMMYFUNCTION("""COMPUTED_VALUE"""),"67.5")</f>
        <v>67.5</v>
      </c>
      <c r="M359" s="4" t="str">
        <f>IFERROR(__xludf.DUMMYFUNCTION("""COMPUTED_VALUE"""),"67.2")</f>
        <v>67.2</v>
      </c>
    </row>
    <row r="360" ht="15.75" customHeight="1">
      <c r="A360" s="4">
        <v>171.45</v>
      </c>
      <c r="H360" s="2" t="s">
        <v>360</v>
      </c>
      <c r="J360" s="4">
        <f>IFERROR(__xludf.DUMMYFUNCTION("SPLIT(H360,"","",3)"),359.0)</f>
        <v>359</v>
      </c>
      <c r="K360" s="4">
        <f>IFERROR(__xludf.DUMMYFUNCTION("""COMPUTED_VALUE"""),359.0)</f>
        <v>359</v>
      </c>
      <c r="L360" s="4" t="str">
        <f>IFERROR(__xludf.DUMMYFUNCTION("""COMPUTED_VALUE"""),"67.5")</f>
        <v>67.5</v>
      </c>
      <c r="M360" s="4" t="str">
        <f>IFERROR(__xludf.DUMMYFUNCTION("""COMPUTED_VALUE"""),"67.2")</f>
        <v>67.2</v>
      </c>
    </row>
    <row r="361" ht="15.75" customHeight="1">
      <c r="A361" s="4">
        <v>171.45</v>
      </c>
      <c r="H361" s="2" t="s">
        <v>361</v>
      </c>
      <c r="J361" s="4">
        <f>IFERROR(__xludf.DUMMYFUNCTION("SPLIT(H361,"","",3)"),360.0)</f>
        <v>360</v>
      </c>
      <c r="K361" s="4">
        <f>IFERROR(__xludf.DUMMYFUNCTION("""COMPUTED_VALUE"""),360.0)</f>
        <v>360</v>
      </c>
      <c r="L361" s="4" t="str">
        <f>IFERROR(__xludf.DUMMYFUNCTION("""COMPUTED_VALUE"""),"67.5")</f>
        <v>67.5</v>
      </c>
      <c r="M361" s="4" t="str">
        <f>IFERROR(__xludf.DUMMYFUNCTION("""COMPUTED_VALUE"""),"67.2")</f>
        <v>67.2</v>
      </c>
    </row>
    <row r="362" ht="15.75" customHeight="1">
      <c r="A362" s="4">
        <v>171.45</v>
      </c>
      <c r="H362" s="2" t="s">
        <v>362</v>
      </c>
      <c r="J362" s="4">
        <f>IFERROR(__xludf.DUMMYFUNCTION("SPLIT(H362,"","",3)"),361.0)</f>
        <v>361</v>
      </c>
      <c r="K362" s="4">
        <f>IFERROR(__xludf.DUMMYFUNCTION("""COMPUTED_VALUE"""),361.0)</f>
        <v>361</v>
      </c>
      <c r="L362" s="4" t="str">
        <f>IFERROR(__xludf.DUMMYFUNCTION("""COMPUTED_VALUE"""),"67.5")</f>
        <v>67.5</v>
      </c>
      <c r="M362" s="4" t="str">
        <f>IFERROR(__xludf.DUMMYFUNCTION("""COMPUTED_VALUE"""),"67.2")</f>
        <v>67.2</v>
      </c>
    </row>
    <row r="363" ht="15.75" customHeight="1">
      <c r="A363" s="4">
        <v>171.45</v>
      </c>
      <c r="H363" s="2" t="s">
        <v>363</v>
      </c>
      <c r="J363" s="4">
        <f>IFERROR(__xludf.DUMMYFUNCTION("SPLIT(H363,"","",3)"),362.0)</f>
        <v>362</v>
      </c>
      <c r="K363" s="4">
        <f>IFERROR(__xludf.DUMMYFUNCTION("""COMPUTED_VALUE"""),362.0)</f>
        <v>362</v>
      </c>
      <c r="L363" s="4" t="str">
        <f>IFERROR(__xludf.DUMMYFUNCTION("""COMPUTED_VALUE"""),"67.5")</f>
        <v>67.5</v>
      </c>
      <c r="M363" s="4" t="str">
        <f>IFERROR(__xludf.DUMMYFUNCTION("""COMPUTED_VALUE"""),"67.2")</f>
        <v>67.2</v>
      </c>
    </row>
    <row r="364" ht="15.75" customHeight="1">
      <c r="A364" s="4">
        <v>171.45</v>
      </c>
      <c r="H364" s="2" t="s">
        <v>364</v>
      </c>
      <c r="J364" s="4">
        <f>IFERROR(__xludf.DUMMYFUNCTION("SPLIT(H364,"","",3)"),363.0)</f>
        <v>363</v>
      </c>
      <c r="K364" s="4">
        <f>IFERROR(__xludf.DUMMYFUNCTION("""COMPUTED_VALUE"""),363.0)</f>
        <v>363</v>
      </c>
      <c r="L364" s="4" t="str">
        <f>IFERROR(__xludf.DUMMYFUNCTION("""COMPUTED_VALUE"""),"67.5")</f>
        <v>67.5</v>
      </c>
      <c r="M364" s="4" t="str">
        <f>IFERROR(__xludf.DUMMYFUNCTION("""COMPUTED_VALUE"""),"67.2")</f>
        <v>67.2</v>
      </c>
    </row>
    <row r="365" ht="15.75" customHeight="1">
      <c r="A365" s="4">
        <v>171.45</v>
      </c>
      <c r="H365" s="2" t="s">
        <v>365</v>
      </c>
      <c r="J365" s="4">
        <f>IFERROR(__xludf.DUMMYFUNCTION("SPLIT(H365,"","",3)"),364.0)</f>
        <v>364</v>
      </c>
      <c r="K365" s="4">
        <f>IFERROR(__xludf.DUMMYFUNCTION("""COMPUTED_VALUE"""),364.0)</f>
        <v>364</v>
      </c>
      <c r="L365" s="4" t="str">
        <f>IFERROR(__xludf.DUMMYFUNCTION("""COMPUTED_VALUE"""),"67.5")</f>
        <v>67.5</v>
      </c>
      <c r="M365" s="4" t="str">
        <f>IFERROR(__xludf.DUMMYFUNCTION("""COMPUTED_VALUE"""),"67.2")</f>
        <v>67.2</v>
      </c>
    </row>
    <row r="366" ht="15.75" customHeight="1">
      <c r="A366" s="4">
        <v>171.45</v>
      </c>
      <c r="H366" s="2" t="s">
        <v>366</v>
      </c>
      <c r="J366" s="4">
        <f>IFERROR(__xludf.DUMMYFUNCTION("SPLIT(H366,"","",3)"),365.0)</f>
        <v>365</v>
      </c>
      <c r="K366" s="4">
        <f>IFERROR(__xludf.DUMMYFUNCTION("""COMPUTED_VALUE"""),365.0)</f>
        <v>365</v>
      </c>
      <c r="L366" s="4" t="str">
        <f>IFERROR(__xludf.DUMMYFUNCTION("""COMPUTED_VALUE"""),"67.5")</f>
        <v>67.5</v>
      </c>
      <c r="M366" s="4" t="str">
        <f>IFERROR(__xludf.DUMMYFUNCTION("""COMPUTED_VALUE"""),"67.2")</f>
        <v>67.2</v>
      </c>
    </row>
    <row r="367" ht="15.75" customHeight="1">
      <c r="A367" s="4">
        <v>171.45</v>
      </c>
      <c r="H367" s="2" t="s">
        <v>367</v>
      </c>
      <c r="J367" s="4">
        <f>IFERROR(__xludf.DUMMYFUNCTION("SPLIT(H367,"","",3)"),366.0)</f>
        <v>366</v>
      </c>
      <c r="K367" s="4">
        <f>IFERROR(__xludf.DUMMYFUNCTION("""COMPUTED_VALUE"""),366.0)</f>
        <v>366</v>
      </c>
      <c r="L367" s="4" t="str">
        <f>IFERROR(__xludf.DUMMYFUNCTION("""COMPUTED_VALUE"""),"67.5")</f>
        <v>67.5</v>
      </c>
      <c r="M367" s="4" t="str">
        <f>IFERROR(__xludf.DUMMYFUNCTION("""COMPUTED_VALUE"""),"67.2")</f>
        <v>67.2</v>
      </c>
    </row>
    <row r="368" ht="15.75" customHeight="1">
      <c r="A368" s="4">
        <v>171.45</v>
      </c>
      <c r="H368" s="2" t="s">
        <v>368</v>
      </c>
      <c r="J368" s="4">
        <f>IFERROR(__xludf.DUMMYFUNCTION("SPLIT(H368,"","",3)"),367.0)</f>
        <v>367</v>
      </c>
      <c r="K368" s="4">
        <f>IFERROR(__xludf.DUMMYFUNCTION("""COMPUTED_VALUE"""),367.0)</f>
        <v>367</v>
      </c>
      <c r="L368" s="4" t="str">
        <f>IFERROR(__xludf.DUMMYFUNCTION("""COMPUTED_VALUE"""),"67.5")</f>
        <v>67.5</v>
      </c>
      <c r="M368" s="4" t="str">
        <f>IFERROR(__xludf.DUMMYFUNCTION("""COMPUTED_VALUE"""),"67.2")</f>
        <v>67.2</v>
      </c>
    </row>
    <row r="369" ht="15.75" customHeight="1">
      <c r="A369" s="4">
        <v>171.45</v>
      </c>
      <c r="H369" s="2" t="s">
        <v>369</v>
      </c>
      <c r="J369" s="4">
        <f>IFERROR(__xludf.DUMMYFUNCTION("SPLIT(H369,"","",3)"),368.0)</f>
        <v>368</v>
      </c>
      <c r="K369" s="4">
        <f>IFERROR(__xludf.DUMMYFUNCTION("""COMPUTED_VALUE"""),368.0)</f>
        <v>368</v>
      </c>
      <c r="L369" s="4" t="str">
        <f>IFERROR(__xludf.DUMMYFUNCTION("""COMPUTED_VALUE"""),"67.5")</f>
        <v>67.5</v>
      </c>
      <c r="M369" s="4" t="str">
        <f>IFERROR(__xludf.DUMMYFUNCTION("""COMPUTED_VALUE"""),"67.2")</f>
        <v>67.2</v>
      </c>
    </row>
    <row r="370" ht="15.75" customHeight="1">
      <c r="A370" s="4">
        <v>171.45</v>
      </c>
      <c r="H370" s="2" t="s">
        <v>370</v>
      </c>
      <c r="J370" s="4">
        <f>IFERROR(__xludf.DUMMYFUNCTION("SPLIT(H370,"","",3)"),369.0)</f>
        <v>369</v>
      </c>
      <c r="K370" s="4">
        <f>IFERROR(__xludf.DUMMYFUNCTION("""COMPUTED_VALUE"""),369.0)</f>
        <v>369</v>
      </c>
      <c r="L370" s="4" t="str">
        <f>IFERROR(__xludf.DUMMYFUNCTION("""COMPUTED_VALUE"""),"67.5")</f>
        <v>67.5</v>
      </c>
      <c r="M370" s="4" t="str">
        <f>IFERROR(__xludf.DUMMYFUNCTION("""COMPUTED_VALUE"""),"67.2")</f>
        <v>67.2</v>
      </c>
    </row>
    <row r="371" ht="15.75" customHeight="1">
      <c r="A371" s="4">
        <v>171.45</v>
      </c>
      <c r="H371" s="2" t="s">
        <v>371</v>
      </c>
      <c r="J371" s="4">
        <f>IFERROR(__xludf.DUMMYFUNCTION("SPLIT(H371,"","",3)"),370.0)</f>
        <v>370</v>
      </c>
      <c r="K371" s="4">
        <f>IFERROR(__xludf.DUMMYFUNCTION("""COMPUTED_VALUE"""),370.0)</f>
        <v>370</v>
      </c>
      <c r="L371" s="4" t="str">
        <f>IFERROR(__xludf.DUMMYFUNCTION("""COMPUTED_VALUE"""),"67.5")</f>
        <v>67.5</v>
      </c>
      <c r="M371" s="4" t="str">
        <f>IFERROR(__xludf.DUMMYFUNCTION("""COMPUTED_VALUE"""),"67.2")</f>
        <v>67.2</v>
      </c>
    </row>
    <row r="372" ht="15.75" customHeight="1">
      <c r="A372" s="4">
        <v>171.45</v>
      </c>
      <c r="H372" s="2" t="s">
        <v>372</v>
      </c>
      <c r="J372" s="4">
        <f>IFERROR(__xludf.DUMMYFUNCTION("SPLIT(H372,"","",3)"),371.0)</f>
        <v>371</v>
      </c>
      <c r="K372" s="4">
        <f>IFERROR(__xludf.DUMMYFUNCTION("""COMPUTED_VALUE"""),371.0)</f>
        <v>371</v>
      </c>
      <c r="L372" s="4" t="str">
        <f>IFERROR(__xludf.DUMMYFUNCTION("""COMPUTED_VALUE"""),"67.5")</f>
        <v>67.5</v>
      </c>
      <c r="M372" s="4" t="str">
        <f>IFERROR(__xludf.DUMMYFUNCTION("""COMPUTED_VALUE"""),"67.2")</f>
        <v>67.2</v>
      </c>
    </row>
    <row r="373" ht="15.75" customHeight="1">
      <c r="A373" s="4">
        <v>168.91</v>
      </c>
      <c r="H373" s="2" t="s">
        <v>373</v>
      </c>
      <c r="J373" s="4">
        <f>IFERROR(__xludf.DUMMYFUNCTION("SPLIT(H373,"","",3)"),372.0)</f>
        <v>372</v>
      </c>
      <c r="K373" s="4">
        <f>IFERROR(__xludf.DUMMYFUNCTION("""COMPUTED_VALUE"""),372.0)</f>
        <v>372</v>
      </c>
      <c r="L373" s="4" t="str">
        <f>IFERROR(__xludf.DUMMYFUNCTION("""COMPUTED_VALUE"""),"66.5")</f>
        <v>66.5</v>
      </c>
      <c r="M373" s="4" t="str">
        <f>IFERROR(__xludf.DUMMYFUNCTION("""COMPUTED_VALUE"""),"67.2")</f>
        <v>67.2</v>
      </c>
    </row>
    <row r="374" ht="15.75" customHeight="1">
      <c r="A374" s="4">
        <v>168.91</v>
      </c>
      <c r="H374" s="2" t="s">
        <v>374</v>
      </c>
      <c r="J374" s="4">
        <f>IFERROR(__xludf.DUMMYFUNCTION("SPLIT(H374,"","",3)"),373.0)</f>
        <v>373</v>
      </c>
      <c r="K374" s="4">
        <f>IFERROR(__xludf.DUMMYFUNCTION("""COMPUTED_VALUE"""),373.0)</f>
        <v>373</v>
      </c>
      <c r="L374" s="4" t="str">
        <f>IFERROR(__xludf.DUMMYFUNCTION("""COMPUTED_VALUE"""),"66.5")</f>
        <v>66.5</v>
      </c>
      <c r="M374" s="4" t="str">
        <f>IFERROR(__xludf.DUMMYFUNCTION("""COMPUTED_VALUE"""),"67.2")</f>
        <v>67.2</v>
      </c>
    </row>
    <row r="375" ht="15.75" customHeight="1">
      <c r="A375" s="4">
        <v>168.91</v>
      </c>
      <c r="H375" s="2" t="s">
        <v>375</v>
      </c>
      <c r="J375" s="4">
        <f>IFERROR(__xludf.DUMMYFUNCTION("SPLIT(H375,"","",3)"),374.0)</f>
        <v>374</v>
      </c>
      <c r="K375" s="4">
        <f>IFERROR(__xludf.DUMMYFUNCTION("""COMPUTED_VALUE"""),374.0)</f>
        <v>374</v>
      </c>
      <c r="L375" s="4" t="str">
        <f>IFERROR(__xludf.DUMMYFUNCTION("""COMPUTED_VALUE"""),"66.5")</f>
        <v>66.5</v>
      </c>
      <c r="M375" s="4" t="str">
        <f>IFERROR(__xludf.DUMMYFUNCTION("""COMPUTED_VALUE"""),"67.2")</f>
        <v>67.2</v>
      </c>
    </row>
    <row r="376" ht="15.75" customHeight="1">
      <c r="A376" s="4">
        <v>168.91</v>
      </c>
      <c r="H376" s="2" t="s">
        <v>376</v>
      </c>
      <c r="J376" s="4">
        <f>IFERROR(__xludf.DUMMYFUNCTION("SPLIT(H376,"","",3)"),375.0)</f>
        <v>375</v>
      </c>
      <c r="K376" s="4">
        <f>IFERROR(__xludf.DUMMYFUNCTION("""COMPUTED_VALUE"""),375.0)</f>
        <v>375</v>
      </c>
      <c r="L376" s="4" t="str">
        <f>IFERROR(__xludf.DUMMYFUNCTION("""COMPUTED_VALUE"""),"66.5")</f>
        <v>66.5</v>
      </c>
      <c r="M376" s="4" t="str">
        <f>IFERROR(__xludf.DUMMYFUNCTION("""COMPUTED_VALUE"""),"67.2")</f>
        <v>67.2</v>
      </c>
    </row>
    <row r="377" ht="15.75" customHeight="1">
      <c r="A377" s="4">
        <v>168.91</v>
      </c>
      <c r="H377" s="2" t="s">
        <v>377</v>
      </c>
      <c r="J377" s="4">
        <f>IFERROR(__xludf.DUMMYFUNCTION("SPLIT(H377,"","",3)"),376.0)</f>
        <v>376</v>
      </c>
      <c r="K377" s="4">
        <f>IFERROR(__xludf.DUMMYFUNCTION("""COMPUTED_VALUE"""),376.0)</f>
        <v>376</v>
      </c>
      <c r="L377" s="4" t="str">
        <f>IFERROR(__xludf.DUMMYFUNCTION("""COMPUTED_VALUE"""),"66.5")</f>
        <v>66.5</v>
      </c>
      <c r="M377" s="4" t="str">
        <f>IFERROR(__xludf.DUMMYFUNCTION("""COMPUTED_VALUE"""),"67.2")</f>
        <v>67.2</v>
      </c>
    </row>
    <row r="378" ht="15.75" customHeight="1">
      <c r="A378" s="4">
        <v>168.91</v>
      </c>
      <c r="H378" s="2" t="s">
        <v>378</v>
      </c>
      <c r="J378" s="4">
        <f>IFERROR(__xludf.DUMMYFUNCTION("SPLIT(H378,"","",3)"),377.0)</f>
        <v>377</v>
      </c>
      <c r="K378" s="4">
        <f>IFERROR(__xludf.DUMMYFUNCTION("""COMPUTED_VALUE"""),377.0)</f>
        <v>377</v>
      </c>
      <c r="L378" s="4" t="str">
        <f>IFERROR(__xludf.DUMMYFUNCTION("""COMPUTED_VALUE"""),"66.5")</f>
        <v>66.5</v>
      </c>
      <c r="M378" s="4" t="str">
        <f>IFERROR(__xludf.DUMMYFUNCTION("""COMPUTED_VALUE"""),"67.2")</f>
        <v>67.2</v>
      </c>
    </row>
    <row r="379" ht="15.75" customHeight="1">
      <c r="A379" s="4">
        <v>168.91</v>
      </c>
      <c r="H379" s="2" t="s">
        <v>379</v>
      </c>
      <c r="J379" s="4">
        <f>IFERROR(__xludf.DUMMYFUNCTION("SPLIT(H379,"","",3)"),378.0)</f>
        <v>378</v>
      </c>
      <c r="K379" s="4">
        <f>IFERROR(__xludf.DUMMYFUNCTION("""COMPUTED_VALUE"""),378.0)</f>
        <v>378</v>
      </c>
      <c r="L379" s="4" t="str">
        <f>IFERROR(__xludf.DUMMYFUNCTION("""COMPUTED_VALUE"""),"66.5")</f>
        <v>66.5</v>
      </c>
      <c r="M379" s="4" t="str">
        <f>IFERROR(__xludf.DUMMYFUNCTION("""COMPUTED_VALUE"""),"67.2")</f>
        <v>67.2</v>
      </c>
    </row>
    <row r="380" ht="15.75" customHeight="1">
      <c r="A380" s="4">
        <v>168.91</v>
      </c>
      <c r="H380" s="2" t="s">
        <v>380</v>
      </c>
      <c r="J380" s="4">
        <f>IFERROR(__xludf.DUMMYFUNCTION("SPLIT(H380,"","",3)"),379.0)</f>
        <v>379</v>
      </c>
      <c r="K380" s="4">
        <f>IFERROR(__xludf.DUMMYFUNCTION("""COMPUTED_VALUE"""),379.0)</f>
        <v>379</v>
      </c>
      <c r="L380" s="4" t="str">
        <f>IFERROR(__xludf.DUMMYFUNCTION("""COMPUTED_VALUE"""),"66.5")</f>
        <v>66.5</v>
      </c>
      <c r="M380" s="4" t="str">
        <f>IFERROR(__xludf.DUMMYFUNCTION("""COMPUTED_VALUE"""),"67.2")</f>
        <v>67.2</v>
      </c>
    </row>
    <row r="381" ht="15.75" customHeight="1">
      <c r="A381" s="4">
        <v>168.91</v>
      </c>
      <c r="H381" s="2" t="s">
        <v>381</v>
      </c>
      <c r="J381" s="4">
        <f>IFERROR(__xludf.DUMMYFUNCTION("SPLIT(H381,"","",3)"),380.0)</f>
        <v>380</v>
      </c>
      <c r="K381" s="4">
        <f>IFERROR(__xludf.DUMMYFUNCTION("""COMPUTED_VALUE"""),380.0)</f>
        <v>380</v>
      </c>
      <c r="L381" s="4" t="str">
        <f>IFERROR(__xludf.DUMMYFUNCTION("""COMPUTED_VALUE"""),"66.5")</f>
        <v>66.5</v>
      </c>
      <c r="M381" s="4" t="str">
        <f>IFERROR(__xludf.DUMMYFUNCTION("""COMPUTED_VALUE"""),"67.2")</f>
        <v>67.2</v>
      </c>
    </row>
    <row r="382" ht="15.75" customHeight="1">
      <c r="A382" s="4">
        <v>168.91</v>
      </c>
      <c r="H382" s="2" t="s">
        <v>382</v>
      </c>
      <c r="J382" s="4">
        <f>IFERROR(__xludf.DUMMYFUNCTION("SPLIT(H382,"","",3)"),381.0)</f>
        <v>381</v>
      </c>
      <c r="K382" s="4">
        <f>IFERROR(__xludf.DUMMYFUNCTION("""COMPUTED_VALUE"""),381.0)</f>
        <v>381</v>
      </c>
      <c r="L382" s="4" t="str">
        <f>IFERROR(__xludf.DUMMYFUNCTION("""COMPUTED_VALUE"""),"66.5")</f>
        <v>66.5</v>
      </c>
      <c r="M382" s="4" t="str">
        <f>IFERROR(__xludf.DUMMYFUNCTION("""COMPUTED_VALUE"""),"67.2")</f>
        <v>67.2</v>
      </c>
    </row>
    <row r="383" ht="15.75" customHeight="1">
      <c r="A383" s="4">
        <v>168.91</v>
      </c>
      <c r="H383" s="2" t="s">
        <v>383</v>
      </c>
      <c r="J383" s="4">
        <f>IFERROR(__xludf.DUMMYFUNCTION("SPLIT(H383,"","",3)"),382.0)</f>
        <v>382</v>
      </c>
      <c r="K383" s="4">
        <f>IFERROR(__xludf.DUMMYFUNCTION("""COMPUTED_VALUE"""),382.0)</f>
        <v>382</v>
      </c>
      <c r="L383" s="4" t="str">
        <f>IFERROR(__xludf.DUMMYFUNCTION("""COMPUTED_VALUE"""),"66.5")</f>
        <v>66.5</v>
      </c>
      <c r="M383" s="4" t="str">
        <f>IFERROR(__xludf.DUMMYFUNCTION("""COMPUTED_VALUE"""),"67.2")</f>
        <v>67.2</v>
      </c>
    </row>
    <row r="384" ht="15.75" customHeight="1">
      <c r="A384" s="4">
        <v>168.91</v>
      </c>
      <c r="H384" s="2" t="s">
        <v>384</v>
      </c>
      <c r="J384" s="4">
        <f>IFERROR(__xludf.DUMMYFUNCTION("SPLIT(H384,"","",3)"),383.0)</f>
        <v>383</v>
      </c>
      <c r="K384" s="4">
        <f>IFERROR(__xludf.DUMMYFUNCTION("""COMPUTED_VALUE"""),383.0)</f>
        <v>383</v>
      </c>
      <c r="L384" s="4" t="str">
        <f>IFERROR(__xludf.DUMMYFUNCTION("""COMPUTED_VALUE"""),"66.5")</f>
        <v>66.5</v>
      </c>
      <c r="M384" s="4" t="str">
        <f>IFERROR(__xludf.DUMMYFUNCTION("""COMPUTED_VALUE"""),"67.2")</f>
        <v>67.2</v>
      </c>
    </row>
    <row r="385" ht="15.75" customHeight="1">
      <c r="A385" s="4">
        <v>168.91</v>
      </c>
      <c r="H385" s="2" t="s">
        <v>385</v>
      </c>
      <c r="J385" s="4">
        <f>IFERROR(__xludf.DUMMYFUNCTION("SPLIT(H385,"","",3)"),384.0)</f>
        <v>384</v>
      </c>
      <c r="K385" s="4">
        <f>IFERROR(__xludf.DUMMYFUNCTION("""COMPUTED_VALUE"""),384.0)</f>
        <v>384</v>
      </c>
      <c r="L385" s="4" t="str">
        <f>IFERROR(__xludf.DUMMYFUNCTION("""COMPUTED_VALUE"""),"66.5")</f>
        <v>66.5</v>
      </c>
      <c r="M385" s="4" t="str">
        <f>IFERROR(__xludf.DUMMYFUNCTION("""COMPUTED_VALUE"""),"67.2")</f>
        <v>67.2</v>
      </c>
    </row>
    <row r="386" ht="15.75" customHeight="1">
      <c r="A386" s="4">
        <v>168.91</v>
      </c>
      <c r="H386" s="2" t="s">
        <v>386</v>
      </c>
      <c r="J386" s="4">
        <f>IFERROR(__xludf.DUMMYFUNCTION("SPLIT(H386,"","",3)"),385.0)</f>
        <v>385</v>
      </c>
      <c r="K386" s="4">
        <f>IFERROR(__xludf.DUMMYFUNCTION("""COMPUTED_VALUE"""),385.0)</f>
        <v>385</v>
      </c>
      <c r="L386" s="4" t="str">
        <f>IFERROR(__xludf.DUMMYFUNCTION("""COMPUTED_VALUE"""),"66.5")</f>
        <v>66.5</v>
      </c>
      <c r="M386" s="4" t="str">
        <f>IFERROR(__xludf.DUMMYFUNCTION("""COMPUTED_VALUE"""),"67.2")</f>
        <v>67.2</v>
      </c>
    </row>
    <row r="387" ht="15.75" customHeight="1">
      <c r="A387" s="4">
        <v>168.91</v>
      </c>
      <c r="H387" s="2" t="s">
        <v>387</v>
      </c>
      <c r="J387" s="4">
        <f>IFERROR(__xludf.DUMMYFUNCTION("SPLIT(H387,"","",3)"),386.0)</f>
        <v>386</v>
      </c>
      <c r="K387" s="4">
        <f>IFERROR(__xludf.DUMMYFUNCTION("""COMPUTED_VALUE"""),386.0)</f>
        <v>386</v>
      </c>
      <c r="L387" s="4" t="str">
        <f>IFERROR(__xludf.DUMMYFUNCTION("""COMPUTED_VALUE"""),"66.5")</f>
        <v>66.5</v>
      </c>
      <c r="M387" s="4" t="str">
        <f>IFERROR(__xludf.DUMMYFUNCTION("""COMPUTED_VALUE"""),"67.2")</f>
        <v>67.2</v>
      </c>
    </row>
    <row r="388" ht="15.75" customHeight="1">
      <c r="A388" s="4">
        <v>168.91</v>
      </c>
      <c r="H388" s="2" t="s">
        <v>388</v>
      </c>
      <c r="J388" s="4">
        <f>IFERROR(__xludf.DUMMYFUNCTION("SPLIT(H388,"","",3)"),387.0)</f>
        <v>387</v>
      </c>
      <c r="K388" s="4">
        <f>IFERROR(__xludf.DUMMYFUNCTION("""COMPUTED_VALUE"""),387.0)</f>
        <v>387</v>
      </c>
      <c r="L388" s="4" t="str">
        <f>IFERROR(__xludf.DUMMYFUNCTION("""COMPUTED_VALUE"""),"66.5")</f>
        <v>66.5</v>
      </c>
      <c r="M388" s="4" t="str">
        <f>IFERROR(__xludf.DUMMYFUNCTION("""COMPUTED_VALUE"""),"67.2")</f>
        <v>67.2</v>
      </c>
    </row>
    <row r="389" ht="15.75" customHeight="1">
      <c r="A389" s="4">
        <v>168.91</v>
      </c>
      <c r="H389" s="2" t="s">
        <v>389</v>
      </c>
      <c r="J389" s="4">
        <f>IFERROR(__xludf.DUMMYFUNCTION("SPLIT(H389,"","",3)"),388.0)</f>
        <v>388</v>
      </c>
      <c r="K389" s="4">
        <f>IFERROR(__xludf.DUMMYFUNCTION("""COMPUTED_VALUE"""),388.0)</f>
        <v>388</v>
      </c>
      <c r="L389" s="4" t="str">
        <f>IFERROR(__xludf.DUMMYFUNCTION("""COMPUTED_VALUE"""),"66.5")</f>
        <v>66.5</v>
      </c>
      <c r="M389" s="4" t="str">
        <f>IFERROR(__xludf.DUMMYFUNCTION("""COMPUTED_VALUE"""),"67.2")</f>
        <v>67.2</v>
      </c>
    </row>
    <row r="390" ht="15.75" customHeight="1">
      <c r="A390" s="4">
        <v>166.37</v>
      </c>
      <c r="H390" s="2" t="s">
        <v>390</v>
      </c>
      <c r="J390" s="4">
        <f>IFERROR(__xludf.DUMMYFUNCTION("SPLIT(H390,"","",3)"),389.0)</f>
        <v>389</v>
      </c>
      <c r="K390" s="4">
        <f>IFERROR(__xludf.DUMMYFUNCTION("""COMPUTED_VALUE"""),389.0)</f>
        <v>389</v>
      </c>
      <c r="L390" s="4" t="str">
        <f>IFERROR(__xludf.DUMMYFUNCTION("""COMPUTED_VALUE"""),"65.5")</f>
        <v>65.5</v>
      </c>
      <c r="M390" s="4" t="str">
        <f>IFERROR(__xludf.DUMMYFUNCTION("""COMPUTED_VALUE"""),"67.2")</f>
        <v>67.2</v>
      </c>
    </row>
    <row r="391" ht="15.75" customHeight="1">
      <c r="A391" s="4">
        <v>166.37</v>
      </c>
      <c r="H391" s="2" t="s">
        <v>391</v>
      </c>
      <c r="J391" s="4">
        <f>IFERROR(__xludf.DUMMYFUNCTION("SPLIT(H391,"","",3)"),390.0)</f>
        <v>390</v>
      </c>
      <c r="K391" s="4">
        <f>IFERROR(__xludf.DUMMYFUNCTION("""COMPUTED_VALUE"""),390.0)</f>
        <v>390</v>
      </c>
      <c r="L391" s="4" t="str">
        <f>IFERROR(__xludf.DUMMYFUNCTION("""COMPUTED_VALUE"""),"65.5")</f>
        <v>65.5</v>
      </c>
      <c r="M391" s="4" t="str">
        <f>IFERROR(__xludf.DUMMYFUNCTION("""COMPUTED_VALUE"""),"67.2")</f>
        <v>67.2</v>
      </c>
    </row>
    <row r="392" ht="15.75" customHeight="1">
      <c r="A392" s="4">
        <v>166.37</v>
      </c>
      <c r="H392" s="2" t="s">
        <v>392</v>
      </c>
      <c r="J392" s="4">
        <f>IFERROR(__xludf.DUMMYFUNCTION("SPLIT(H392,"","",3)"),391.0)</f>
        <v>391</v>
      </c>
      <c r="K392" s="4">
        <f>IFERROR(__xludf.DUMMYFUNCTION("""COMPUTED_VALUE"""),391.0)</f>
        <v>391</v>
      </c>
      <c r="L392" s="4" t="str">
        <f>IFERROR(__xludf.DUMMYFUNCTION("""COMPUTED_VALUE"""),"65.5")</f>
        <v>65.5</v>
      </c>
      <c r="M392" s="4" t="str">
        <f>IFERROR(__xludf.DUMMYFUNCTION("""COMPUTED_VALUE"""),"67.2")</f>
        <v>67.2</v>
      </c>
    </row>
    <row r="393" ht="15.75" customHeight="1">
      <c r="A393" s="4">
        <v>166.37</v>
      </c>
      <c r="H393" s="2" t="s">
        <v>393</v>
      </c>
      <c r="J393" s="4">
        <f>IFERROR(__xludf.DUMMYFUNCTION("SPLIT(H393,"","",3)"),392.0)</f>
        <v>392</v>
      </c>
      <c r="K393" s="4">
        <f>IFERROR(__xludf.DUMMYFUNCTION("""COMPUTED_VALUE"""),392.0)</f>
        <v>392</v>
      </c>
      <c r="L393" s="4" t="str">
        <f>IFERROR(__xludf.DUMMYFUNCTION("""COMPUTED_VALUE"""),"65.5")</f>
        <v>65.5</v>
      </c>
      <c r="M393" s="4" t="str">
        <f>IFERROR(__xludf.DUMMYFUNCTION("""COMPUTED_VALUE"""),"67.2")</f>
        <v>67.2</v>
      </c>
    </row>
    <row r="394" ht="15.75" customHeight="1">
      <c r="A394" s="4">
        <v>166.37</v>
      </c>
      <c r="H394" s="2" t="s">
        <v>394</v>
      </c>
      <c r="J394" s="4">
        <f>IFERROR(__xludf.DUMMYFUNCTION("SPLIT(H394,"","",3)"),393.0)</f>
        <v>393</v>
      </c>
      <c r="K394" s="4">
        <f>IFERROR(__xludf.DUMMYFUNCTION("""COMPUTED_VALUE"""),393.0)</f>
        <v>393</v>
      </c>
      <c r="L394" s="4" t="str">
        <f>IFERROR(__xludf.DUMMYFUNCTION("""COMPUTED_VALUE"""),"65.5")</f>
        <v>65.5</v>
      </c>
      <c r="M394" s="4" t="str">
        <f>IFERROR(__xludf.DUMMYFUNCTION("""COMPUTED_VALUE"""),"67.2")</f>
        <v>67.2</v>
      </c>
    </row>
    <row r="395" ht="15.75" customHeight="1">
      <c r="A395" s="4">
        <v>166.37</v>
      </c>
      <c r="H395" s="2" t="s">
        <v>395</v>
      </c>
      <c r="J395" s="4">
        <f>IFERROR(__xludf.DUMMYFUNCTION("SPLIT(H395,"","",3)"),394.0)</f>
        <v>394</v>
      </c>
      <c r="K395" s="4">
        <f>IFERROR(__xludf.DUMMYFUNCTION("""COMPUTED_VALUE"""),394.0)</f>
        <v>394</v>
      </c>
      <c r="L395" s="4" t="str">
        <f>IFERROR(__xludf.DUMMYFUNCTION("""COMPUTED_VALUE"""),"65.5")</f>
        <v>65.5</v>
      </c>
      <c r="M395" s="4" t="str">
        <f>IFERROR(__xludf.DUMMYFUNCTION("""COMPUTED_VALUE"""),"67.2")</f>
        <v>67.2</v>
      </c>
    </row>
    <row r="396" ht="15.75" customHeight="1">
      <c r="A396" s="4">
        <v>166.37</v>
      </c>
      <c r="H396" s="2" t="s">
        <v>396</v>
      </c>
      <c r="J396" s="4">
        <f>IFERROR(__xludf.DUMMYFUNCTION("SPLIT(H396,"","",3)"),395.0)</f>
        <v>395</v>
      </c>
      <c r="K396" s="4">
        <f>IFERROR(__xludf.DUMMYFUNCTION("""COMPUTED_VALUE"""),395.0)</f>
        <v>395</v>
      </c>
      <c r="L396" s="4" t="str">
        <f>IFERROR(__xludf.DUMMYFUNCTION("""COMPUTED_VALUE"""),"65.5")</f>
        <v>65.5</v>
      </c>
      <c r="M396" s="4" t="str">
        <f>IFERROR(__xludf.DUMMYFUNCTION("""COMPUTED_VALUE"""),"67.2")</f>
        <v>67.2</v>
      </c>
    </row>
    <row r="397" ht="15.75" customHeight="1">
      <c r="A397" s="4">
        <v>166.37</v>
      </c>
      <c r="H397" s="2" t="s">
        <v>397</v>
      </c>
      <c r="J397" s="4">
        <f>IFERROR(__xludf.DUMMYFUNCTION("SPLIT(H397,"","",3)"),396.0)</f>
        <v>396</v>
      </c>
      <c r="K397" s="4">
        <f>IFERROR(__xludf.DUMMYFUNCTION("""COMPUTED_VALUE"""),396.0)</f>
        <v>396</v>
      </c>
      <c r="L397" s="4" t="str">
        <f>IFERROR(__xludf.DUMMYFUNCTION("""COMPUTED_VALUE"""),"65.5")</f>
        <v>65.5</v>
      </c>
      <c r="M397" s="4" t="str">
        <f>IFERROR(__xludf.DUMMYFUNCTION("""COMPUTED_VALUE"""),"67.2")</f>
        <v>67.2</v>
      </c>
    </row>
    <row r="398" ht="15.75" customHeight="1">
      <c r="A398" s="4">
        <v>166.37</v>
      </c>
      <c r="H398" s="2" t="s">
        <v>398</v>
      </c>
      <c r="J398" s="4">
        <f>IFERROR(__xludf.DUMMYFUNCTION("SPLIT(H398,"","",3)"),397.0)</f>
        <v>397</v>
      </c>
      <c r="K398" s="4">
        <f>IFERROR(__xludf.DUMMYFUNCTION("""COMPUTED_VALUE"""),397.0)</f>
        <v>397</v>
      </c>
      <c r="L398" s="4" t="str">
        <f>IFERROR(__xludf.DUMMYFUNCTION("""COMPUTED_VALUE"""),"65.5")</f>
        <v>65.5</v>
      </c>
      <c r="M398" s="4" t="str">
        <f>IFERROR(__xludf.DUMMYFUNCTION("""COMPUTED_VALUE"""),"67.2")</f>
        <v>67.2</v>
      </c>
    </row>
    <row r="399" ht="15.75" customHeight="1">
      <c r="A399" s="4">
        <v>166.37</v>
      </c>
      <c r="H399" s="2" t="s">
        <v>399</v>
      </c>
      <c r="J399" s="4">
        <f>IFERROR(__xludf.DUMMYFUNCTION("SPLIT(H399,"","",3)"),398.0)</f>
        <v>398</v>
      </c>
      <c r="K399" s="4">
        <f>IFERROR(__xludf.DUMMYFUNCTION("""COMPUTED_VALUE"""),398.0)</f>
        <v>398</v>
      </c>
      <c r="L399" s="4" t="str">
        <f>IFERROR(__xludf.DUMMYFUNCTION("""COMPUTED_VALUE"""),"65.5")</f>
        <v>65.5</v>
      </c>
      <c r="M399" s="4" t="str">
        <f>IFERROR(__xludf.DUMMYFUNCTION("""COMPUTED_VALUE"""),"67.2")</f>
        <v>67.2</v>
      </c>
    </row>
    <row r="400" ht="15.75" customHeight="1">
      <c r="A400" s="4">
        <v>166.37</v>
      </c>
      <c r="H400" s="2" t="s">
        <v>400</v>
      </c>
      <c r="J400" s="4">
        <f>IFERROR(__xludf.DUMMYFUNCTION("SPLIT(H400,"","",3)"),399.0)</f>
        <v>399</v>
      </c>
      <c r="K400" s="4">
        <f>IFERROR(__xludf.DUMMYFUNCTION("""COMPUTED_VALUE"""),399.0)</f>
        <v>399</v>
      </c>
      <c r="L400" s="4" t="str">
        <f>IFERROR(__xludf.DUMMYFUNCTION("""COMPUTED_VALUE"""),"65.5")</f>
        <v>65.5</v>
      </c>
      <c r="M400" s="4" t="str">
        <f>IFERROR(__xludf.DUMMYFUNCTION("""COMPUTED_VALUE"""),"67.2")</f>
        <v>67.2</v>
      </c>
    </row>
    <row r="401" ht="15.75" customHeight="1">
      <c r="A401" s="4">
        <v>163.83</v>
      </c>
      <c r="H401" s="2" t="s">
        <v>401</v>
      </c>
      <c r="J401" s="4">
        <f>IFERROR(__xludf.DUMMYFUNCTION("SPLIT(H401,"","",3)"),400.0)</f>
        <v>400</v>
      </c>
      <c r="K401" s="4">
        <f>IFERROR(__xludf.DUMMYFUNCTION("""COMPUTED_VALUE"""),400.0)</f>
        <v>400</v>
      </c>
      <c r="L401" s="4" t="str">
        <f>IFERROR(__xludf.DUMMYFUNCTION("""COMPUTED_VALUE"""),"64.5")</f>
        <v>64.5</v>
      </c>
      <c r="M401" s="4" t="str">
        <f>IFERROR(__xludf.DUMMYFUNCTION("""COMPUTED_VALUE"""),"67.2")</f>
        <v>67.2</v>
      </c>
    </row>
    <row r="402" ht="15.75" customHeight="1">
      <c r="A402" s="4">
        <v>163.83</v>
      </c>
      <c r="H402" s="2" t="s">
        <v>402</v>
      </c>
      <c r="J402" s="4">
        <f>IFERROR(__xludf.DUMMYFUNCTION("SPLIT(H402,"","",3)"),401.0)</f>
        <v>401</v>
      </c>
      <c r="K402" s="4">
        <f>IFERROR(__xludf.DUMMYFUNCTION("""COMPUTED_VALUE"""),401.0)</f>
        <v>401</v>
      </c>
      <c r="L402" s="4" t="str">
        <f>IFERROR(__xludf.DUMMYFUNCTION("""COMPUTED_VALUE"""),"64.5")</f>
        <v>64.5</v>
      </c>
      <c r="M402" s="4" t="str">
        <f>IFERROR(__xludf.DUMMYFUNCTION("""COMPUTED_VALUE"""),"67.2")</f>
        <v>67.2</v>
      </c>
    </row>
    <row r="403" ht="15.75" customHeight="1">
      <c r="A403" s="4">
        <v>163.83</v>
      </c>
      <c r="H403" s="2" t="s">
        <v>403</v>
      </c>
      <c r="J403" s="4">
        <f>IFERROR(__xludf.DUMMYFUNCTION("SPLIT(H403,"","",3)"),402.0)</f>
        <v>402</v>
      </c>
      <c r="K403" s="4">
        <f>IFERROR(__xludf.DUMMYFUNCTION("""COMPUTED_VALUE"""),402.0)</f>
        <v>402</v>
      </c>
      <c r="L403" s="4" t="str">
        <f>IFERROR(__xludf.DUMMYFUNCTION("""COMPUTED_VALUE"""),"64.5")</f>
        <v>64.5</v>
      </c>
      <c r="M403" s="4" t="str">
        <f>IFERROR(__xludf.DUMMYFUNCTION("""COMPUTED_VALUE"""),"67.2")</f>
        <v>67.2</v>
      </c>
    </row>
    <row r="404" ht="15.75" customHeight="1">
      <c r="A404" s="4">
        <v>163.83</v>
      </c>
      <c r="H404" s="2" t="s">
        <v>404</v>
      </c>
      <c r="J404" s="4">
        <f>IFERROR(__xludf.DUMMYFUNCTION("SPLIT(H404,"","",3)"),403.0)</f>
        <v>403</v>
      </c>
      <c r="K404" s="4">
        <f>IFERROR(__xludf.DUMMYFUNCTION("""COMPUTED_VALUE"""),403.0)</f>
        <v>403</v>
      </c>
      <c r="L404" s="4" t="str">
        <f>IFERROR(__xludf.DUMMYFUNCTION("""COMPUTED_VALUE"""),"64.5")</f>
        <v>64.5</v>
      </c>
      <c r="M404" s="4" t="str">
        <f>IFERROR(__xludf.DUMMYFUNCTION("""COMPUTED_VALUE"""),"67.2")</f>
        <v>67.2</v>
      </c>
    </row>
    <row r="405" ht="15.75" customHeight="1">
      <c r="A405" s="4">
        <v>163.83</v>
      </c>
      <c r="H405" s="2" t="s">
        <v>405</v>
      </c>
      <c r="J405" s="4">
        <f>IFERROR(__xludf.DUMMYFUNCTION("SPLIT(H405,"","",3)"),404.0)</f>
        <v>404</v>
      </c>
      <c r="K405" s="4">
        <f>IFERROR(__xludf.DUMMYFUNCTION("""COMPUTED_VALUE"""),404.0)</f>
        <v>404</v>
      </c>
      <c r="L405" s="4" t="str">
        <f>IFERROR(__xludf.DUMMYFUNCTION("""COMPUTED_VALUE"""),"64.5")</f>
        <v>64.5</v>
      </c>
      <c r="M405" s="4" t="str">
        <f>IFERROR(__xludf.DUMMYFUNCTION("""COMPUTED_VALUE"""),"67.2")</f>
        <v>67.2</v>
      </c>
    </row>
    <row r="406" ht="15.75" customHeight="1">
      <c r="A406" s="4">
        <v>162.56</v>
      </c>
      <c r="H406" s="2" t="s">
        <v>406</v>
      </c>
      <c r="J406" s="4">
        <f>IFERROR(__xludf.DUMMYFUNCTION("SPLIT(H406,"","",3)"),405.0)</f>
        <v>405</v>
      </c>
      <c r="K406" s="4">
        <f>IFERROR(__xludf.DUMMYFUNCTION("""COMPUTED_VALUE"""),405.0)</f>
        <v>405</v>
      </c>
      <c r="L406" s="4">
        <f>IFERROR(__xludf.DUMMYFUNCTION("""COMPUTED_VALUE"""),64.0)</f>
        <v>64</v>
      </c>
      <c r="M406" s="4" t="str">
        <f>IFERROR(__xludf.DUMMYFUNCTION("""COMPUTED_VALUE"""),"67.2")</f>
        <v>67.2</v>
      </c>
    </row>
    <row r="407" ht="15.75" customHeight="1">
      <c r="A407" s="4">
        <v>162.56</v>
      </c>
      <c r="H407" s="2" t="s">
        <v>407</v>
      </c>
      <c r="J407" s="4">
        <f>IFERROR(__xludf.DUMMYFUNCTION("SPLIT(H407,"","",3)"),406.0)</f>
        <v>406</v>
      </c>
      <c r="K407" s="4">
        <f>IFERROR(__xludf.DUMMYFUNCTION("""COMPUTED_VALUE"""),406.0)</f>
        <v>406</v>
      </c>
      <c r="L407" s="4">
        <f>IFERROR(__xludf.DUMMYFUNCTION("""COMPUTED_VALUE"""),64.0)</f>
        <v>64</v>
      </c>
      <c r="M407" s="4" t="str">
        <f>IFERROR(__xludf.DUMMYFUNCTION("""COMPUTED_VALUE"""),"67.2")</f>
        <v>67.2</v>
      </c>
    </row>
    <row r="408" ht="15.75" customHeight="1">
      <c r="A408" s="4">
        <v>184.15</v>
      </c>
      <c r="H408" s="2" t="s">
        <v>408</v>
      </c>
      <c r="J408" s="4">
        <f>IFERROR(__xludf.DUMMYFUNCTION("SPLIT(H408,"","",3)"),407.0)</f>
        <v>407</v>
      </c>
      <c r="K408" s="4">
        <f>IFERROR(__xludf.DUMMYFUNCTION("""COMPUTED_VALUE"""),407.0)</f>
        <v>407</v>
      </c>
      <c r="L408" s="4" t="str">
        <f>IFERROR(__xludf.DUMMYFUNCTION("""COMPUTED_VALUE"""),"72.5")</f>
        <v>72.5</v>
      </c>
      <c r="M408" s="4" t="str">
        <f>IFERROR(__xludf.DUMMYFUNCTION("""COMPUTED_VALUE"""),"68.2")</f>
        <v>68.2</v>
      </c>
    </row>
    <row r="409" ht="15.75" customHeight="1">
      <c r="A409" s="4">
        <v>181.61</v>
      </c>
      <c r="H409" s="2" t="s">
        <v>409</v>
      </c>
      <c r="J409" s="4">
        <f>IFERROR(__xludf.DUMMYFUNCTION("SPLIT(H409,"","",3)"),408.0)</f>
        <v>408</v>
      </c>
      <c r="K409" s="4">
        <f>IFERROR(__xludf.DUMMYFUNCTION("""COMPUTED_VALUE"""),408.0)</f>
        <v>408</v>
      </c>
      <c r="L409" s="4" t="str">
        <f>IFERROR(__xludf.DUMMYFUNCTION("""COMPUTED_VALUE"""),"71.5")</f>
        <v>71.5</v>
      </c>
      <c r="M409" s="4" t="str">
        <f>IFERROR(__xludf.DUMMYFUNCTION("""COMPUTED_VALUE"""),"68.2")</f>
        <v>68.2</v>
      </c>
    </row>
    <row r="410" ht="15.75" customHeight="1">
      <c r="A410" s="4">
        <v>181.61</v>
      </c>
      <c r="H410" s="2" t="s">
        <v>410</v>
      </c>
      <c r="J410" s="4">
        <f>IFERROR(__xludf.DUMMYFUNCTION("SPLIT(H410,"","",3)"),409.0)</f>
        <v>409</v>
      </c>
      <c r="K410" s="4">
        <f>IFERROR(__xludf.DUMMYFUNCTION("""COMPUTED_VALUE"""),409.0)</f>
        <v>409</v>
      </c>
      <c r="L410" s="4" t="str">
        <f>IFERROR(__xludf.DUMMYFUNCTION("""COMPUTED_VALUE"""),"71.5")</f>
        <v>71.5</v>
      </c>
      <c r="M410" s="4" t="str">
        <f>IFERROR(__xludf.DUMMYFUNCTION("""COMPUTED_VALUE"""),"68.2")</f>
        <v>68.2</v>
      </c>
    </row>
    <row r="411" ht="15.75" customHeight="1">
      <c r="A411" s="4">
        <v>181.61</v>
      </c>
      <c r="H411" s="2" t="s">
        <v>411</v>
      </c>
      <c r="J411" s="4">
        <f>IFERROR(__xludf.DUMMYFUNCTION("SPLIT(H411,"","",3)"),410.0)</f>
        <v>410</v>
      </c>
      <c r="K411" s="4">
        <f>IFERROR(__xludf.DUMMYFUNCTION("""COMPUTED_VALUE"""),410.0)</f>
        <v>410</v>
      </c>
      <c r="L411" s="4" t="str">
        <f>IFERROR(__xludf.DUMMYFUNCTION("""COMPUTED_VALUE"""),"71.5")</f>
        <v>71.5</v>
      </c>
      <c r="M411" s="4" t="str">
        <f>IFERROR(__xludf.DUMMYFUNCTION("""COMPUTED_VALUE"""),"68.2")</f>
        <v>68.2</v>
      </c>
    </row>
    <row r="412" ht="15.75" customHeight="1">
      <c r="A412" s="4">
        <v>179.07</v>
      </c>
      <c r="H412" s="2" t="s">
        <v>412</v>
      </c>
      <c r="J412" s="4">
        <f>IFERROR(__xludf.DUMMYFUNCTION("SPLIT(H412,"","",3)"),411.0)</f>
        <v>411</v>
      </c>
      <c r="K412" s="4">
        <f>IFERROR(__xludf.DUMMYFUNCTION("""COMPUTED_VALUE"""),411.0)</f>
        <v>411</v>
      </c>
      <c r="L412" s="4" t="str">
        <f>IFERROR(__xludf.DUMMYFUNCTION("""COMPUTED_VALUE"""),"70.5")</f>
        <v>70.5</v>
      </c>
      <c r="M412" s="4" t="str">
        <f>IFERROR(__xludf.DUMMYFUNCTION("""COMPUTED_VALUE"""),"68.2")</f>
        <v>68.2</v>
      </c>
    </row>
    <row r="413" ht="15.75" customHeight="1">
      <c r="A413" s="4">
        <v>179.07</v>
      </c>
      <c r="H413" s="2" t="s">
        <v>413</v>
      </c>
      <c r="J413" s="4">
        <f>IFERROR(__xludf.DUMMYFUNCTION("SPLIT(H413,"","",3)"),412.0)</f>
        <v>412</v>
      </c>
      <c r="K413" s="4">
        <f>IFERROR(__xludf.DUMMYFUNCTION("""COMPUTED_VALUE"""),412.0)</f>
        <v>412</v>
      </c>
      <c r="L413" s="4" t="str">
        <f>IFERROR(__xludf.DUMMYFUNCTION("""COMPUTED_VALUE"""),"70.5")</f>
        <v>70.5</v>
      </c>
      <c r="M413" s="4" t="str">
        <f>IFERROR(__xludf.DUMMYFUNCTION("""COMPUTED_VALUE"""),"68.2")</f>
        <v>68.2</v>
      </c>
    </row>
    <row r="414" ht="15.75" customHeight="1">
      <c r="A414" s="4">
        <v>179.07</v>
      </c>
      <c r="H414" s="2" t="s">
        <v>414</v>
      </c>
      <c r="J414" s="4">
        <f>IFERROR(__xludf.DUMMYFUNCTION("SPLIT(H414,"","",3)"),413.0)</f>
        <v>413</v>
      </c>
      <c r="K414" s="4">
        <f>IFERROR(__xludf.DUMMYFUNCTION("""COMPUTED_VALUE"""),413.0)</f>
        <v>413</v>
      </c>
      <c r="L414" s="4" t="str">
        <f>IFERROR(__xludf.DUMMYFUNCTION("""COMPUTED_VALUE"""),"70.5")</f>
        <v>70.5</v>
      </c>
      <c r="M414" s="4" t="str">
        <f>IFERROR(__xludf.DUMMYFUNCTION("""COMPUTED_VALUE"""),"68.2")</f>
        <v>68.2</v>
      </c>
    </row>
    <row r="415" ht="15.75" customHeight="1">
      <c r="A415" s="4">
        <v>179.07</v>
      </c>
      <c r="H415" s="2" t="s">
        <v>415</v>
      </c>
      <c r="J415" s="4">
        <f>IFERROR(__xludf.DUMMYFUNCTION("SPLIT(H415,"","",3)"),414.0)</f>
        <v>414</v>
      </c>
      <c r="K415" s="4">
        <f>IFERROR(__xludf.DUMMYFUNCTION("""COMPUTED_VALUE"""),414.0)</f>
        <v>414</v>
      </c>
      <c r="L415" s="4" t="str">
        <f>IFERROR(__xludf.DUMMYFUNCTION("""COMPUTED_VALUE"""),"70.5")</f>
        <v>70.5</v>
      </c>
      <c r="M415" s="4" t="str">
        <f>IFERROR(__xludf.DUMMYFUNCTION("""COMPUTED_VALUE"""),"68.2")</f>
        <v>68.2</v>
      </c>
    </row>
    <row r="416" ht="15.75" customHeight="1">
      <c r="A416" s="4">
        <v>179.07</v>
      </c>
      <c r="H416" s="2" t="s">
        <v>416</v>
      </c>
      <c r="J416" s="4">
        <f>IFERROR(__xludf.DUMMYFUNCTION("SPLIT(H416,"","",3)"),415.0)</f>
        <v>415</v>
      </c>
      <c r="K416" s="4">
        <f>IFERROR(__xludf.DUMMYFUNCTION("""COMPUTED_VALUE"""),415.0)</f>
        <v>415</v>
      </c>
      <c r="L416" s="4" t="str">
        <f>IFERROR(__xludf.DUMMYFUNCTION("""COMPUTED_VALUE"""),"70.5")</f>
        <v>70.5</v>
      </c>
      <c r="M416" s="4" t="str">
        <f>IFERROR(__xludf.DUMMYFUNCTION("""COMPUTED_VALUE"""),"68.2")</f>
        <v>68.2</v>
      </c>
    </row>
    <row r="417" ht="15.75" customHeight="1">
      <c r="A417" s="4">
        <v>179.07</v>
      </c>
      <c r="H417" s="2" t="s">
        <v>417</v>
      </c>
      <c r="J417" s="4">
        <f>IFERROR(__xludf.DUMMYFUNCTION("SPLIT(H417,"","",3)"),416.0)</f>
        <v>416</v>
      </c>
      <c r="K417" s="4">
        <f>IFERROR(__xludf.DUMMYFUNCTION("""COMPUTED_VALUE"""),416.0)</f>
        <v>416</v>
      </c>
      <c r="L417" s="4" t="str">
        <f>IFERROR(__xludf.DUMMYFUNCTION("""COMPUTED_VALUE"""),"70.5")</f>
        <v>70.5</v>
      </c>
      <c r="M417" s="4" t="str">
        <f>IFERROR(__xludf.DUMMYFUNCTION("""COMPUTED_VALUE"""),"68.2")</f>
        <v>68.2</v>
      </c>
    </row>
    <row r="418" ht="15.75" customHeight="1">
      <c r="A418" s="4">
        <v>179.07</v>
      </c>
      <c r="H418" s="2" t="s">
        <v>418</v>
      </c>
      <c r="J418" s="4">
        <f>IFERROR(__xludf.DUMMYFUNCTION("SPLIT(H418,"","",3)"),417.0)</f>
        <v>417</v>
      </c>
      <c r="K418" s="4">
        <f>IFERROR(__xludf.DUMMYFUNCTION("""COMPUTED_VALUE"""),417.0)</f>
        <v>417</v>
      </c>
      <c r="L418" s="4" t="str">
        <f>IFERROR(__xludf.DUMMYFUNCTION("""COMPUTED_VALUE"""),"70.5")</f>
        <v>70.5</v>
      </c>
      <c r="M418" s="4" t="str">
        <f>IFERROR(__xludf.DUMMYFUNCTION("""COMPUTED_VALUE"""),"68.2")</f>
        <v>68.2</v>
      </c>
    </row>
    <row r="419" ht="15.75" customHeight="1">
      <c r="A419" s="4">
        <v>179.07</v>
      </c>
      <c r="H419" s="2" t="s">
        <v>419</v>
      </c>
      <c r="J419" s="4">
        <f>IFERROR(__xludf.DUMMYFUNCTION("SPLIT(H419,"","",3)"),418.0)</f>
        <v>418</v>
      </c>
      <c r="K419" s="4">
        <f>IFERROR(__xludf.DUMMYFUNCTION("""COMPUTED_VALUE"""),418.0)</f>
        <v>418</v>
      </c>
      <c r="L419" s="4" t="str">
        <f>IFERROR(__xludf.DUMMYFUNCTION("""COMPUTED_VALUE"""),"70.5")</f>
        <v>70.5</v>
      </c>
      <c r="M419" s="4" t="str">
        <f>IFERROR(__xludf.DUMMYFUNCTION("""COMPUTED_VALUE"""),"68.2")</f>
        <v>68.2</v>
      </c>
    </row>
    <row r="420" ht="15.75" customHeight="1">
      <c r="A420" s="4">
        <v>179.07</v>
      </c>
      <c r="H420" s="2" t="s">
        <v>420</v>
      </c>
      <c r="J420" s="4">
        <f>IFERROR(__xludf.DUMMYFUNCTION("SPLIT(H420,"","",3)"),419.0)</f>
        <v>419</v>
      </c>
      <c r="K420" s="4">
        <f>IFERROR(__xludf.DUMMYFUNCTION("""COMPUTED_VALUE"""),419.0)</f>
        <v>419</v>
      </c>
      <c r="L420" s="4" t="str">
        <f>IFERROR(__xludf.DUMMYFUNCTION("""COMPUTED_VALUE"""),"70.5")</f>
        <v>70.5</v>
      </c>
      <c r="M420" s="4" t="str">
        <f>IFERROR(__xludf.DUMMYFUNCTION("""COMPUTED_VALUE"""),"68.2")</f>
        <v>68.2</v>
      </c>
    </row>
    <row r="421" ht="15.75" customHeight="1">
      <c r="A421" s="4">
        <v>179.07</v>
      </c>
      <c r="H421" s="2" t="s">
        <v>421</v>
      </c>
      <c r="J421" s="4">
        <f>IFERROR(__xludf.DUMMYFUNCTION("SPLIT(H421,"","",3)"),420.0)</f>
        <v>420</v>
      </c>
      <c r="K421" s="4">
        <f>IFERROR(__xludf.DUMMYFUNCTION("""COMPUTED_VALUE"""),420.0)</f>
        <v>420</v>
      </c>
      <c r="L421" s="4" t="str">
        <f>IFERROR(__xludf.DUMMYFUNCTION("""COMPUTED_VALUE"""),"70.5")</f>
        <v>70.5</v>
      </c>
      <c r="M421" s="4" t="str">
        <f>IFERROR(__xludf.DUMMYFUNCTION("""COMPUTED_VALUE"""),"68.2")</f>
        <v>68.2</v>
      </c>
    </row>
    <row r="422" ht="15.75" customHeight="1">
      <c r="A422" s="4">
        <v>179.07</v>
      </c>
      <c r="H422" s="2" t="s">
        <v>422</v>
      </c>
      <c r="J422" s="4">
        <f>IFERROR(__xludf.DUMMYFUNCTION("SPLIT(H422,"","",3)"),421.0)</f>
        <v>421</v>
      </c>
      <c r="K422" s="4">
        <f>IFERROR(__xludf.DUMMYFUNCTION("""COMPUTED_VALUE"""),421.0)</f>
        <v>421</v>
      </c>
      <c r="L422" s="4" t="str">
        <f>IFERROR(__xludf.DUMMYFUNCTION("""COMPUTED_VALUE"""),"70.5")</f>
        <v>70.5</v>
      </c>
      <c r="M422" s="4" t="str">
        <f>IFERROR(__xludf.DUMMYFUNCTION("""COMPUTED_VALUE"""),"68.2")</f>
        <v>68.2</v>
      </c>
    </row>
    <row r="423" ht="15.75" customHeight="1">
      <c r="A423" s="4">
        <v>179.07</v>
      </c>
      <c r="H423" s="2" t="s">
        <v>423</v>
      </c>
      <c r="J423" s="4">
        <f>IFERROR(__xludf.DUMMYFUNCTION("SPLIT(H423,"","",3)"),422.0)</f>
        <v>422</v>
      </c>
      <c r="K423" s="4">
        <f>IFERROR(__xludf.DUMMYFUNCTION("""COMPUTED_VALUE"""),422.0)</f>
        <v>422</v>
      </c>
      <c r="L423" s="4" t="str">
        <f>IFERROR(__xludf.DUMMYFUNCTION("""COMPUTED_VALUE"""),"70.5")</f>
        <v>70.5</v>
      </c>
      <c r="M423" s="4" t="str">
        <f>IFERROR(__xludf.DUMMYFUNCTION("""COMPUTED_VALUE"""),"68.2")</f>
        <v>68.2</v>
      </c>
    </row>
    <row r="424" ht="15.75" customHeight="1">
      <c r="A424" s="4">
        <v>176.53</v>
      </c>
      <c r="H424" s="2" t="s">
        <v>424</v>
      </c>
      <c r="J424" s="4">
        <f>IFERROR(__xludf.DUMMYFUNCTION("SPLIT(H424,"","",3)"),423.0)</f>
        <v>423</v>
      </c>
      <c r="K424" s="4">
        <f>IFERROR(__xludf.DUMMYFUNCTION("""COMPUTED_VALUE"""),423.0)</f>
        <v>423</v>
      </c>
      <c r="L424" s="4" t="str">
        <f>IFERROR(__xludf.DUMMYFUNCTION("""COMPUTED_VALUE"""),"69.5")</f>
        <v>69.5</v>
      </c>
      <c r="M424" s="4" t="str">
        <f>IFERROR(__xludf.DUMMYFUNCTION("""COMPUTED_VALUE"""),"68.2")</f>
        <v>68.2</v>
      </c>
    </row>
    <row r="425" ht="15.75" customHeight="1">
      <c r="A425" s="4">
        <v>176.53</v>
      </c>
      <c r="H425" s="2" t="s">
        <v>425</v>
      </c>
      <c r="J425" s="4">
        <f>IFERROR(__xludf.DUMMYFUNCTION("SPLIT(H425,"","",3)"),424.0)</f>
        <v>424</v>
      </c>
      <c r="K425" s="4">
        <f>IFERROR(__xludf.DUMMYFUNCTION("""COMPUTED_VALUE"""),424.0)</f>
        <v>424</v>
      </c>
      <c r="L425" s="4" t="str">
        <f>IFERROR(__xludf.DUMMYFUNCTION("""COMPUTED_VALUE"""),"69.5")</f>
        <v>69.5</v>
      </c>
      <c r="M425" s="4" t="str">
        <f>IFERROR(__xludf.DUMMYFUNCTION("""COMPUTED_VALUE"""),"68.2")</f>
        <v>68.2</v>
      </c>
    </row>
    <row r="426" ht="15.75" customHeight="1">
      <c r="A426" s="4">
        <v>176.53</v>
      </c>
      <c r="H426" s="2" t="s">
        <v>426</v>
      </c>
      <c r="J426" s="4">
        <f>IFERROR(__xludf.DUMMYFUNCTION("SPLIT(H426,"","",3)"),425.0)</f>
        <v>425</v>
      </c>
      <c r="K426" s="4">
        <f>IFERROR(__xludf.DUMMYFUNCTION("""COMPUTED_VALUE"""),425.0)</f>
        <v>425</v>
      </c>
      <c r="L426" s="4" t="str">
        <f>IFERROR(__xludf.DUMMYFUNCTION("""COMPUTED_VALUE"""),"69.5")</f>
        <v>69.5</v>
      </c>
      <c r="M426" s="4" t="str">
        <f>IFERROR(__xludf.DUMMYFUNCTION("""COMPUTED_VALUE"""),"68.2")</f>
        <v>68.2</v>
      </c>
    </row>
    <row r="427" ht="15.75" customHeight="1">
      <c r="A427" s="4">
        <v>176.53</v>
      </c>
      <c r="H427" s="2" t="s">
        <v>427</v>
      </c>
      <c r="J427" s="4">
        <f>IFERROR(__xludf.DUMMYFUNCTION("SPLIT(H427,"","",3)"),426.0)</f>
        <v>426</v>
      </c>
      <c r="K427" s="4">
        <f>IFERROR(__xludf.DUMMYFUNCTION("""COMPUTED_VALUE"""),426.0)</f>
        <v>426</v>
      </c>
      <c r="L427" s="4" t="str">
        <f>IFERROR(__xludf.DUMMYFUNCTION("""COMPUTED_VALUE"""),"69.5")</f>
        <v>69.5</v>
      </c>
      <c r="M427" s="4" t="str">
        <f>IFERROR(__xludf.DUMMYFUNCTION("""COMPUTED_VALUE"""),"68.2")</f>
        <v>68.2</v>
      </c>
    </row>
    <row r="428" ht="15.75" customHeight="1">
      <c r="A428" s="4">
        <v>176.53</v>
      </c>
      <c r="H428" s="2" t="s">
        <v>428</v>
      </c>
      <c r="J428" s="4">
        <f>IFERROR(__xludf.DUMMYFUNCTION("SPLIT(H428,"","",3)"),427.0)</f>
        <v>427</v>
      </c>
      <c r="K428" s="4">
        <f>IFERROR(__xludf.DUMMYFUNCTION("""COMPUTED_VALUE"""),427.0)</f>
        <v>427</v>
      </c>
      <c r="L428" s="4" t="str">
        <f>IFERROR(__xludf.DUMMYFUNCTION("""COMPUTED_VALUE"""),"69.5")</f>
        <v>69.5</v>
      </c>
      <c r="M428" s="4" t="str">
        <f>IFERROR(__xludf.DUMMYFUNCTION("""COMPUTED_VALUE"""),"68.2")</f>
        <v>68.2</v>
      </c>
    </row>
    <row r="429" ht="15.75" customHeight="1">
      <c r="A429" s="4">
        <v>176.53</v>
      </c>
      <c r="H429" s="2" t="s">
        <v>429</v>
      </c>
      <c r="J429" s="4">
        <f>IFERROR(__xludf.DUMMYFUNCTION("SPLIT(H429,"","",3)"),428.0)</f>
        <v>428</v>
      </c>
      <c r="K429" s="4">
        <f>IFERROR(__xludf.DUMMYFUNCTION("""COMPUTED_VALUE"""),428.0)</f>
        <v>428</v>
      </c>
      <c r="L429" s="4" t="str">
        <f>IFERROR(__xludf.DUMMYFUNCTION("""COMPUTED_VALUE"""),"69.5")</f>
        <v>69.5</v>
      </c>
      <c r="M429" s="4" t="str">
        <f>IFERROR(__xludf.DUMMYFUNCTION("""COMPUTED_VALUE"""),"68.2")</f>
        <v>68.2</v>
      </c>
    </row>
    <row r="430" ht="15.75" customHeight="1">
      <c r="A430" s="4">
        <v>176.53</v>
      </c>
      <c r="H430" s="2" t="s">
        <v>430</v>
      </c>
      <c r="J430" s="4">
        <f>IFERROR(__xludf.DUMMYFUNCTION("SPLIT(H430,"","",3)"),429.0)</f>
        <v>429</v>
      </c>
      <c r="K430" s="4">
        <f>IFERROR(__xludf.DUMMYFUNCTION("""COMPUTED_VALUE"""),429.0)</f>
        <v>429</v>
      </c>
      <c r="L430" s="4" t="str">
        <f>IFERROR(__xludf.DUMMYFUNCTION("""COMPUTED_VALUE"""),"69.5")</f>
        <v>69.5</v>
      </c>
      <c r="M430" s="4" t="str">
        <f>IFERROR(__xludf.DUMMYFUNCTION("""COMPUTED_VALUE"""),"68.2")</f>
        <v>68.2</v>
      </c>
    </row>
    <row r="431" ht="15.75" customHeight="1">
      <c r="A431" s="4">
        <v>176.53</v>
      </c>
      <c r="H431" s="2" t="s">
        <v>431</v>
      </c>
      <c r="J431" s="4">
        <f>IFERROR(__xludf.DUMMYFUNCTION("SPLIT(H431,"","",3)"),430.0)</f>
        <v>430</v>
      </c>
      <c r="K431" s="4">
        <f>IFERROR(__xludf.DUMMYFUNCTION("""COMPUTED_VALUE"""),430.0)</f>
        <v>430</v>
      </c>
      <c r="L431" s="4" t="str">
        <f>IFERROR(__xludf.DUMMYFUNCTION("""COMPUTED_VALUE"""),"69.5")</f>
        <v>69.5</v>
      </c>
      <c r="M431" s="4" t="str">
        <f>IFERROR(__xludf.DUMMYFUNCTION("""COMPUTED_VALUE"""),"68.2")</f>
        <v>68.2</v>
      </c>
    </row>
    <row r="432" ht="15.75" customHeight="1">
      <c r="A432" s="4">
        <v>176.53</v>
      </c>
      <c r="H432" s="2" t="s">
        <v>432</v>
      </c>
      <c r="J432" s="4">
        <f>IFERROR(__xludf.DUMMYFUNCTION("SPLIT(H432,"","",3)"),431.0)</f>
        <v>431</v>
      </c>
      <c r="K432" s="4">
        <f>IFERROR(__xludf.DUMMYFUNCTION("""COMPUTED_VALUE"""),431.0)</f>
        <v>431</v>
      </c>
      <c r="L432" s="4" t="str">
        <f>IFERROR(__xludf.DUMMYFUNCTION("""COMPUTED_VALUE"""),"69.5")</f>
        <v>69.5</v>
      </c>
      <c r="M432" s="4" t="str">
        <f>IFERROR(__xludf.DUMMYFUNCTION("""COMPUTED_VALUE"""),"68.2")</f>
        <v>68.2</v>
      </c>
    </row>
    <row r="433" ht="15.75" customHeight="1">
      <c r="A433" s="4">
        <v>176.53</v>
      </c>
      <c r="H433" s="2" t="s">
        <v>433</v>
      </c>
      <c r="J433" s="4">
        <f>IFERROR(__xludf.DUMMYFUNCTION("SPLIT(H433,"","",3)"),432.0)</f>
        <v>432</v>
      </c>
      <c r="K433" s="4">
        <f>IFERROR(__xludf.DUMMYFUNCTION("""COMPUTED_VALUE"""),432.0)</f>
        <v>432</v>
      </c>
      <c r="L433" s="4" t="str">
        <f>IFERROR(__xludf.DUMMYFUNCTION("""COMPUTED_VALUE"""),"69.5")</f>
        <v>69.5</v>
      </c>
      <c r="M433" s="4" t="str">
        <f>IFERROR(__xludf.DUMMYFUNCTION("""COMPUTED_VALUE"""),"68.2")</f>
        <v>68.2</v>
      </c>
    </row>
    <row r="434" ht="15.75" customHeight="1">
      <c r="A434" s="4">
        <v>176.53</v>
      </c>
      <c r="H434" s="2" t="s">
        <v>434</v>
      </c>
      <c r="J434" s="4">
        <f>IFERROR(__xludf.DUMMYFUNCTION("SPLIT(H434,"","",3)"),433.0)</f>
        <v>433</v>
      </c>
      <c r="K434" s="4">
        <f>IFERROR(__xludf.DUMMYFUNCTION("""COMPUTED_VALUE"""),433.0)</f>
        <v>433</v>
      </c>
      <c r="L434" s="4" t="str">
        <f>IFERROR(__xludf.DUMMYFUNCTION("""COMPUTED_VALUE"""),"69.5")</f>
        <v>69.5</v>
      </c>
      <c r="M434" s="4" t="str">
        <f>IFERROR(__xludf.DUMMYFUNCTION("""COMPUTED_VALUE"""),"68.2")</f>
        <v>68.2</v>
      </c>
    </row>
    <row r="435" ht="15.75" customHeight="1">
      <c r="A435" s="4">
        <v>176.53</v>
      </c>
      <c r="H435" s="2" t="s">
        <v>435</v>
      </c>
      <c r="J435" s="4">
        <f>IFERROR(__xludf.DUMMYFUNCTION("SPLIT(H435,"","",3)"),434.0)</f>
        <v>434</v>
      </c>
      <c r="K435" s="4">
        <f>IFERROR(__xludf.DUMMYFUNCTION("""COMPUTED_VALUE"""),434.0)</f>
        <v>434</v>
      </c>
      <c r="L435" s="4" t="str">
        <f>IFERROR(__xludf.DUMMYFUNCTION("""COMPUTED_VALUE"""),"69.5")</f>
        <v>69.5</v>
      </c>
      <c r="M435" s="4" t="str">
        <f>IFERROR(__xludf.DUMMYFUNCTION("""COMPUTED_VALUE"""),"68.2")</f>
        <v>68.2</v>
      </c>
    </row>
    <row r="436" ht="15.75" customHeight="1">
      <c r="A436" s="4">
        <v>176.53</v>
      </c>
      <c r="H436" s="2" t="s">
        <v>436</v>
      </c>
      <c r="J436" s="4">
        <f>IFERROR(__xludf.DUMMYFUNCTION("SPLIT(H436,"","",3)"),435.0)</f>
        <v>435</v>
      </c>
      <c r="K436" s="4">
        <f>IFERROR(__xludf.DUMMYFUNCTION("""COMPUTED_VALUE"""),435.0)</f>
        <v>435</v>
      </c>
      <c r="L436" s="4" t="str">
        <f>IFERROR(__xludf.DUMMYFUNCTION("""COMPUTED_VALUE"""),"69.5")</f>
        <v>69.5</v>
      </c>
      <c r="M436" s="4" t="str">
        <f>IFERROR(__xludf.DUMMYFUNCTION("""COMPUTED_VALUE"""),"68.2")</f>
        <v>68.2</v>
      </c>
    </row>
    <row r="437" ht="15.75" customHeight="1">
      <c r="A437" s="4">
        <v>176.53</v>
      </c>
      <c r="H437" s="2" t="s">
        <v>437</v>
      </c>
      <c r="J437" s="4">
        <f>IFERROR(__xludf.DUMMYFUNCTION("SPLIT(H437,"","",3)"),436.0)</f>
        <v>436</v>
      </c>
      <c r="K437" s="4">
        <f>IFERROR(__xludf.DUMMYFUNCTION("""COMPUTED_VALUE"""),436.0)</f>
        <v>436</v>
      </c>
      <c r="L437" s="4" t="str">
        <f>IFERROR(__xludf.DUMMYFUNCTION("""COMPUTED_VALUE"""),"69.5")</f>
        <v>69.5</v>
      </c>
      <c r="M437" s="4" t="str">
        <f>IFERROR(__xludf.DUMMYFUNCTION("""COMPUTED_VALUE"""),"68.2")</f>
        <v>68.2</v>
      </c>
    </row>
    <row r="438" ht="15.75" customHeight="1">
      <c r="A438" s="4">
        <v>176.53</v>
      </c>
      <c r="H438" s="2" t="s">
        <v>438</v>
      </c>
      <c r="J438" s="4">
        <f>IFERROR(__xludf.DUMMYFUNCTION("SPLIT(H438,"","",3)"),437.0)</f>
        <v>437</v>
      </c>
      <c r="K438" s="4">
        <f>IFERROR(__xludf.DUMMYFUNCTION("""COMPUTED_VALUE"""),437.0)</f>
        <v>437</v>
      </c>
      <c r="L438" s="4" t="str">
        <f>IFERROR(__xludf.DUMMYFUNCTION("""COMPUTED_VALUE"""),"69.5")</f>
        <v>69.5</v>
      </c>
      <c r="M438" s="4" t="str">
        <f>IFERROR(__xludf.DUMMYFUNCTION("""COMPUTED_VALUE"""),"68.2")</f>
        <v>68.2</v>
      </c>
    </row>
    <row r="439" ht="15.75" customHeight="1">
      <c r="A439" s="4">
        <v>176.53</v>
      </c>
      <c r="H439" s="2" t="s">
        <v>439</v>
      </c>
      <c r="J439" s="4">
        <f>IFERROR(__xludf.DUMMYFUNCTION("SPLIT(H439,"","",3)"),438.0)</f>
        <v>438</v>
      </c>
      <c r="K439" s="4">
        <f>IFERROR(__xludf.DUMMYFUNCTION("""COMPUTED_VALUE"""),438.0)</f>
        <v>438</v>
      </c>
      <c r="L439" s="4" t="str">
        <f>IFERROR(__xludf.DUMMYFUNCTION("""COMPUTED_VALUE"""),"69.5")</f>
        <v>69.5</v>
      </c>
      <c r="M439" s="4" t="str">
        <f>IFERROR(__xludf.DUMMYFUNCTION("""COMPUTED_VALUE"""),"68.2")</f>
        <v>68.2</v>
      </c>
    </row>
    <row r="440" ht="15.75" customHeight="1">
      <c r="A440" s="4">
        <v>176.53</v>
      </c>
      <c r="H440" s="2" t="s">
        <v>440</v>
      </c>
      <c r="J440" s="4">
        <f>IFERROR(__xludf.DUMMYFUNCTION("SPLIT(H440,"","",3)"),439.0)</f>
        <v>439</v>
      </c>
      <c r="K440" s="4">
        <f>IFERROR(__xludf.DUMMYFUNCTION("""COMPUTED_VALUE"""),439.0)</f>
        <v>439</v>
      </c>
      <c r="L440" s="4" t="str">
        <f>IFERROR(__xludf.DUMMYFUNCTION("""COMPUTED_VALUE"""),"69.5")</f>
        <v>69.5</v>
      </c>
      <c r="M440" s="4" t="str">
        <f>IFERROR(__xludf.DUMMYFUNCTION("""COMPUTED_VALUE"""),"68.2")</f>
        <v>68.2</v>
      </c>
    </row>
    <row r="441" ht="15.75" customHeight="1">
      <c r="A441" s="4">
        <v>176.53</v>
      </c>
      <c r="H441" s="2" t="s">
        <v>441</v>
      </c>
      <c r="J441" s="4">
        <f>IFERROR(__xludf.DUMMYFUNCTION("SPLIT(H441,"","",3)"),440.0)</f>
        <v>440</v>
      </c>
      <c r="K441" s="4">
        <f>IFERROR(__xludf.DUMMYFUNCTION("""COMPUTED_VALUE"""),440.0)</f>
        <v>440</v>
      </c>
      <c r="L441" s="4" t="str">
        <f>IFERROR(__xludf.DUMMYFUNCTION("""COMPUTED_VALUE"""),"69.5")</f>
        <v>69.5</v>
      </c>
      <c r="M441" s="4" t="str">
        <f>IFERROR(__xludf.DUMMYFUNCTION("""COMPUTED_VALUE"""),"68.2")</f>
        <v>68.2</v>
      </c>
    </row>
    <row r="442" ht="15.75" customHeight="1">
      <c r="A442" s="4">
        <v>176.53</v>
      </c>
      <c r="H442" s="2" t="s">
        <v>442</v>
      </c>
      <c r="J442" s="4">
        <f>IFERROR(__xludf.DUMMYFUNCTION("SPLIT(H442,"","",3)"),441.0)</f>
        <v>441</v>
      </c>
      <c r="K442" s="4">
        <f>IFERROR(__xludf.DUMMYFUNCTION("""COMPUTED_VALUE"""),441.0)</f>
        <v>441</v>
      </c>
      <c r="L442" s="4" t="str">
        <f>IFERROR(__xludf.DUMMYFUNCTION("""COMPUTED_VALUE"""),"69.5")</f>
        <v>69.5</v>
      </c>
      <c r="M442" s="4" t="str">
        <f>IFERROR(__xludf.DUMMYFUNCTION("""COMPUTED_VALUE"""),"68.2")</f>
        <v>68.2</v>
      </c>
    </row>
    <row r="443" ht="15.75" customHeight="1">
      <c r="A443" s="4">
        <v>176.53</v>
      </c>
      <c r="H443" s="2" t="s">
        <v>443</v>
      </c>
      <c r="J443" s="4">
        <f>IFERROR(__xludf.DUMMYFUNCTION("SPLIT(H443,"","",3)"),442.0)</f>
        <v>442</v>
      </c>
      <c r="K443" s="4">
        <f>IFERROR(__xludf.DUMMYFUNCTION("""COMPUTED_VALUE"""),442.0)</f>
        <v>442</v>
      </c>
      <c r="L443" s="4" t="str">
        <f>IFERROR(__xludf.DUMMYFUNCTION("""COMPUTED_VALUE"""),"69.5")</f>
        <v>69.5</v>
      </c>
      <c r="M443" s="4" t="str">
        <f>IFERROR(__xludf.DUMMYFUNCTION("""COMPUTED_VALUE"""),"68.2")</f>
        <v>68.2</v>
      </c>
    </row>
    <row r="444" ht="15.75" customHeight="1">
      <c r="A444" s="4">
        <v>173.99</v>
      </c>
      <c r="H444" s="2" t="s">
        <v>444</v>
      </c>
      <c r="J444" s="4">
        <f>IFERROR(__xludf.DUMMYFUNCTION("SPLIT(H444,"","",3)"),443.0)</f>
        <v>443</v>
      </c>
      <c r="K444" s="4">
        <f>IFERROR(__xludf.DUMMYFUNCTION("""COMPUTED_VALUE"""),443.0)</f>
        <v>443</v>
      </c>
      <c r="L444" s="4" t="str">
        <f>IFERROR(__xludf.DUMMYFUNCTION("""COMPUTED_VALUE"""),"68.5")</f>
        <v>68.5</v>
      </c>
      <c r="M444" s="4" t="str">
        <f>IFERROR(__xludf.DUMMYFUNCTION("""COMPUTED_VALUE"""),"68.2")</f>
        <v>68.2</v>
      </c>
    </row>
    <row r="445" ht="15.75" customHeight="1">
      <c r="A445" s="4">
        <v>173.99</v>
      </c>
      <c r="H445" s="2" t="s">
        <v>445</v>
      </c>
      <c r="J445" s="4">
        <f>IFERROR(__xludf.DUMMYFUNCTION("SPLIT(H445,"","",3)"),444.0)</f>
        <v>444</v>
      </c>
      <c r="K445" s="4">
        <f>IFERROR(__xludf.DUMMYFUNCTION("""COMPUTED_VALUE"""),444.0)</f>
        <v>444</v>
      </c>
      <c r="L445" s="4" t="str">
        <f>IFERROR(__xludf.DUMMYFUNCTION("""COMPUTED_VALUE"""),"68.5")</f>
        <v>68.5</v>
      </c>
      <c r="M445" s="4" t="str">
        <f>IFERROR(__xludf.DUMMYFUNCTION("""COMPUTED_VALUE"""),"68.2")</f>
        <v>68.2</v>
      </c>
    </row>
    <row r="446" ht="15.75" customHeight="1">
      <c r="A446" s="4">
        <v>173.99</v>
      </c>
      <c r="H446" s="2" t="s">
        <v>446</v>
      </c>
      <c r="J446" s="4">
        <f>IFERROR(__xludf.DUMMYFUNCTION("SPLIT(H446,"","",3)"),445.0)</f>
        <v>445</v>
      </c>
      <c r="K446" s="4">
        <f>IFERROR(__xludf.DUMMYFUNCTION("""COMPUTED_VALUE"""),445.0)</f>
        <v>445</v>
      </c>
      <c r="L446" s="4" t="str">
        <f>IFERROR(__xludf.DUMMYFUNCTION("""COMPUTED_VALUE"""),"68.5")</f>
        <v>68.5</v>
      </c>
      <c r="M446" s="4" t="str">
        <f>IFERROR(__xludf.DUMMYFUNCTION("""COMPUTED_VALUE"""),"68.2")</f>
        <v>68.2</v>
      </c>
    </row>
    <row r="447" ht="15.75" customHeight="1">
      <c r="A447" s="4">
        <v>173.99</v>
      </c>
      <c r="H447" s="2" t="s">
        <v>447</v>
      </c>
      <c r="J447" s="4">
        <f>IFERROR(__xludf.DUMMYFUNCTION("SPLIT(H447,"","",3)"),446.0)</f>
        <v>446</v>
      </c>
      <c r="K447" s="4">
        <f>IFERROR(__xludf.DUMMYFUNCTION("""COMPUTED_VALUE"""),446.0)</f>
        <v>446</v>
      </c>
      <c r="L447" s="4" t="str">
        <f>IFERROR(__xludf.DUMMYFUNCTION("""COMPUTED_VALUE"""),"68.5")</f>
        <v>68.5</v>
      </c>
      <c r="M447" s="4" t="str">
        <f>IFERROR(__xludf.DUMMYFUNCTION("""COMPUTED_VALUE"""),"68.2")</f>
        <v>68.2</v>
      </c>
    </row>
    <row r="448" ht="15.75" customHeight="1">
      <c r="A448" s="4">
        <v>173.99</v>
      </c>
      <c r="H448" s="2" t="s">
        <v>448</v>
      </c>
      <c r="J448" s="4">
        <f>IFERROR(__xludf.DUMMYFUNCTION("SPLIT(H448,"","",3)"),447.0)</f>
        <v>447</v>
      </c>
      <c r="K448" s="4">
        <f>IFERROR(__xludf.DUMMYFUNCTION("""COMPUTED_VALUE"""),447.0)</f>
        <v>447</v>
      </c>
      <c r="L448" s="4" t="str">
        <f>IFERROR(__xludf.DUMMYFUNCTION("""COMPUTED_VALUE"""),"68.5")</f>
        <v>68.5</v>
      </c>
      <c r="M448" s="4" t="str">
        <f>IFERROR(__xludf.DUMMYFUNCTION("""COMPUTED_VALUE"""),"68.2")</f>
        <v>68.2</v>
      </c>
    </row>
    <row r="449" ht="15.75" customHeight="1">
      <c r="A449" s="4">
        <v>173.99</v>
      </c>
      <c r="H449" s="2" t="s">
        <v>449</v>
      </c>
      <c r="J449" s="4">
        <f>IFERROR(__xludf.DUMMYFUNCTION("SPLIT(H449,"","",3)"),448.0)</f>
        <v>448</v>
      </c>
      <c r="K449" s="4">
        <f>IFERROR(__xludf.DUMMYFUNCTION("""COMPUTED_VALUE"""),448.0)</f>
        <v>448</v>
      </c>
      <c r="L449" s="4" t="str">
        <f>IFERROR(__xludf.DUMMYFUNCTION("""COMPUTED_VALUE"""),"68.5")</f>
        <v>68.5</v>
      </c>
      <c r="M449" s="4" t="str">
        <f>IFERROR(__xludf.DUMMYFUNCTION("""COMPUTED_VALUE"""),"68.2")</f>
        <v>68.2</v>
      </c>
    </row>
    <row r="450" ht="15.75" customHeight="1">
      <c r="A450" s="4">
        <v>173.99</v>
      </c>
      <c r="H450" s="2" t="s">
        <v>450</v>
      </c>
      <c r="J450" s="4">
        <f>IFERROR(__xludf.DUMMYFUNCTION("SPLIT(H450,"","",3)"),449.0)</f>
        <v>449</v>
      </c>
      <c r="K450" s="4">
        <f>IFERROR(__xludf.DUMMYFUNCTION("""COMPUTED_VALUE"""),449.0)</f>
        <v>449</v>
      </c>
      <c r="L450" s="4" t="str">
        <f>IFERROR(__xludf.DUMMYFUNCTION("""COMPUTED_VALUE"""),"68.5")</f>
        <v>68.5</v>
      </c>
      <c r="M450" s="4" t="str">
        <f>IFERROR(__xludf.DUMMYFUNCTION("""COMPUTED_VALUE"""),"68.2")</f>
        <v>68.2</v>
      </c>
    </row>
    <row r="451" ht="15.75" customHeight="1">
      <c r="A451" s="4">
        <v>173.99</v>
      </c>
      <c r="H451" s="2" t="s">
        <v>451</v>
      </c>
      <c r="J451" s="4">
        <f>IFERROR(__xludf.DUMMYFUNCTION("SPLIT(H451,"","",3)"),450.0)</f>
        <v>450</v>
      </c>
      <c r="K451" s="4">
        <f>IFERROR(__xludf.DUMMYFUNCTION("""COMPUTED_VALUE"""),450.0)</f>
        <v>450</v>
      </c>
      <c r="L451" s="4" t="str">
        <f>IFERROR(__xludf.DUMMYFUNCTION("""COMPUTED_VALUE"""),"68.5")</f>
        <v>68.5</v>
      </c>
      <c r="M451" s="4" t="str">
        <f>IFERROR(__xludf.DUMMYFUNCTION("""COMPUTED_VALUE"""),"68.2")</f>
        <v>68.2</v>
      </c>
    </row>
    <row r="452" ht="15.75" customHeight="1">
      <c r="A452" s="4">
        <v>173.99</v>
      </c>
      <c r="H452" s="2" t="s">
        <v>452</v>
      </c>
      <c r="J452" s="4">
        <f>IFERROR(__xludf.DUMMYFUNCTION("SPLIT(H452,"","",3)"),451.0)</f>
        <v>451</v>
      </c>
      <c r="K452" s="4">
        <f>IFERROR(__xludf.DUMMYFUNCTION("""COMPUTED_VALUE"""),451.0)</f>
        <v>451</v>
      </c>
      <c r="L452" s="4" t="str">
        <f>IFERROR(__xludf.DUMMYFUNCTION("""COMPUTED_VALUE"""),"68.5")</f>
        <v>68.5</v>
      </c>
      <c r="M452" s="4" t="str">
        <f>IFERROR(__xludf.DUMMYFUNCTION("""COMPUTED_VALUE"""),"68.2")</f>
        <v>68.2</v>
      </c>
    </row>
    <row r="453" ht="15.75" customHeight="1">
      <c r="A453" s="4">
        <v>173.99</v>
      </c>
      <c r="H453" s="2" t="s">
        <v>453</v>
      </c>
      <c r="J453" s="4">
        <f>IFERROR(__xludf.DUMMYFUNCTION("SPLIT(H453,"","",3)"),452.0)</f>
        <v>452</v>
      </c>
      <c r="K453" s="4">
        <f>IFERROR(__xludf.DUMMYFUNCTION("""COMPUTED_VALUE"""),452.0)</f>
        <v>452</v>
      </c>
      <c r="L453" s="4" t="str">
        <f>IFERROR(__xludf.DUMMYFUNCTION("""COMPUTED_VALUE"""),"68.5")</f>
        <v>68.5</v>
      </c>
      <c r="M453" s="4" t="str">
        <f>IFERROR(__xludf.DUMMYFUNCTION("""COMPUTED_VALUE"""),"68.2")</f>
        <v>68.2</v>
      </c>
    </row>
    <row r="454" ht="15.75" customHeight="1">
      <c r="A454" s="4">
        <v>173.99</v>
      </c>
      <c r="H454" s="2" t="s">
        <v>454</v>
      </c>
      <c r="J454" s="4">
        <f>IFERROR(__xludf.DUMMYFUNCTION("SPLIT(H454,"","",3)"),453.0)</f>
        <v>453</v>
      </c>
      <c r="K454" s="4">
        <f>IFERROR(__xludf.DUMMYFUNCTION("""COMPUTED_VALUE"""),453.0)</f>
        <v>453</v>
      </c>
      <c r="L454" s="4" t="str">
        <f>IFERROR(__xludf.DUMMYFUNCTION("""COMPUTED_VALUE"""),"68.5")</f>
        <v>68.5</v>
      </c>
      <c r="M454" s="4" t="str">
        <f>IFERROR(__xludf.DUMMYFUNCTION("""COMPUTED_VALUE"""),"68.2")</f>
        <v>68.2</v>
      </c>
    </row>
    <row r="455" ht="15.75" customHeight="1">
      <c r="A455" s="4">
        <v>173.99</v>
      </c>
      <c r="H455" s="2" t="s">
        <v>455</v>
      </c>
      <c r="J455" s="4">
        <f>IFERROR(__xludf.DUMMYFUNCTION("SPLIT(H455,"","",3)"),454.0)</f>
        <v>454</v>
      </c>
      <c r="K455" s="4">
        <f>IFERROR(__xludf.DUMMYFUNCTION("""COMPUTED_VALUE"""),454.0)</f>
        <v>454</v>
      </c>
      <c r="L455" s="4" t="str">
        <f>IFERROR(__xludf.DUMMYFUNCTION("""COMPUTED_VALUE"""),"68.5")</f>
        <v>68.5</v>
      </c>
      <c r="M455" s="4" t="str">
        <f>IFERROR(__xludf.DUMMYFUNCTION("""COMPUTED_VALUE"""),"68.2")</f>
        <v>68.2</v>
      </c>
    </row>
    <row r="456" ht="15.75" customHeight="1">
      <c r="A456" s="4">
        <v>173.99</v>
      </c>
      <c r="H456" s="2" t="s">
        <v>456</v>
      </c>
      <c r="J456" s="4">
        <f>IFERROR(__xludf.DUMMYFUNCTION("SPLIT(H456,"","",3)"),455.0)</f>
        <v>455</v>
      </c>
      <c r="K456" s="4">
        <f>IFERROR(__xludf.DUMMYFUNCTION("""COMPUTED_VALUE"""),455.0)</f>
        <v>455</v>
      </c>
      <c r="L456" s="4" t="str">
        <f>IFERROR(__xludf.DUMMYFUNCTION("""COMPUTED_VALUE"""),"68.5")</f>
        <v>68.5</v>
      </c>
      <c r="M456" s="4" t="str">
        <f>IFERROR(__xludf.DUMMYFUNCTION("""COMPUTED_VALUE"""),"68.2")</f>
        <v>68.2</v>
      </c>
    </row>
    <row r="457" ht="15.75" customHeight="1">
      <c r="A457" s="4">
        <v>173.99</v>
      </c>
      <c r="H457" s="2" t="s">
        <v>457</v>
      </c>
      <c r="J457" s="4">
        <f>IFERROR(__xludf.DUMMYFUNCTION("SPLIT(H457,"","",3)"),456.0)</f>
        <v>456</v>
      </c>
      <c r="K457" s="4">
        <f>IFERROR(__xludf.DUMMYFUNCTION("""COMPUTED_VALUE"""),456.0)</f>
        <v>456</v>
      </c>
      <c r="L457" s="4" t="str">
        <f>IFERROR(__xludf.DUMMYFUNCTION("""COMPUTED_VALUE"""),"68.5")</f>
        <v>68.5</v>
      </c>
      <c r="M457" s="4" t="str">
        <f>IFERROR(__xludf.DUMMYFUNCTION("""COMPUTED_VALUE"""),"68.2")</f>
        <v>68.2</v>
      </c>
    </row>
    <row r="458" ht="15.75" customHeight="1">
      <c r="A458" s="4">
        <v>173.99</v>
      </c>
      <c r="H458" s="2" t="s">
        <v>458</v>
      </c>
      <c r="J458" s="4">
        <f>IFERROR(__xludf.DUMMYFUNCTION("SPLIT(H458,"","",3)"),457.0)</f>
        <v>457</v>
      </c>
      <c r="K458" s="4">
        <f>IFERROR(__xludf.DUMMYFUNCTION("""COMPUTED_VALUE"""),457.0)</f>
        <v>457</v>
      </c>
      <c r="L458" s="4" t="str">
        <f>IFERROR(__xludf.DUMMYFUNCTION("""COMPUTED_VALUE"""),"68.5")</f>
        <v>68.5</v>
      </c>
      <c r="M458" s="4" t="str">
        <f>IFERROR(__xludf.DUMMYFUNCTION("""COMPUTED_VALUE"""),"68.2")</f>
        <v>68.2</v>
      </c>
    </row>
    <row r="459" ht="15.75" customHeight="1">
      <c r="A459" s="4">
        <v>173.99</v>
      </c>
      <c r="H459" s="2" t="s">
        <v>459</v>
      </c>
      <c r="J459" s="4">
        <f>IFERROR(__xludf.DUMMYFUNCTION("SPLIT(H459,"","",3)"),458.0)</f>
        <v>458</v>
      </c>
      <c r="K459" s="4">
        <f>IFERROR(__xludf.DUMMYFUNCTION("""COMPUTED_VALUE"""),458.0)</f>
        <v>458</v>
      </c>
      <c r="L459" s="4" t="str">
        <f>IFERROR(__xludf.DUMMYFUNCTION("""COMPUTED_VALUE"""),"68.5")</f>
        <v>68.5</v>
      </c>
      <c r="M459" s="4" t="str">
        <f>IFERROR(__xludf.DUMMYFUNCTION("""COMPUTED_VALUE"""),"68.2")</f>
        <v>68.2</v>
      </c>
    </row>
    <row r="460" ht="15.75" customHeight="1">
      <c r="A460" s="4">
        <v>173.99</v>
      </c>
      <c r="H460" s="2" t="s">
        <v>460</v>
      </c>
      <c r="J460" s="4">
        <f>IFERROR(__xludf.DUMMYFUNCTION("SPLIT(H460,"","",3)"),459.0)</f>
        <v>459</v>
      </c>
      <c r="K460" s="4">
        <f>IFERROR(__xludf.DUMMYFUNCTION("""COMPUTED_VALUE"""),459.0)</f>
        <v>459</v>
      </c>
      <c r="L460" s="4" t="str">
        <f>IFERROR(__xludf.DUMMYFUNCTION("""COMPUTED_VALUE"""),"68.5")</f>
        <v>68.5</v>
      </c>
      <c r="M460" s="4" t="str">
        <f>IFERROR(__xludf.DUMMYFUNCTION("""COMPUTED_VALUE"""),"68.2")</f>
        <v>68.2</v>
      </c>
    </row>
    <row r="461" ht="15.75" customHeight="1">
      <c r="A461" s="4">
        <v>173.99</v>
      </c>
      <c r="H461" s="2" t="s">
        <v>461</v>
      </c>
      <c r="J461" s="4">
        <f>IFERROR(__xludf.DUMMYFUNCTION("SPLIT(H461,"","",3)"),460.0)</f>
        <v>460</v>
      </c>
      <c r="K461" s="4">
        <f>IFERROR(__xludf.DUMMYFUNCTION("""COMPUTED_VALUE"""),460.0)</f>
        <v>460</v>
      </c>
      <c r="L461" s="4" t="str">
        <f>IFERROR(__xludf.DUMMYFUNCTION("""COMPUTED_VALUE"""),"68.5")</f>
        <v>68.5</v>
      </c>
      <c r="M461" s="4" t="str">
        <f>IFERROR(__xludf.DUMMYFUNCTION("""COMPUTED_VALUE"""),"68.2")</f>
        <v>68.2</v>
      </c>
    </row>
    <row r="462" ht="15.75" customHeight="1">
      <c r="A462" s="4">
        <v>173.99</v>
      </c>
      <c r="H462" s="2" t="s">
        <v>462</v>
      </c>
      <c r="J462" s="4">
        <f>IFERROR(__xludf.DUMMYFUNCTION("SPLIT(H462,"","",3)"),461.0)</f>
        <v>461</v>
      </c>
      <c r="K462" s="4">
        <f>IFERROR(__xludf.DUMMYFUNCTION("""COMPUTED_VALUE"""),461.0)</f>
        <v>461</v>
      </c>
      <c r="L462" s="4" t="str">
        <f>IFERROR(__xludf.DUMMYFUNCTION("""COMPUTED_VALUE"""),"68.5")</f>
        <v>68.5</v>
      </c>
      <c r="M462" s="4" t="str">
        <f>IFERROR(__xludf.DUMMYFUNCTION("""COMPUTED_VALUE"""),"68.2")</f>
        <v>68.2</v>
      </c>
    </row>
    <row r="463" ht="15.75" customHeight="1">
      <c r="A463" s="4">
        <v>173.99</v>
      </c>
      <c r="H463" s="2" t="s">
        <v>463</v>
      </c>
      <c r="J463" s="4">
        <f>IFERROR(__xludf.DUMMYFUNCTION("SPLIT(H463,"","",3)"),462.0)</f>
        <v>462</v>
      </c>
      <c r="K463" s="4">
        <f>IFERROR(__xludf.DUMMYFUNCTION("""COMPUTED_VALUE"""),462.0)</f>
        <v>462</v>
      </c>
      <c r="L463" s="4" t="str">
        <f>IFERROR(__xludf.DUMMYFUNCTION("""COMPUTED_VALUE"""),"68.5")</f>
        <v>68.5</v>
      </c>
      <c r="M463" s="4" t="str">
        <f>IFERROR(__xludf.DUMMYFUNCTION("""COMPUTED_VALUE"""),"68.2")</f>
        <v>68.2</v>
      </c>
    </row>
    <row r="464" ht="15.75" customHeight="1">
      <c r="A464" s="4">
        <v>173.99</v>
      </c>
      <c r="H464" s="2" t="s">
        <v>464</v>
      </c>
      <c r="J464" s="4">
        <f>IFERROR(__xludf.DUMMYFUNCTION("SPLIT(H464,"","",3)"),463.0)</f>
        <v>463</v>
      </c>
      <c r="K464" s="4">
        <f>IFERROR(__xludf.DUMMYFUNCTION("""COMPUTED_VALUE"""),463.0)</f>
        <v>463</v>
      </c>
      <c r="L464" s="4" t="str">
        <f>IFERROR(__xludf.DUMMYFUNCTION("""COMPUTED_VALUE"""),"68.5")</f>
        <v>68.5</v>
      </c>
      <c r="M464" s="4" t="str">
        <f>IFERROR(__xludf.DUMMYFUNCTION("""COMPUTED_VALUE"""),"68.2")</f>
        <v>68.2</v>
      </c>
    </row>
    <row r="465" ht="15.75" customHeight="1">
      <c r="A465" s="4">
        <v>173.99</v>
      </c>
      <c r="H465" s="2" t="s">
        <v>465</v>
      </c>
      <c r="J465" s="4">
        <f>IFERROR(__xludf.DUMMYFUNCTION("SPLIT(H465,"","",3)"),464.0)</f>
        <v>464</v>
      </c>
      <c r="K465" s="4">
        <f>IFERROR(__xludf.DUMMYFUNCTION("""COMPUTED_VALUE"""),464.0)</f>
        <v>464</v>
      </c>
      <c r="L465" s="4" t="str">
        <f>IFERROR(__xludf.DUMMYFUNCTION("""COMPUTED_VALUE"""),"68.5")</f>
        <v>68.5</v>
      </c>
      <c r="M465" s="4" t="str">
        <f>IFERROR(__xludf.DUMMYFUNCTION("""COMPUTED_VALUE"""),"68.2")</f>
        <v>68.2</v>
      </c>
    </row>
    <row r="466" ht="15.75" customHeight="1">
      <c r="A466" s="4">
        <v>173.99</v>
      </c>
      <c r="H466" s="2" t="s">
        <v>466</v>
      </c>
      <c r="J466" s="4">
        <f>IFERROR(__xludf.DUMMYFUNCTION("SPLIT(H466,"","",3)"),465.0)</f>
        <v>465</v>
      </c>
      <c r="K466" s="4">
        <f>IFERROR(__xludf.DUMMYFUNCTION("""COMPUTED_VALUE"""),465.0)</f>
        <v>465</v>
      </c>
      <c r="L466" s="4" t="str">
        <f>IFERROR(__xludf.DUMMYFUNCTION("""COMPUTED_VALUE"""),"68.5")</f>
        <v>68.5</v>
      </c>
      <c r="M466" s="4" t="str">
        <f>IFERROR(__xludf.DUMMYFUNCTION("""COMPUTED_VALUE"""),"68.2")</f>
        <v>68.2</v>
      </c>
    </row>
    <row r="467" ht="15.75" customHeight="1">
      <c r="A467" s="4">
        <v>173.99</v>
      </c>
      <c r="H467" s="2" t="s">
        <v>467</v>
      </c>
      <c r="J467" s="4">
        <f>IFERROR(__xludf.DUMMYFUNCTION("SPLIT(H467,"","",3)"),466.0)</f>
        <v>466</v>
      </c>
      <c r="K467" s="4">
        <f>IFERROR(__xludf.DUMMYFUNCTION("""COMPUTED_VALUE"""),466.0)</f>
        <v>466</v>
      </c>
      <c r="L467" s="4" t="str">
        <f>IFERROR(__xludf.DUMMYFUNCTION("""COMPUTED_VALUE"""),"68.5")</f>
        <v>68.5</v>
      </c>
      <c r="M467" s="4" t="str">
        <f>IFERROR(__xludf.DUMMYFUNCTION("""COMPUTED_VALUE"""),"68.2")</f>
        <v>68.2</v>
      </c>
    </row>
    <row r="468" ht="15.75" customHeight="1">
      <c r="A468" s="4">
        <v>173.99</v>
      </c>
      <c r="H468" s="2" t="s">
        <v>468</v>
      </c>
      <c r="J468" s="4">
        <f>IFERROR(__xludf.DUMMYFUNCTION("SPLIT(H468,"","",3)"),467.0)</f>
        <v>467</v>
      </c>
      <c r="K468" s="4">
        <f>IFERROR(__xludf.DUMMYFUNCTION("""COMPUTED_VALUE"""),467.0)</f>
        <v>467</v>
      </c>
      <c r="L468" s="4" t="str">
        <f>IFERROR(__xludf.DUMMYFUNCTION("""COMPUTED_VALUE"""),"68.5")</f>
        <v>68.5</v>
      </c>
      <c r="M468" s="4" t="str">
        <f>IFERROR(__xludf.DUMMYFUNCTION("""COMPUTED_VALUE"""),"68.2")</f>
        <v>68.2</v>
      </c>
    </row>
    <row r="469" ht="15.75" customHeight="1">
      <c r="A469" s="4">
        <v>173.99</v>
      </c>
      <c r="H469" s="2" t="s">
        <v>469</v>
      </c>
      <c r="J469" s="4">
        <f>IFERROR(__xludf.DUMMYFUNCTION("SPLIT(H469,"","",3)"),468.0)</f>
        <v>468</v>
      </c>
      <c r="K469" s="4">
        <f>IFERROR(__xludf.DUMMYFUNCTION("""COMPUTED_VALUE"""),468.0)</f>
        <v>468</v>
      </c>
      <c r="L469" s="4" t="str">
        <f>IFERROR(__xludf.DUMMYFUNCTION("""COMPUTED_VALUE"""),"68.5")</f>
        <v>68.5</v>
      </c>
      <c r="M469" s="4" t="str">
        <f>IFERROR(__xludf.DUMMYFUNCTION("""COMPUTED_VALUE"""),"68.2")</f>
        <v>68.2</v>
      </c>
    </row>
    <row r="470" ht="15.75" customHeight="1">
      <c r="A470" s="4">
        <v>173.99</v>
      </c>
      <c r="H470" s="2" t="s">
        <v>470</v>
      </c>
      <c r="J470" s="4">
        <f>IFERROR(__xludf.DUMMYFUNCTION("SPLIT(H470,"","",3)"),469.0)</f>
        <v>469</v>
      </c>
      <c r="K470" s="4">
        <f>IFERROR(__xludf.DUMMYFUNCTION("""COMPUTED_VALUE"""),469.0)</f>
        <v>469</v>
      </c>
      <c r="L470" s="4" t="str">
        <f>IFERROR(__xludf.DUMMYFUNCTION("""COMPUTED_VALUE"""),"68.5")</f>
        <v>68.5</v>
      </c>
      <c r="M470" s="4" t="str">
        <f>IFERROR(__xludf.DUMMYFUNCTION("""COMPUTED_VALUE"""),"68.2")</f>
        <v>68.2</v>
      </c>
    </row>
    <row r="471" ht="15.75" customHeight="1">
      <c r="A471" s="4">
        <v>173.99</v>
      </c>
      <c r="H471" s="2" t="s">
        <v>471</v>
      </c>
      <c r="J471" s="4">
        <f>IFERROR(__xludf.DUMMYFUNCTION("SPLIT(H471,"","",3)"),470.0)</f>
        <v>470</v>
      </c>
      <c r="K471" s="4">
        <f>IFERROR(__xludf.DUMMYFUNCTION("""COMPUTED_VALUE"""),470.0)</f>
        <v>470</v>
      </c>
      <c r="L471" s="4" t="str">
        <f>IFERROR(__xludf.DUMMYFUNCTION("""COMPUTED_VALUE"""),"68.5")</f>
        <v>68.5</v>
      </c>
      <c r="M471" s="4" t="str">
        <f>IFERROR(__xludf.DUMMYFUNCTION("""COMPUTED_VALUE"""),"68.2")</f>
        <v>68.2</v>
      </c>
    </row>
    <row r="472" ht="15.75" customHeight="1">
      <c r="A472" s="4">
        <v>173.99</v>
      </c>
      <c r="H472" s="2" t="s">
        <v>472</v>
      </c>
      <c r="J472" s="4">
        <f>IFERROR(__xludf.DUMMYFUNCTION("SPLIT(H472,"","",3)"),471.0)</f>
        <v>471</v>
      </c>
      <c r="K472" s="4">
        <f>IFERROR(__xludf.DUMMYFUNCTION("""COMPUTED_VALUE"""),471.0)</f>
        <v>471</v>
      </c>
      <c r="L472" s="4" t="str">
        <f>IFERROR(__xludf.DUMMYFUNCTION("""COMPUTED_VALUE"""),"68.5")</f>
        <v>68.5</v>
      </c>
      <c r="M472" s="4" t="str">
        <f>IFERROR(__xludf.DUMMYFUNCTION("""COMPUTED_VALUE"""),"68.2")</f>
        <v>68.2</v>
      </c>
    </row>
    <row r="473" ht="15.75" customHeight="1">
      <c r="A473" s="4">
        <v>173.99</v>
      </c>
      <c r="H473" s="2" t="s">
        <v>473</v>
      </c>
      <c r="J473" s="4">
        <f>IFERROR(__xludf.DUMMYFUNCTION("SPLIT(H473,"","",3)"),472.0)</f>
        <v>472</v>
      </c>
      <c r="K473" s="4">
        <f>IFERROR(__xludf.DUMMYFUNCTION("""COMPUTED_VALUE"""),472.0)</f>
        <v>472</v>
      </c>
      <c r="L473" s="4" t="str">
        <f>IFERROR(__xludf.DUMMYFUNCTION("""COMPUTED_VALUE"""),"68.5")</f>
        <v>68.5</v>
      </c>
      <c r="M473" s="4" t="str">
        <f>IFERROR(__xludf.DUMMYFUNCTION("""COMPUTED_VALUE"""),"68.2")</f>
        <v>68.2</v>
      </c>
    </row>
    <row r="474" ht="15.75" customHeight="1">
      <c r="A474" s="4">
        <v>173.99</v>
      </c>
      <c r="H474" s="2" t="s">
        <v>474</v>
      </c>
      <c r="J474" s="4">
        <f>IFERROR(__xludf.DUMMYFUNCTION("SPLIT(H474,"","",3)"),473.0)</f>
        <v>473</v>
      </c>
      <c r="K474" s="4">
        <f>IFERROR(__xludf.DUMMYFUNCTION("""COMPUTED_VALUE"""),473.0)</f>
        <v>473</v>
      </c>
      <c r="L474" s="4" t="str">
        <f>IFERROR(__xludf.DUMMYFUNCTION("""COMPUTED_VALUE"""),"68.5")</f>
        <v>68.5</v>
      </c>
      <c r="M474" s="4" t="str">
        <f>IFERROR(__xludf.DUMMYFUNCTION("""COMPUTED_VALUE"""),"68.2")</f>
        <v>68.2</v>
      </c>
    </row>
    <row r="475" ht="15.75" customHeight="1">
      <c r="A475" s="4">
        <v>173.99</v>
      </c>
      <c r="H475" s="2" t="s">
        <v>475</v>
      </c>
      <c r="J475" s="4">
        <f>IFERROR(__xludf.DUMMYFUNCTION("SPLIT(H475,"","",3)"),474.0)</f>
        <v>474</v>
      </c>
      <c r="K475" s="4">
        <f>IFERROR(__xludf.DUMMYFUNCTION("""COMPUTED_VALUE"""),474.0)</f>
        <v>474</v>
      </c>
      <c r="L475" s="4" t="str">
        <f>IFERROR(__xludf.DUMMYFUNCTION("""COMPUTED_VALUE"""),"68.5")</f>
        <v>68.5</v>
      </c>
      <c r="M475" s="4" t="str">
        <f>IFERROR(__xludf.DUMMYFUNCTION("""COMPUTED_VALUE"""),"68.2")</f>
        <v>68.2</v>
      </c>
    </row>
    <row r="476" ht="15.75" customHeight="1">
      <c r="A476" s="4">
        <v>173.99</v>
      </c>
      <c r="H476" s="2" t="s">
        <v>476</v>
      </c>
      <c r="J476" s="4">
        <f>IFERROR(__xludf.DUMMYFUNCTION("SPLIT(H476,"","",3)"),475.0)</f>
        <v>475</v>
      </c>
      <c r="K476" s="4">
        <f>IFERROR(__xludf.DUMMYFUNCTION("""COMPUTED_VALUE"""),475.0)</f>
        <v>475</v>
      </c>
      <c r="L476" s="4" t="str">
        <f>IFERROR(__xludf.DUMMYFUNCTION("""COMPUTED_VALUE"""),"68.5")</f>
        <v>68.5</v>
      </c>
      <c r="M476" s="4" t="str">
        <f>IFERROR(__xludf.DUMMYFUNCTION("""COMPUTED_VALUE"""),"68.2")</f>
        <v>68.2</v>
      </c>
    </row>
    <row r="477" ht="15.75" customHeight="1">
      <c r="A477" s="4">
        <v>173.99</v>
      </c>
      <c r="H477" s="2" t="s">
        <v>477</v>
      </c>
      <c r="J477" s="4">
        <f>IFERROR(__xludf.DUMMYFUNCTION("SPLIT(H477,"","",3)"),476.0)</f>
        <v>476</v>
      </c>
      <c r="K477" s="4">
        <f>IFERROR(__xludf.DUMMYFUNCTION("""COMPUTED_VALUE"""),476.0)</f>
        <v>476</v>
      </c>
      <c r="L477" s="4" t="str">
        <f>IFERROR(__xludf.DUMMYFUNCTION("""COMPUTED_VALUE"""),"68.5")</f>
        <v>68.5</v>
      </c>
      <c r="M477" s="4" t="str">
        <f>IFERROR(__xludf.DUMMYFUNCTION("""COMPUTED_VALUE"""),"68.2")</f>
        <v>68.2</v>
      </c>
    </row>
    <row r="478" ht="15.75" customHeight="1">
      <c r="A478" s="4">
        <v>171.45</v>
      </c>
      <c r="H478" s="2" t="s">
        <v>478</v>
      </c>
      <c r="J478" s="4">
        <f>IFERROR(__xludf.DUMMYFUNCTION("SPLIT(H478,"","",3)"),477.0)</f>
        <v>477</v>
      </c>
      <c r="K478" s="4">
        <f>IFERROR(__xludf.DUMMYFUNCTION("""COMPUTED_VALUE"""),477.0)</f>
        <v>477</v>
      </c>
      <c r="L478" s="4" t="str">
        <f>IFERROR(__xludf.DUMMYFUNCTION("""COMPUTED_VALUE"""),"67.5")</f>
        <v>67.5</v>
      </c>
      <c r="M478" s="4" t="str">
        <f>IFERROR(__xludf.DUMMYFUNCTION("""COMPUTED_VALUE"""),"68.2")</f>
        <v>68.2</v>
      </c>
    </row>
    <row r="479" ht="15.75" customHeight="1">
      <c r="A479" s="4">
        <v>171.45</v>
      </c>
      <c r="H479" s="2" t="s">
        <v>479</v>
      </c>
      <c r="J479" s="4">
        <f>IFERROR(__xludf.DUMMYFUNCTION("SPLIT(H479,"","",3)"),478.0)</f>
        <v>478</v>
      </c>
      <c r="K479" s="4">
        <f>IFERROR(__xludf.DUMMYFUNCTION("""COMPUTED_VALUE"""),478.0)</f>
        <v>478</v>
      </c>
      <c r="L479" s="4" t="str">
        <f>IFERROR(__xludf.DUMMYFUNCTION("""COMPUTED_VALUE"""),"67.5")</f>
        <v>67.5</v>
      </c>
      <c r="M479" s="4" t="str">
        <f>IFERROR(__xludf.DUMMYFUNCTION("""COMPUTED_VALUE"""),"68.2")</f>
        <v>68.2</v>
      </c>
    </row>
    <row r="480" ht="15.75" customHeight="1">
      <c r="A480" s="4">
        <v>171.45</v>
      </c>
      <c r="H480" s="2" t="s">
        <v>480</v>
      </c>
      <c r="J480" s="4">
        <f>IFERROR(__xludf.DUMMYFUNCTION("SPLIT(H480,"","",3)"),479.0)</f>
        <v>479</v>
      </c>
      <c r="K480" s="4">
        <f>IFERROR(__xludf.DUMMYFUNCTION("""COMPUTED_VALUE"""),479.0)</f>
        <v>479</v>
      </c>
      <c r="L480" s="4" t="str">
        <f>IFERROR(__xludf.DUMMYFUNCTION("""COMPUTED_VALUE"""),"67.5")</f>
        <v>67.5</v>
      </c>
      <c r="M480" s="4" t="str">
        <f>IFERROR(__xludf.DUMMYFUNCTION("""COMPUTED_VALUE"""),"68.2")</f>
        <v>68.2</v>
      </c>
    </row>
    <row r="481" ht="15.75" customHeight="1">
      <c r="A481" s="4">
        <v>171.45</v>
      </c>
      <c r="H481" s="2" t="s">
        <v>481</v>
      </c>
      <c r="J481" s="4">
        <f>IFERROR(__xludf.DUMMYFUNCTION("SPLIT(H481,"","",3)"),480.0)</f>
        <v>480</v>
      </c>
      <c r="K481" s="4">
        <f>IFERROR(__xludf.DUMMYFUNCTION("""COMPUTED_VALUE"""),480.0)</f>
        <v>480</v>
      </c>
      <c r="L481" s="4" t="str">
        <f>IFERROR(__xludf.DUMMYFUNCTION("""COMPUTED_VALUE"""),"67.5")</f>
        <v>67.5</v>
      </c>
      <c r="M481" s="4" t="str">
        <f>IFERROR(__xludf.DUMMYFUNCTION("""COMPUTED_VALUE"""),"68.2")</f>
        <v>68.2</v>
      </c>
    </row>
    <row r="482" ht="15.75" customHeight="1">
      <c r="A482" s="4">
        <v>171.45</v>
      </c>
      <c r="H482" s="2" t="s">
        <v>482</v>
      </c>
      <c r="J482" s="4">
        <f>IFERROR(__xludf.DUMMYFUNCTION("SPLIT(H482,"","",3)"),481.0)</f>
        <v>481</v>
      </c>
      <c r="K482" s="4">
        <f>IFERROR(__xludf.DUMMYFUNCTION("""COMPUTED_VALUE"""),481.0)</f>
        <v>481</v>
      </c>
      <c r="L482" s="4" t="str">
        <f>IFERROR(__xludf.DUMMYFUNCTION("""COMPUTED_VALUE"""),"67.5")</f>
        <v>67.5</v>
      </c>
      <c r="M482" s="4" t="str">
        <f>IFERROR(__xludf.DUMMYFUNCTION("""COMPUTED_VALUE"""),"68.2")</f>
        <v>68.2</v>
      </c>
    </row>
    <row r="483" ht="15.75" customHeight="1">
      <c r="A483" s="4">
        <v>171.45</v>
      </c>
      <c r="H483" s="2" t="s">
        <v>483</v>
      </c>
      <c r="J483" s="4">
        <f>IFERROR(__xludf.DUMMYFUNCTION("SPLIT(H483,"","",3)"),482.0)</f>
        <v>482</v>
      </c>
      <c r="K483" s="4">
        <f>IFERROR(__xludf.DUMMYFUNCTION("""COMPUTED_VALUE"""),482.0)</f>
        <v>482</v>
      </c>
      <c r="L483" s="4" t="str">
        <f>IFERROR(__xludf.DUMMYFUNCTION("""COMPUTED_VALUE"""),"67.5")</f>
        <v>67.5</v>
      </c>
      <c r="M483" s="4" t="str">
        <f>IFERROR(__xludf.DUMMYFUNCTION("""COMPUTED_VALUE"""),"68.2")</f>
        <v>68.2</v>
      </c>
    </row>
    <row r="484" ht="15.75" customHeight="1">
      <c r="A484" s="4">
        <v>171.45</v>
      </c>
      <c r="H484" s="2" t="s">
        <v>484</v>
      </c>
      <c r="J484" s="4">
        <f>IFERROR(__xludf.DUMMYFUNCTION("SPLIT(H484,"","",3)"),483.0)</f>
        <v>483</v>
      </c>
      <c r="K484" s="4">
        <f>IFERROR(__xludf.DUMMYFUNCTION("""COMPUTED_VALUE"""),483.0)</f>
        <v>483</v>
      </c>
      <c r="L484" s="4" t="str">
        <f>IFERROR(__xludf.DUMMYFUNCTION("""COMPUTED_VALUE"""),"67.5")</f>
        <v>67.5</v>
      </c>
      <c r="M484" s="4" t="str">
        <f>IFERROR(__xludf.DUMMYFUNCTION("""COMPUTED_VALUE"""),"68.2")</f>
        <v>68.2</v>
      </c>
    </row>
    <row r="485" ht="15.75" customHeight="1">
      <c r="A485" s="4">
        <v>171.45</v>
      </c>
      <c r="H485" s="2" t="s">
        <v>485</v>
      </c>
      <c r="J485" s="4">
        <f>IFERROR(__xludf.DUMMYFUNCTION("SPLIT(H485,"","",3)"),484.0)</f>
        <v>484</v>
      </c>
      <c r="K485" s="4">
        <f>IFERROR(__xludf.DUMMYFUNCTION("""COMPUTED_VALUE"""),484.0)</f>
        <v>484</v>
      </c>
      <c r="L485" s="4" t="str">
        <f>IFERROR(__xludf.DUMMYFUNCTION("""COMPUTED_VALUE"""),"67.5")</f>
        <v>67.5</v>
      </c>
      <c r="M485" s="4" t="str">
        <f>IFERROR(__xludf.DUMMYFUNCTION("""COMPUTED_VALUE"""),"68.2")</f>
        <v>68.2</v>
      </c>
    </row>
    <row r="486" ht="15.75" customHeight="1">
      <c r="A486" s="4">
        <v>171.45</v>
      </c>
      <c r="H486" s="2" t="s">
        <v>486</v>
      </c>
      <c r="J486" s="4">
        <f>IFERROR(__xludf.DUMMYFUNCTION("SPLIT(H486,"","",3)"),485.0)</f>
        <v>485</v>
      </c>
      <c r="K486" s="4">
        <f>IFERROR(__xludf.DUMMYFUNCTION("""COMPUTED_VALUE"""),485.0)</f>
        <v>485</v>
      </c>
      <c r="L486" s="4" t="str">
        <f>IFERROR(__xludf.DUMMYFUNCTION("""COMPUTED_VALUE"""),"67.5")</f>
        <v>67.5</v>
      </c>
      <c r="M486" s="4" t="str">
        <f>IFERROR(__xludf.DUMMYFUNCTION("""COMPUTED_VALUE"""),"68.2")</f>
        <v>68.2</v>
      </c>
    </row>
    <row r="487" ht="15.75" customHeight="1">
      <c r="A487" s="4">
        <v>171.45</v>
      </c>
      <c r="H487" s="2" t="s">
        <v>487</v>
      </c>
      <c r="J487" s="4">
        <f>IFERROR(__xludf.DUMMYFUNCTION("SPLIT(H487,"","",3)"),486.0)</f>
        <v>486</v>
      </c>
      <c r="K487" s="4">
        <f>IFERROR(__xludf.DUMMYFUNCTION("""COMPUTED_VALUE"""),486.0)</f>
        <v>486</v>
      </c>
      <c r="L487" s="4" t="str">
        <f>IFERROR(__xludf.DUMMYFUNCTION("""COMPUTED_VALUE"""),"67.5")</f>
        <v>67.5</v>
      </c>
      <c r="M487" s="4" t="str">
        <f>IFERROR(__xludf.DUMMYFUNCTION("""COMPUTED_VALUE"""),"68.2")</f>
        <v>68.2</v>
      </c>
    </row>
    <row r="488" ht="15.75" customHeight="1">
      <c r="A488" s="4">
        <v>171.45</v>
      </c>
      <c r="H488" s="2" t="s">
        <v>488</v>
      </c>
      <c r="J488" s="4">
        <f>IFERROR(__xludf.DUMMYFUNCTION("SPLIT(H488,"","",3)"),487.0)</f>
        <v>487</v>
      </c>
      <c r="K488" s="4">
        <f>IFERROR(__xludf.DUMMYFUNCTION("""COMPUTED_VALUE"""),487.0)</f>
        <v>487</v>
      </c>
      <c r="L488" s="4" t="str">
        <f>IFERROR(__xludf.DUMMYFUNCTION("""COMPUTED_VALUE"""),"67.5")</f>
        <v>67.5</v>
      </c>
      <c r="M488" s="4" t="str">
        <f>IFERROR(__xludf.DUMMYFUNCTION("""COMPUTED_VALUE"""),"68.2")</f>
        <v>68.2</v>
      </c>
    </row>
    <row r="489" ht="15.75" customHeight="1">
      <c r="A489" s="4">
        <v>171.45</v>
      </c>
      <c r="H489" s="2" t="s">
        <v>489</v>
      </c>
      <c r="J489" s="4">
        <f>IFERROR(__xludf.DUMMYFUNCTION("SPLIT(H489,"","",3)"),488.0)</f>
        <v>488</v>
      </c>
      <c r="K489" s="4">
        <f>IFERROR(__xludf.DUMMYFUNCTION("""COMPUTED_VALUE"""),488.0)</f>
        <v>488</v>
      </c>
      <c r="L489" s="4" t="str">
        <f>IFERROR(__xludf.DUMMYFUNCTION("""COMPUTED_VALUE"""),"67.5")</f>
        <v>67.5</v>
      </c>
      <c r="M489" s="4" t="str">
        <f>IFERROR(__xludf.DUMMYFUNCTION("""COMPUTED_VALUE"""),"68.2")</f>
        <v>68.2</v>
      </c>
    </row>
    <row r="490" ht="15.75" customHeight="1">
      <c r="A490" s="4">
        <v>171.45</v>
      </c>
      <c r="H490" s="2" t="s">
        <v>490</v>
      </c>
      <c r="J490" s="4">
        <f>IFERROR(__xludf.DUMMYFUNCTION("SPLIT(H490,"","",3)"),489.0)</f>
        <v>489</v>
      </c>
      <c r="K490" s="4">
        <f>IFERROR(__xludf.DUMMYFUNCTION("""COMPUTED_VALUE"""),489.0)</f>
        <v>489</v>
      </c>
      <c r="L490" s="4" t="str">
        <f>IFERROR(__xludf.DUMMYFUNCTION("""COMPUTED_VALUE"""),"67.5")</f>
        <v>67.5</v>
      </c>
      <c r="M490" s="4" t="str">
        <f>IFERROR(__xludf.DUMMYFUNCTION("""COMPUTED_VALUE"""),"68.2")</f>
        <v>68.2</v>
      </c>
    </row>
    <row r="491" ht="15.75" customHeight="1">
      <c r="A491" s="4">
        <v>171.45</v>
      </c>
      <c r="H491" s="2" t="s">
        <v>491</v>
      </c>
      <c r="J491" s="4">
        <f>IFERROR(__xludf.DUMMYFUNCTION("SPLIT(H491,"","",3)"),490.0)</f>
        <v>490</v>
      </c>
      <c r="K491" s="4">
        <f>IFERROR(__xludf.DUMMYFUNCTION("""COMPUTED_VALUE"""),490.0)</f>
        <v>490</v>
      </c>
      <c r="L491" s="4" t="str">
        <f>IFERROR(__xludf.DUMMYFUNCTION("""COMPUTED_VALUE"""),"67.5")</f>
        <v>67.5</v>
      </c>
      <c r="M491" s="4" t="str">
        <f>IFERROR(__xludf.DUMMYFUNCTION("""COMPUTED_VALUE"""),"68.2")</f>
        <v>68.2</v>
      </c>
    </row>
    <row r="492" ht="15.75" customHeight="1">
      <c r="A492" s="4">
        <v>171.45</v>
      </c>
      <c r="H492" s="2" t="s">
        <v>492</v>
      </c>
      <c r="J492" s="4">
        <f>IFERROR(__xludf.DUMMYFUNCTION("SPLIT(H492,"","",3)"),491.0)</f>
        <v>491</v>
      </c>
      <c r="K492" s="4">
        <f>IFERROR(__xludf.DUMMYFUNCTION("""COMPUTED_VALUE"""),491.0)</f>
        <v>491</v>
      </c>
      <c r="L492" s="4" t="str">
        <f>IFERROR(__xludf.DUMMYFUNCTION("""COMPUTED_VALUE"""),"67.5")</f>
        <v>67.5</v>
      </c>
      <c r="M492" s="4" t="str">
        <f>IFERROR(__xludf.DUMMYFUNCTION("""COMPUTED_VALUE"""),"68.2")</f>
        <v>68.2</v>
      </c>
    </row>
    <row r="493" ht="15.75" customHeight="1">
      <c r="A493" s="4">
        <v>171.45</v>
      </c>
      <c r="H493" s="2" t="s">
        <v>493</v>
      </c>
      <c r="J493" s="4">
        <f>IFERROR(__xludf.DUMMYFUNCTION("SPLIT(H493,"","",3)"),492.0)</f>
        <v>492</v>
      </c>
      <c r="K493" s="4">
        <f>IFERROR(__xludf.DUMMYFUNCTION("""COMPUTED_VALUE"""),492.0)</f>
        <v>492</v>
      </c>
      <c r="L493" s="4" t="str">
        <f>IFERROR(__xludf.DUMMYFUNCTION("""COMPUTED_VALUE"""),"67.5")</f>
        <v>67.5</v>
      </c>
      <c r="M493" s="4" t="str">
        <f>IFERROR(__xludf.DUMMYFUNCTION("""COMPUTED_VALUE"""),"68.2")</f>
        <v>68.2</v>
      </c>
    </row>
    <row r="494" ht="15.75" customHeight="1">
      <c r="A494" s="4">
        <v>171.45</v>
      </c>
      <c r="H494" s="2" t="s">
        <v>494</v>
      </c>
      <c r="J494" s="4">
        <f>IFERROR(__xludf.DUMMYFUNCTION("SPLIT(H494,"","",3)"),493.0)</f>
        <v>493</v>
      </c>
      <c r="K494" s="4">
        <f>IFERROR(__xludf.DUMMYFUNCTION("""COMPUTED_VALUE"""),493.0)</f>
        <v>493</v>
      </c>
      <c r="L494" s="4" t="str">
        <f>IFERROR(__xludf.DUMMYFUNCTION("""COMPUTED_VALUE"""),"67.5")</f>
        <v>67.5</v>
      </c>
      <c r="M494" s="4" t="str">
        <f>IFERROR(__xludf.DUMMYFUNCTION("""COMPUTED_VALUE"""),"68.2")</f>
        <v>68.2</v>
      </c>
    </row>
    <row r="495" ht="15.75" customHeight="1">
      <c r="A495" s="4">
        <v>171.45</v>
      </c>
      <c r="H495" s="2" t="s">
        <v>495</v>
      </c>
      <c r="J495" s="4">
        <f>IFERROR(__xludf.DUMMYFUNCTION("SPLIT(H495,"","",3)"),494.0)</f>
        <v>494</v>
      </c>
      <c r="K495" s="4">
        <f>IFERROR(__xludf.DUMMYFUNCTION("""COMPUTED_VALUE"""),494.0)</f>
        <v>494</v>
      </c>
      <c r="L495" s="4" t="str">
        <f>IFERROR(__xludf.DUMMYFUNCTION("""COMPUTED_VALUE"""),"67.5")</f>
        <v>67.5</v>
      </c>
      <c r="M495" s="4" t="str">
        <f>IFERROR(__xludf.DUMMYFUNCTION("""COMPUTED_VALUE"""),"68.2")</f>
        <v>68.2</v>
      </c>
    </row>
    <row r="496" ht="15.75" customHeight="1">
      <c r="A496" s="4">
        <v>171.45</v>
      </c>
      <c r="H496" s="2" t="s">
        <v>496</v>
      </c>
      <c r="J496" s="4">
        <f>IFERROR(__xludf.DUMMYFUNCTION("SPLIT(H496,"","",3)"),495.0)</f>
        <v>495</v>
      </c>
      <c r="K496" s="4">
        <f>IFERROR(__xludf.DUMMYFUNCTION("""COMPUTED_VALUE"""),495.0)</f>
        <v>495</v>
      </c>
      <c r="L496" s="4" t="str">
        <f>IFERROR(__xludf.DUMMYFUNCTION("""COMPUTED_VALUE"""),"67.5")</f>
        <v>67.5</v>
      </c>
      <c r="M496" s="4" t="str">
        <f>IFERROR(__xludf.DUMMYFUNCTION("""COMPUTED_VALUE"""),"68.2")</f>
        <v>68.2</v>
      </c>
    </row>
    <row r="497" ht="15.75" customHeight="1">
      <c r="A497" s="4">
        <v>171.45</v>
      </c>
      <c r="H497" s="2" t="s">
        <v>497</v>
      </c>
      <c r="J497" s="4">
        <f>IFERROR(__xludf.DUMMYFUNCTION("SPLIT(H497,"","",3)"),496.0)</f>
        <v>496</v>
      </c>
      <c r="K497" s="4">
        <f>IFERROR(__xludf.DUMMYFUNCTION("""COMPUTED_VALUE"""),496.0)</f>
        <v>496</v>
      </c>
      <c r="L497" s="4" t="str">
        <f>IFERROR(__xludf.DUMMYFUNCTION("""COMPUTED_VALUE"""),"67.5")</f>
        <v>67.5</v>
      </c>
      <c r="M497" s="4" t="str">
        <f>IFERROR(__xludf.DUMMYFUNCTION("""COMPUTED_VALUE"""),"68.2")</f>
        <v>68.2</v>
      </c>
    </row>
    <row r="498" ht="15.75" customHeight="1">
      <c r="A498" s="4">
        <v>171.45</v>
      </c>
      <c r="H498" s="2" t="s">
        <v>498</v>
      </c>
      <c r="J498" s="4">
        <f>IFERROR(__xludf.DUMMYFUNCTION("SPLIT(H498,"","",3)"),497.0)</f>
        <v>497</v>
      </c>
      <c r="K498" s="4">
        <f>IFERROR(__xludf.DUMMYFUNCTION("""COMPUTED_VALUE"""),497.0)</f>
        <v>497</v>
      </c>
      <c r="L498" s="4" t="str">
        <f>IFERROR(__xludf.DUMMYFUNCTION("""COMPUTED_VALUE"""),"67.5")</f>
        <v>67.5</v>
      </c>
      <c r="M498" s="4" t="str">
        <f>IFERROR(__xludf.DUMMYFUNCTION("""COMPUTED_VALUE"""),"68.2")</f>
        <v>68.2</v>
      </c>
    </row>
    <row r="499" ht="15.75" customHeight="1">
      <c r="A499" s="4">
        <v>171.45</v>
      </c>
      <c r="H499" s="2" t="s">
        <v>499</v>
      </c>
      <c r="J499" s="4">
        <f>IFERROR(__xludf.DUMMYFUNCTION("SPLIT(H499,"","",3)"),498.0)</f>
        <v>498</v>
      </c>
      <c r="K499" s="4">
        <f>IFERROR(__xludf.DUMMYFUNCTION("""COMPUTED_VALUE"""),498.0)</f>
        <v>498</v>
      </c>
      <c r="L499" s="4" t="str">
        <f>IFERROR(__xludf.DUMMYFUNCTION("""COMPUTED_VALUE"""),"67.5")</f>
        <v>67.5</v>
      </c>
      <c r="M499" s="4" t="str">
        <f>IFERROR(__xludf.DUMMYFUNCTION("""COMPUTED_VALUE"""),"68.2")</f>
        <v>68.2</v>
      </c>
    </row>
    <row r="500" ht="15.75" customHeight="1">
      <c r="A500" s="4">
        <v>171.45</v>
      </c>
      <c r="H500" s="2" t="s">
        <v>500</v>
      </c>
      <c r="J500" s="4">
        <f>IFERROR(__xludf.DUMMYFUNCTION("SPLIT(H500,"","",3)"),499.0)</f>
        <v>499</v>
      </c>
      <c r="K500" s="4">
        <f>IFERROR(__xludf.DUMMYFUNCTION("""COMPUTED_VALUE"""),499.0)</f>
        <v>499</v>
      </c>
      <c r="L500" s="4" t="str">
        <f>IFERROR(__xludf.DUMMYFUNCTION("""COMPUTED_VALUE"""),"67.5")</f>
        <v>67.5</v>
      </c>
      <c r="M500" s="4" t="str">
        <f>IFERROR(__xludf.DUMMYFUNCTION("""COMPUTED_VALUE"""),"68.2")</f>
        <v>68.2</v>
      </c>
    </row>
    <row r="501" ht="15.75" customHeight="1">
      <c r="A501" s="4">
        <v>171.45</v>
      </c>
      <c r="H501" s="2" t="s">
        <v>501</v>
      </c>
      <c r="J501" s="4">
        <f>IFERROR(__xludf.DUMMYFUNCTION("SPLIT(H501,"","",3)"),500.0)</f>
        <v>500</v>
      </c>
      <c r="K501" s="4">
        <f>IFERROR(__xludf.DUMMYFUNCTION("""COMPUTED_VALUE"""),500.0)</f>
        <v>500</v>
      </c>
      <c r="L501" s="4" t="str">
        <f>IFERROR(__xludf.DUMMYFUNCTION("""COMPUTED_VALUE"""),"67.5")</f>
        <v>67.5</v>
      </c>
      <c r="M501" s="4" t="str">
        <f>IFERROR(__xludf.DUMMYFUNCTION("""COMPUTED_VALUE"""),"68.2")</f>
        <v>68.2</v>
      </c>
    </row>
    <row r="502" ht="15.75" customHeight="1">
      <c r="A502" s="4">
        <v>171.45</v>
      </c>
      <c r="H502" s="2" t="s">
        <v>502</v>
      </c>
      <c r="J502" s="4">
        <f>IFERROR(__xludf.DUMMYFUNCTION("SPLIT(H502,"","",3)"),501.0)</f>
        <v>501</v>
      </c>
      <c r="K502" s="4">
        <f>IFERROR(__xludf.DUMMYFUNCTION("""COMPUTED_VALUE"""),501.0)</f>
        <v>501</v>
      </c>
      <c r="L502" s="4" t="str">
        <f>IFERROR(__xludf.DUMMYFUNCTION("""COMPUTED_VALUE"""),"67.5")</f>
        <v>67.5</v>
      </c>
      <c r="M502" s="4" t="str">
        <f>IFERROR(__xludf.DUMMYFUNCTION("""COMPUTED_VALUE"""),"68.2")</f>
        <v>68.2</v>
      </c>
    </row>
    <row r="503" ht="15.75" customHeight="1">
      <c r="A503" s="4">
        <v>171.45</v>
      </c>
      <c r="H503" s="2" t="s">
        <v>503</v>
      </c>
      <c r="J503" s="4">
        <f>IFERROR(__xludf.DUMMYFUNCTION("SPLIT(H503,"","",3)"),502.0)</f>
        <v>502</v>
      </c>
      <c r="K503" s="4">
        <f>IFERROR(__xludf.DUMMYFUNCTION("""COMPUTED_VALUE"""),502.0)</f>
        <v>502</v>
      </c>
      <c r="L503" s="4" t="str">
        <f>IFERROR(__xludf.DUMMYFUNCTION("""COMPUTED_VALUE"""),"67.5")</f>
        <v>67.5</v>
      </c>
      <c r="M503" s="4" t="str">
        <f>IFERROR(__xludf.DUMMYFUNCTION("""COMPUTED_VALUE"""),"68.2")</f>
        <v>68.2</v>
      </c>
    </row>
    <row r="504" ht="15.75" customHeight="1">
      <c r="A504" s="4">
        <v>171.45</v>
      </c>
      <c r="H504" s="2" t="s">
        <v>504</v>
      </c>
      <c r="J504" s="4">
        <f>IFERROR(__xludf.DUMMYFUNCTION("SPLIT(H504,"","",3)"),503.0)</f>
        <v>503</v>
      </c>
      <c r="K504" s="4">
        <f>IFERROR(__xludf.DUMMYFUNCTION("""COMPUTED_VALUE"""),503.0)</f>
        <v>503</v>
      </c>
      <c r="L504" s="4" t="str">
        <f>IFERROR(__xludf.DUMMYFUNCTION("""COMPUTED_VALUE"""),"67.5")</f>
        <v>67.5</v>
      </c>
      <c r="M504" s="4" t="str">
        <f>IFERROR(__xludf.DUMMYFUNCTION("""COMPUTED_VALUE"""),"68.2")</f>
        <v>68.2</v>
      </c>
    </row>
    <row r="505" ht="15.75" customHeight="1">
      <c r="A505" s="4">
        <v>171.45</v>
      </c>
      <c r="H505" s="2" t="s">
        <v>505</v>
      </c>
      <c r="J505" s="4">
        <f>IFERROR(__xludf.DUMMYFUNCTION("SPLIT(H505,"","",3)"),504.0)</f>
        <v>504</v>
      </c>
      <c r="K505" s="4">
        <f>IFERROR(__xludf.DUMMYFUNCTION("""COMPUTED_VALUE"""),504.0)</f>
        <v>504</v>
      </c>
      <c r="L505" s="4" t="str">
        <f>IFERROR(__xludf.DUMMYFUNCTION("""COMPUTED_VALUE"""),"67.5")</f>
        <v>67.5</v>
      </c>
      <c r="M505" s="4" t="str">
        <f>IFERROR(__xludf.DUMMYFUNCTION("""COMPUTED_VALUE"""),"68.2")</f>
        <v>68.2</v>
      </c>
    </row>
    <row r="506" ht="15.75" customHeight="1">
      <c r="A506" s="4">
        <v>168.91</v>
      </c>
      <c r="H506" s="2" t="s">
        <v>506</v>
      </c>
      <c r="J506" s="4">
        <f>IFERROR(__xludf.DUMMYFUNCTION("SPLIT(H506,"","",3)"),505.0)</f>
        <v>505</v>
      </c>
      <c r="K506" s="4">
        <f>IFERROR(__xludf.DUMMYFUNCTION("""COMPUTED_VALUE"""),505.0)</f>
        <v>505</v>
      </c>
      <c r="L506" s="4" t="str">
        <f>IFERROR(__xludf.DUMMYFUNCTION("""COMPUTED_VALUE"""),"66.5")</f>
        <v>66.5</v>
      </c>
      <c r="M506" s="4" t="str">
        <f>IFERROR(__xludf.DUMMYFUNCTION("""COMPUTED_VALUE"""),"68.2")</f>
        <v>68.2</v>
      </c>
    </row>
    <row r="507" ht="15.75" customHeight="1">
      <c r="A507" s="4">
        <v>168.91</v>
      </c>
      <c r="H507" s="2" t="s">
        <v>507</v>
      </c>
      <c r="J507" s="4">
        <f>IFERROR(__xludf.DUMMYFUNCTION("SPLIT(H507,"","",3)"),506.0)</f>
        <v>506</v>
      </c>
      <c r="K507" s="4">
        <f>IFERROR(__xludf.DUMMYFUNCTION("""COMPUTED_VALUE"""),506.0)</f>
        <v>506</v>
      </c>
      <c r="L507" s="4" t="str">
        <f>IFERROR(__xludf.DUMMYFUNCTION("""COMPUTED_VALUE"""),"66.5")</f>
        <v>66.5</v>
      </c>
      <c r="M507" s="4" t="str">
        <f>IFERROR(__xludf.DUMMYFUNCTION("""COMPUTED_VALUE"""),"68.2")</f>
        <v>68.2</v>
      </c>
    </row>
    <row r="508" ht="15.75" customHeight="1">
      <c r="A508" s="4">
        <v>168.91</v>
      </c>
      <c r="H508" s="2" t="s">
        <v>508</v>
      </c>
      <c r="J508" s="4">
        <f>IFERROR(__xludf.DUMMYFUNCTION("SPLIT(H508,"","",3)"),507.0)</f>
        <v>507</v>
      </c>
      <c r="K508" s="4">
        <f>IFERROR(__xludf.DUMMYFUNCTION("""COMPUTED_VALUE"""),507.0)</f>
        <v>507</v>
      </c>
      <c r="L508" s="4" t="str">
        <f>IFERROR(__xludf.DUMMYFUNCTION("""COMPUTED_VALUE"""),"66.5")</f>
        <v>66.5</v>
      </c>
      <c r="M508" s="4" t="str">
        <f>IFERROR(__xludf.DUMMYFUNCTION("""COMPUTED_VALUE"""),"68.2")</f>
        <v>68.2</v>
      </c>
    </row>
    <row r="509" ht="15.75" customHeight="1">
      <c r="A509" s="4">
        <v>168.91</v>
      </c>
      <c r="H509" s="2" t="s">
        <v>509</v>
      </c>
      <c r="J509" s="4">
        <f>IFERROR(__xludf.DUMMYFUNCTION("SPLIT(H509,"","",3)"),508.0)</f>
        <v>508</v>
      </c>
      <c r="K509" s="4">
        <f>IFERROR(__xludf.DUMMYFUNCTION("""COMPUTED_VALUE"""),508.0)</f>
        <v>508</v>
      </c>
      <c r="L509" s="4" t="str">
        <f>IFERROR(__xludf.DUMMYFUNCTION("""COMPUTED_VALUE"""),"66.5")</f>
        <v>66.5</v>
      </c>
      <c r="M509" s="4" t="str">
        <f>IFERROR(__xludf.DUMMYFUNCTION("""COMPUTED_VALUE"""),"68.2")</f>
        <v>68.2</v>
      </c>
    </row>
    <row r="510" ht="15.75" customHeight="1">
      <c r="A510" s="4">
        <v>168.91</v>
      </c>
      <c r="H510" s="2" t="s">
        <v>510</v>
      </c>
      <c r="J510" s="4">
        <f>IFERROR(__xludf.DUMMYFUNCTION("SPLIT(H510,"","",3)"),509.0)</f>
        <v>509</v>
      </c>
      <c r="K510" s="4">
        <f>IFERROR(__xludf.DUMMYFUNCTION("""COMPUTED_VALUE"""),509.0)</f>
        <v>509</v>
      </c>
      <c r="L510" s="4" t="str">
        <f>IFERROR(__xludf.DUMMYFUNCTION("""COMPUTED_VALUE"""),"66.5")</f>
        <v>66.5</v>
      </c>
      <c r="M510" s="4" t="str">
        <f>IFERROR(__xludf.DUMMYFUNCTION("""COMPUTED_VALUE"""),"68.2")</f>
        <v>68.2</v>
      </c>
    </row>
    <row r="511" ht="15.75" customHeight="1">
      <c r="A511" s="4">
        <v>168.91</v>
      </c>
      <c r="H511" s="2" t="s">
        <v>511</v>
      </c>
      <c r="J511" s="4">
        <f>IFERROR(__xludf.DUMMYFUNCTION("SPLIT(H511,"","",3)"),510.0)</f>
        <v>510</v>
      </c>
      <c r="K511" s="4">
        <f>IFERROR(__xludf.DUMMYFUNCTION("""COMPUTED_VALUE"""),510.0)</f>
        <v>510</v>
      </c>
      <c r="L511" s="4" t="str">
        <f>IFERROR(__xludf.DUMMYFUNCTION("""COMPUTED_VALUE"""),"66.5")</f>
        <v>66.5</v>
      </c>
      <c r="M511" s="4" t="str">
        <f>IFERROR(__xludf.DUMMYFUNCTION("""COMPUTED_VALUE"""),"68.2")</f>
        <v>68.2</v>
      </c>
    </row>
    <row r="512" ht="15.75" customHeight="1">
      <c r="A512" s="4">
        <v>168.91</v>
      </c>
      <c r="H512" s="2" t="s">
        <v>512</v>
      </c>
      <c r="J512" s="4">
        <f>IFERROR(__xludf.DUMMYFUNCTION("SPLIT(H512,"","",3)"),511.0)</f>
        <v>511</v>
      </c>
      <c r="K512" s="4">
        <f>IFERROR(__xludf.DUMMYFUNCTION("""COMPUTED_VALUE"""),511.0)</f>
        <v>511</v>
      </c>
      <c r="L512" s="4" t="str">
        <f>IFERROR(__xludf.DUMMYFUNCTION("""COMPUTED_VALUE"""),"66.5")</f>
        <v>66.5</v>
      </c>
      <c r="M512" s="4" t="str">
        <f>IFERROR(__xludf.DUMMYFUNCTION("""COMPUTED_VALUE"""),"68.2")</f>
        <v>68.2</v>
      </c>
    </row>
    <row r="513" ht="15.75" customHeight="1">
      <c r="A513" s="4">
        <v>168.91</v>
      </c>
      <c r="H513" s="2" t="s">
        <v>513</v>
      </c>
      <c r="J513" s="4">
        <f>IFERROR(__xludf.DUMMYFUNCTION("SPLIT(H513,"","",3)"),512.0)</f>
        <v>512</v>
      </c>
      <c r="K513" s="4">
        <f>IFERROR(__xludf.DUMMYFUNCTION("""COMPUTED_VALUE"""),512.0)</f>
        <v>512</v>
      </c>
      <c r="L513" s="4" t="str">
        <f>IFERROR(__xludf.DUMMYFUNCTION("""COMPUTED_VALUE"""),"66.5")</f>
        <v>66.5</v>
      </c>
      <c r="M513" s="4" t="str">
        <f>IFERROR(__xludf.DUMMYFUNCTION("""COMPUTED_VALUE"""),"68.2")</f>
        <v>68.2</v>
      </c>
    </row>
    <row r="514" ht="15.75" customHeight="1">
      <c r="A514" s="4">
        <v>168.91</v>
      </c>
      <c r="H514" s="2" t="s">
        <v>514</v>
      </c>
      <c r="J514" s="4">
        <f>IFERROR(__xludf.DUMMYFUNCTION("SPLIT(H514,"","",3)"),513.0)</f>
        <v>513</v>
      </c>
      <c r="K514" s="4">
        <f>IFERROR(__xludf.DUMMYFUNCTION("""COMPUTED_VALUE"""),513.0)</f>
        <v>513</v>
      </c>
      <c r="L514" s="4" t="str">
        <f>IFERROR(__xludf.DUMMYFUNCTION("""COMPUTED_VALUE"""),"66.5")</f>
        <v>66.5</v>
      </c>
      <c r="M514" s="4" t="str">
        <f>IFERROR(__xludf.DUMMYFUNCTION("""COMPUTED_VALUE"""),"68.2")</f>
        <v>68.2</v>
      </c>
    </row>
    <row r="515" ht="15.75" customHeight="1">
      <c r="A515" s="4">
        <v>168.91</v>
      </c>
      <c r="H515" s="2" t="s">
        <v>515</v>
      </c>
      <c r="J515" s="4">
        <f>IFERROR(__xludf.DUMMYFUNCTION("SPLIT(H515,"","",3)"),514.0)</f>
        <v>514</v>
      </c>
      <c r="K515" s="4">
        <f>IFERROR(__xludf.DUMMYFUNCTION("""COMPUTED_VALUE"""),514.0)</f>
        <v>514</v>
      </c>
      <c r="L515" s="4" t="str">
        <f>IFERROR(__xludf.DUMMYFUNCTION("""COMPUTED_VALUE"""),"66.5")</f>
        <v>66.5</v>
      </c>
      <c r="M515" s="4" t="str">
        <f>IFERROR(__xludf.DUMMYFUNCTION("""COMPUTED_VALUE"""),"68.2")</f>
        <v>68.2</v>
      </c>
    </row>
    <row r="516" ht="15.75" customHeight="1">
      <c r="A516" s="4">
        <v>168.91</v>
      </c>
      <c r="H516" s="2" t="s">
        <v>516</v>
      </c>
      <c r="J516" s="4">
        <f>IFERROR(__xludf.DUMMYFUNCTION("SPLIT(H516,"","",3)"),515.0)</f>
        <v>515</v>
      </c>
      <c r="K516" s="4">
        <f>IFERROR(__xludf.DUMMYFUNCTION("""COMPUTED_VALUE"""),515.0)</f>
        <v>515</v>
      </c>
      <c r="L516" s="4" t="str">
        <f>IFERROR(__xludf.DUMMYFUNCTION("""COMPUTED_VALUE"""),"66.5")</f>
        <v>66.5</v>
      </c>
      <c r="M516" s="4" t="str">
        <f>IFERROR(__xludf.DUMMYFUNCTION("""COMPUTED_VALUE"""),"68.2")</f>
        <v>68.2</v>
      </c>
    </row>
    <row r="517" ht="15.75" customHeight="1">
      <c r="A517" s="4">
        <v>168.91</v>
      </c>
      <c r="H517" s="2" t="s">
        <v>517</v>
      </c>
      <c r="J517" s="4">
        <f>IFERROR(__xludf.DUMMYFUNCTION("SPLIT(H517,"","",3)"),516.0)</f>
        <v>516</v>
      </c>
      <c r="K517" s="4">
        <f>IFERROR(__xludf.DUMMYFUNCTION("""COMPUTED_VALUE"""),516.0)</f>
        <v>516</v>
      </c>
      <c r="L517" s="4" t="str">
        <f>IFERROR(__xludf.DUMMYFUNCTION("""COMPUTED_VALUE"""),"66.5")</f>
        <v>66.5</v>
      </c>
      <c r="M517" s="4" t="str">
        <f>IFERROR(__xludf.DUMMYFUNCTION("""COMPUTED_VALUE"""),"68.2")</f>
        <v>68.2</v>
      </c>
    </row>
    <row r="518" ht="15.75" customHeight="1">
      <c r="A518" s="4">
        <v>168.91</v>
      </c>
      <c r="H518" s="2" t="s">
        <v>518</v>
      </c>
      <c r="J518" s="4">
        <f>IFERROR(__xludf.DUMMYFUNCTION("SPLIT(H518,"","",3)"),517.0)</f>
        <v>517</v>
      </c>
      <c r="K518" s="4">
        <f>IFERROR(__xludf.DUMMYFUNCTION("""COMPUTED_VALUE"""),517.0)</f>
        <v>517</v>
      </c>
      <c r="L518" s="4" t="str">
        <f>IFERROR(__xludf.DUMMYFUNCTION("""COMPUTED_VALUE"""),"66.5")</f>
        <v>66.5</v>
      </c>
      <c r="M518" s="4" t="str">
        <f>IFERROR(__xludf.DUMMYFUNCTION("""COMPUTED_VALUE"""),"68.2")</f>
        <v>68.2</v>
      </c>
    </row>
    <row r="519" ht="15.75" customHeight="1">
      <c r="A519" s="4">
        <v>168.91</v>
      </c>
      <c r="H519" s="2" t="s">
        <v>519</v>
      </c>
      <c r="J519" s="4">
        <f>IFERROR(__xludf.DUMMYFUNCTION("SPLIT(H519,"","",3)"),518.0)</f>
        <v>518</v>
      </c>
      <c r="K519" s="4">
        <f>IFERROR(__xludf.DUMMYFUNCTION("""COMPUTED_VALUE"""),518.0)</f>
        <v>518</v>
      </c>
      <c r="L519" s="4" t="str">
        <f>IFERROR(__xludf.DUMMYFUNCTION("""COMPUTED_VALUE"""),"66.5")</f>
        <v>66.5</v>
      </c>
      <c r="M519" s="4" t="str">
        <f>IFERROR(__xludf.DUMMYFUNCTION("""COMPUTED_VALUE"""),"68.2")</f>
        <v>68.2</v>
      </c>
    </row>
    <row r="520" ht="15.75" customHeight="1">
      <c r="A520" s="4">
        <v>166.37</v>
      </c>
      <c r="H520" s="2" t="s">
        <v>520</v>
      </c>
      <c r="J520" s="4">
        <f>IFERROR(__xludf.DUMMYFUNCTION("SPLIT(H520,"","",3)"),519.0)</f>
        <v>519</v>
      </c>
      <c r="K520" s="4">
        <f>IFERROR(__xludf.DUMMYFUNCTION("""COMPUTED_VALUE"""),519.0)</f>
        <v>519</v>
      </c>
      <c r="L520" s="4" t="str">
        <f>IFERROR(__xludf.DUMMYFUNCTION("""COMPUTED_VALUE"""),"65.5")</f>
        <v>65.5</v>
      </c>
      <c r="M520" s="4" t="str">
        <f>IFERROR(__xludf.DUMMYFUNCTION("""COMPUTED_VALUE"""),"68.2")</f>
        <v>68.2</v>
      </c>
    </row>
    <row r="521" ht="15.75" customHeight="1">
      <c r="A521" s="4">
        <v>166.37</v>
      </c>
      <c r="H521" s="2" t="s">
        <v>521</v>
      </c>
      <c r="J521" s="4">
        <f>IFERROR(__xludf.DUMMYFUNCTION("SPLIT(H521,"","",3)"),520.0)</f>
        <v>520</v>
      </c>
      <c r="K521" s="4">
        <f>IFERROR(__xludf.DUMMYFUNCTION("""COMPUTED_VALUE"""),520.0)</f>
        <v>520</v>
      </c>
      <c r="L521" s="4" t="str">
        <f>IFERROR(__xludf.DUMMYFUNCTION("""COMPUTED_VALUE"""),"65.5")</f>
        <v>65.5</v>
      </c>
      <c r="M521" s="4" t="str">
        <f>IFERROR(__xludf.DUMMYFUNCTION("""COMPUTED_VALUE"""),"68.2")</f>
        <v>68.2</v>
      </c>
    </row>
    <row r="522" ht="15.75" customHeight="1">
      <c r="A522" s="4">
        <v>166.37</v>
      </c>
      <c r="H522" s="2" t="s">
        <v>522</v>
      </c>
      <c r="J522" s="4">
        <f>IFERROR(__xludf.DUMMYFUNCTION("SPLIT(H522,"","",3)"),521.0)</f>
        <v>521</v>
      </c>
      <c r="K522" s="4">
        <f>IFERROR(__xludf.DUMMYFUNCTION("""COMPUTED_VALUE"""),521.0)</f>
        <v>521</v>
      </c>
      <c r="L522" s="4" t="str">
        <f>IFERROR(__xludf.DUMMYFUNCTION("""COMPUTED_VALUE"""),"65.5")</f>
        <v>65.5</v>
      </c>
      <c r="M522" s="4" t="str">
        <f>IFERROR(__xludf.DUMMYFUNCTION("""COMPUTED_VALUE"""),"68.2")</f>
        <v>68.2</v>
      </c>
    </row>
    <row r="523" ht="15.75" customHeight="1">
      <c r="A523" s="4">
        <v>166.37</v>
      </c>
      <c r="H523" s="2" t="s">
        <v>523</v>
      </c>
      <c r="J523" s="4">
        <f>IFERROR(__xludf.DUMMYFUNCTION("SPLIT(H523,"","",3)"),522.0)</f>
        <v>522</v>
      </c>
      <c r="K523" s="4">
        <f>IFERROR(__xludf.DUMMYFUNCTION("""COMPUTED_VALUE"""),522.0)</f>
        <v>522</v>
      </c>
      <c r="L523" s="4" t="str">
        <f>IFERROR(__xludf.DUMMYFUNCTION("""COMPUTED_VALUE"""),"65.5")</f>
        <v>65.5</v>
      </c>
      <c r="M523" s="4" t="str">
        <f>IFERROR(__xludf.DUMMYFUNCTION("""COMPUTED_VALUE"""),"68.2")</f>
        <v>68.2</v>
      </c>
    </row>
    <row r="524" ht="15.75" customHeight="1">
      <c r="A524" s="4">
        <v>166.37</v>
      </c>
      <c r="H524" s="2" t="s">
        <v>524</v>
      </c>
      <c r="J524" s="4">
        <f>IFERROR(__xludf.DUMMYFUNCTION("SPLIT(H524,"","",3)"),523.0)</f>
        <v>523</v>
      </c>
      <c r="K524" s="4">
        <f>IFERROR(__xludf.DUMMYFUNCTION("""COMPUTED_VALUE"""),523.0)</f>
        <v>523</v>
      </c>
      <c r="L524" s="4" t="str">
        <f>IFERROR(__xludf.DUMMYFUNCTION("""COMPUTED_VALUE"""),"65.5")</f>
        <v>65.5</v>
      </c>
      <c r="M524" s="4" t="str">
        <f>IFERROR(__xludf.DUMMYFUNCTION("""COMPUTED_VALUE"""),"68.2")</f>
        <v>68.2</v>
      </c>
    </row>
    <row r="525" ht="15.75" customHeight="1">
      <c r="A525" s="4">
        <v>166.37</v>
      </c>
      <c r="H525" s="2" t="s">
        <v>525</v>
      </c>
      <c r="J525" s="4">
        <f>IFERROR(__xludf.DUMMYFUNCTION("SPLIT(H525,"","",3)"),524.0)</f>
        <v>524</v>
      </c>
      <c r="K525" s="4">
        <f>IFERROR(__xludf.DUMMYFUNCTION("""COMPUTED_VALUE"""),524.0)</f>
        <v>524</v>
      </c>
      <c r="L525" s="4" t="str">
        <f>IFERROR(__xludf.DUMMYFUNCTION("""COMPUTED_VALUE"""),"65.5")</f>
        <v>65.5</v>
      </c>
      <c r="M525" s="4" t="str">
        <f>IFERROR(__xludf.DUMMYFUNCTION("""COMPUTED_VALUE"""),"68.2")</f>
        <v>68.2</v>
      </c>
    </row>
    <row r="526" ht="15.75" customHeight="1">
      <c r="A526" s="4">
        <v>166.37</v>
      </c>
      <c r="H526" s="2" t="s">
        <v>526</v>
      </c>
      <c r="J526" s="4">
        <f>IFERROR(__xludf.DUMMYFUNCTION("SPLIT(H526,"","",3)"),525.0)</f>
        <v>525</v>
      </c>
      <c r="K526" s="4">
        <f>IFERROR(__xludf.DUMMYFUNCTION("""COMPUTED_VALUE"""),525.0)</f>
        <v>525</v>
      </c>
      <c r="L526" s="4" t="str">
        <f>IFERROR(__xludf.DUMMYFUNCTION("""COMPUTED_VALUE"""),"65.5")</f>
        <v>65.5</v>
      </c>
      <c r="M526" s="4" t="str">
        <f>IFERROR(__xludf.DUMMYFUNCTION("""COMPUTED_VALUE"""),"68.2")</f>
        <v>68.2</v>
      </c>
    </row>
    <row r="527" ht="15.75" customHeight="1">
      <c r="A527" s="4">
        <v>162.56</v>
      </c>
      <c r="H527" s="2" t="s">
        <v>527</v>
      </c>
      <c r="J527" s="4">
        <f>IFERROR(__xludf.DUMMYFUNCTION("SPLIT(H527,"","",3)"),526.0)</f>
        <v>526</v>
      </c>
      <c r="K527" s="4">
        <f>IFERROR(__xludf.DUMMYFUNCTION("""COMPUTED_VALUE"""),526.0)</f>
        <v>526</v>
      </c>
      <c r="L527" s="4">
        <f>IFERROR(__xludf.DUMMYFUNCTION("""COMPUTED_VALUE"""),64.0)</f>
        <v>64</v>
      </c>
      <c r="M527" s="4" t="str">
        <f>IFERROR(__xludf.DUMMYFUNCTION("""COMPUTED_VALUE"""),"68.2")</f>
        <v>68.2</v>
      </c>
    </row>
    <row r="528" ht="15.75" customHeight="1">
      <c r="A528" s="4">
        <v>184.15</v>
      </c>
      <c r="H528" s="2" t="s">
        <v>528</v>
      </c>
      <c r="J528" s="4">
        <f>IFERROR(__xludf.DUMMYFUNCTION("SPLIT(H528,"","",3)"),527.0)</f>
        <v>527</v>
      </c>
      <c r="K528" s="4">
        <f>IFERROR(__xludf.DUMMYFUNCTION("""COMPUTED_VALUE"""),527.0)</f>
        <v>527</v>
      </c>
      <c r="L528" s="4" t="str">
        <f>IFERROR(__xludf.DUMMYFUNCTION("""COMPUTED_VALUE"""),"72.5")</f>
        <v>72.5</v>
      </c>
      <c r="M528" s="4" t="str">
        <f>IFERROR(__xludf.DUMMYFUNCTION("""COMPUTED_VALUE"""),"69.2")</f>
        <v>69.2</v>
      </c>
    </row>
    <row r="529" ht="15.75" customHeight="1">
      <c r="A529" s="4">
        <v>184.15</v>
      </c>
      <c r="H529" s="2" t="s">
        <v>529</v>
      </c>
      <c r="J529" s="4">
        <f>IFERROR(__xludf.DUMMYFUNCTION("SPLIT(H529,"","",3)"),528.0)</f>
        <v>528</v>
      </c>
      <c r="K529" s="4">
        <f>IFERROR(__xludf.DUMMYFUNCTION("""COMPUTED_VALUE"""),528.0)</f>
        <v>528</v>
      </c>
      <c r="L529" s="4" t="str">
        <f>IFERROR(__xludf.DUMMYFUNCTION("""COMPUTED_VALUE"""),"72.5")</f>
        <v>72.5</v>
      </c>
      <c r="M529" s="4" t="str">
        <f>IFERROR(__xludf.DUMMYFUNCTION("""COMPUTED_VALUE"""),"69.2")</f>
        <v>69.2</v>
      </c>
    </row>
    <row r="530" ht="15.75" customHeight="1">
      <c r="A530" s="4">
        <v>181.61</v>
      </c>
      <c r="H530" s="2" t="s">
        <v>530</v>
      </c>
      <c r="J530" s="4">
        <f>IFERROR(__xludf.DUMMYFUNCTION("SPLIT(H530,"","",3)"),529.0)</f>
        <v>529</v>
      </c>
      <c r="K530" s="4">
        <f>IFERROR(__xludf.DUMMYFUNCTION("""COMPUTED_VALUE"""),529.0)</f>
        <v>529</v>
      </c>
      <c r="L530" s="4" t="str">
        <f>IFERROR(__xludf.DUMMYFUNCTION("""COMPUTED_VALUE"""),"71.5")</f>
        <v>71.5</v>
      </c>
      <c r="M530" s="4" t="str">
        <f>IFERROR(__xludf.DUMMYFUNCTION("""COMPUTED_VALUE"""),"69.2")</f>
        <v>69.2</v>
      </c>
    </row>
    <row r="531" ht="15.75" customHeight="1">
      <c r="A531" s="4">
        <v>181.61</v>
      </c>
      <c r="H531" s="2" t="s">
        <v>531</v>
      </c>
      <c r="J531" s="4">
        <f>IFERROR(__xludf.DUMMYFUNCTION("SPLIT(H531,"","",3)"),530.0)</f>
        <v>530</v>
      </c>
      <c r="K531" s="4">
        <f>IFERROR(__xludf.DUMMYFUNCTION("""COMPUTED_VALUE"""),530.0)</f>
        <v>530</v>
      </c>
      <c r="L531" s="4" t="str">
        <f>IFERROR(__xludf.DUMMYFUNCTION("""COMPUTED_VALUE"""),"71.5")</f>
        <v>71.5</v>
      </c>
      <c r="M531" s="4" t="str">
        <f>IFERROR(__xludf.DUMMYFUNCTION("""COMPUTED_VALUE"""),"69.2")</f>
        <v>69.2</v>
      </c>
    </row>
    <row r="532" ht="15.75" customHeight="1">
      <c r="A532" s="4">
        <v>181.61</v>
      </c>
      <c r="H532" s="2" t="s">
        <v>532</v>
      </c>
      <c r="J532" s="4">
        <f>IFERROR(__xludf.DUMMYFUNCTION("SPLIT(H532,"","",3)"),531.0)</f>
        <v>531</v>
      </c>
      <c r="K532" s="4">
        <f>IFERROR(__xludf.DUMMYFUNCTION("""COMPUTED_VALUE"""),531.0)</f>
        <v>531</v>
      </c>
      <c r="L532" s="4" t="str">
        <f>IFERROR(__xludf.DUMMYFUNCTION("""COMPUTED_VALUE"""),"71.5")</f>
        <v>71.5</v>
      </c>
      <c r="M532" s="4" t="str">
        <f>IFERROR(__xludf.DUMMYFUNCTION("""COMPUTED_VALUE"""),"69.2")</f>
        <v>69.2</v>
      </c>
    </row>
    <row r="533" ht="15.75" customHeight="1">
      <c r="A533" s="4">
        <v>181.61</v>
      </c>
      <c r="H533" s="2" t="s">
        <v>533</v>
      </c>
      <c r="J533" s="4">
        <f>IFERROR(__xludf.DUMMYFUNCTION("SPLIT(H533,"","",3)"),532.0)</f>
        <v>532</v>
      </c>
      <c r="K533" s="4">
        <f>IFERROR(__xludf.DUMMYFUNCTION("""COMPUTED_VALUE"""),532.0)</f>
        <v>532</v>
      </c>
      <c r="L533" s="4" t="str">
        <f>IFERROR(__xludf.DUMMYFUNCTION("""COMPUTED_VALUE"""),"71.5")</f>
        <v>71.5</v>
      </c>
      <c r="M533" s="4" t="str">
        <f>IFERROR(__xludf.DUMMYFUNCTION("""COMPUTED_VALUE"""),"69.2")</f>
        <v>69.2</v>
      </c>
    </row>
    <row r="534" ht="15.75" customHeight="1">
      <c r="A534" s="4">
        <v>181.61</v>
      </c>
      <c r="H534" s="2" t="s">
        <v>534</v>
      </c>
      <c r="J534" s="4">
        <f>IFERROR(__xludf.DUMMYFUNCTION("SPLIT(H534,"","",3)"),533.0)</f>
        <v>533</v>
      </c>
      <c r="K534" s="4">
        <f>IFERROR(__xludf.DUMMYFUNCTION("""COMPUTED_VALUE"""),533.0)</f>
        <v>533</v>
      </c>
      <c r="L534" s="4" t="str">
        <f>IFERROR(__xludf.DUMMYFUNCTION("""COMPUTED_VALUE"""),"71.5")</f>
        <v>71.5</v>
      </c>
      <c r="M534" s="4" t="str">
        <f>IFERROR(__xludf.DUMMYFUNCTION("""COMPUTED_VALUE"""),"69.2")</f>
        <v>69.2</v>
      </c>
    </row>
    <row r="535" ht="15.75" customHeight="1">
      <c r="A535" s="4">
        <v>179.07</v>
      </c>
      <c r="H535" s="2" t="s">
        <v>535</v>
      </c>
      <c r="J535" s="4">
        <f>IFERROR(__xludf.DUMMYFUNCTION("SPLIT(H535,"","",3)"),534.0)</f>
        <v>534</v>
      </c>
      <c r="K535" s="4">
        <f>IFERROR(__xludf.DUMMYFUNCTION("""COMPUTED_VALUE"""),534.0)</f>
        <v>534</v>
      </c>
      <c r="L535" s="4" t="str">
        <f>IFERROR(__xludf.DUMMYFUNCTION("""COMPUTED_VALUE"""),"70.5")</f>
        <v>70.5</v>
      </c>
      <c r="M535" s="4" t="str">
        <f>IFERROR(__xludf.DUMMYFUNCTION("""COMPUTED_VALUE"""),"69.2")</f>
        <v>69.2</v>
      </c>
    </row>
    <row r="536" ht="15.75" customHeight="1">
      <c r="A536" s="4">
        <v>179.07</v>
      </c>
      <c r="H536" s="2" t="s">
        <v>536</v>
      </c>
      <c r="J536" s="4">
        <f>IFERROR(__xludf.DUMMYFUNCTION("SPLIT(H536,"","",3)"),535.0)</f>
        <v>535</v>
      </c>
      <c r="K536" s="4">
        <f>IFERROR(__xludf.DUMMYFUNCTION("""COMPUTED_VALUE"""),535.0)</f>
        <v>535</v>
      </c>
      <c r="L536" s="4" t="str">
        <f>IFERROR(__xludf.DUMMYFUNCTION("""COMPUTED_VALUE"""),"70.5")</f>
        <v>70.5</v>
      </c>
      <c r="M536" s="4" t="str">
        <f>IFERROR(__xludf.DUMMYFUNCTION("""COMPUTED_VALUE"""),"69.2")</f>
        <v>69.2</v>
      </c>
    </row>
    <row r="537" ht="15.75" customHeight="1">
      <c r="A537" s="4">
        <v>179.07</v>
      </c>
      <c r="H537" s="2" t="s">
        <v>537</v>
      </c>
      <c r="J537" s="4">
        <f>IFERROR(__xludf.DUMMYFUNCTION("SPLIT(H537,"","",3)"),536.0)</f>
        <v>536</v>
      </c>
      <c r="K537" s="4">
        <f>IFERROR(__xludf.DUMMYFUNCTION("""COMPUTED_VALUE"""),536.0)</f>
        <v>536</v>
      </c>
      <c r="L537" s="4" t="str">
        <f>IFERROR(__xludf.DUMMYFUNCTION("""COMPUTED_VALUE"""),"70.5")</f>
        <v>70.5</v>
      </c>
      <c r="M537" s="4" t="str">
        <f>IFERROR(__xludf.DUMMYFUNCTION("""COMPUTED_VALUE"""),"69.2")</f>
        <v>69.2</v>
      </c>
    </row>
    <row r="538" ht="15.75" customHeight="1">
      <c r="A538" s="4">
        <v>179.07</v>
      </c>
      <c r="H538" s="2" t="s">
        <v>538</v>
      </c>
      <c r="J538" s="4">
        <f>IFERROR(__xludf.DUMMYFUNCTION("SPLIT(H538,"","",3)"),537.0)</f>
        <v>537</v>
      </c>
      <c r="K538" s="4">
        <f>IFERROR(__xludf.DUMMYFUNCTION("""COMPUTED_VALUE"""),537.0)</f>
        <v>537</v>
      </c>
      <c r="L538" s="4" t="str">
        <f>IFERROR(__xludf.DUMMYFUNCTION("""COMPUTED_VALUE"""),"70.5")</f>
        <v>70.5</v>
      </c>
      <c r="M538" s="4" t="str">
        <f>IFERROR(__xludf.DUMMYFUNCTION("""COMPUTED_VALUE"""),"69.2")</f>
        <v>69.2</v>
      </c>
    </row>
    <row r="539" ht="15.75" customHeight="1">
      <c r="A539" s="4">
        <v>179.07</v>
      </c>
      <c r="H539" s="2" t="s">
        <v>539</v>
      </c>
      <c r="J539" s="4">
        <f>IFERROR(__xludf.DUMMYFUNCTION("SPLIT(H539,"","",3)"),538.0)</f>
        <v>538</v>
      </c>
      <c r="K539" s="4">
        <f>IFERROR(__xludf.DUMMYFUNCTION("""COMPUTED_VALUE"""),538.0)</f>
        <v>538</v>
      </c>
      <c r="L539" s="4" t="str">
        <f>IFERROR(__xludf.DUMMYFUNCTION("""COMPUTED_VALUE"""),"70.5")</f>
        <v>70.5</v>
      </c>
      <c r="M539" s="4" t="str">
        <f>IFERROR(__xludf.DUMMYFUNCTION("""COMPUTED_VALUE"""),"69.2")</f>
        <v>69.2</v>
      </c>
    </row>
    <row r="540" ht="15.75" customHeight="1">
      <c r="A540" s="4">
        <v>179.07</v>
      </c>
      <c r="H540" s="2" t="s">
        <v>540</v>
      </c>
      <c r="J540" s="4">
        <f>IFERROR(__xludf.DUMMYFUNCTION("SPLIT(H540,"","",3)"),539.0)</f>
        <v>539</v>
      </c>
      <c r="K540" s="4">
        <f>IFERROR(__xludf.DUMMYFUNCTION("""COMPUTED_VALUE"""),539.0)</f>
        <v>539</v>
      </c>
      <c r="L540" s="4" t="str">
        <f>IFERROR(__xludf.DUMMYFUNCTION("""COMPUTED_VALUE"""),"70.5")</f>
        <v>70.5</v>
      </c>
      <c r="M540" s="4" t="str">
        <f>IFERROR(__xludf.DUMMYFUNCTION("""COMPUTED_VALUE"""),"69.2")</f>
        <v>69.2</v>
      </c>
    </row>
    <row r="541" ht="15.75" customHeight="1">
      <c r="A541" s="4">
        <v>179.07</v>
      </c>
      <c r="H541" s="2" t="s">
        <v>541</v>
      </c>
      <c r="J541" s="4">
        <f>IFERROR(__xludf.DUMMYFUNCTION("SPLIT(H541,"","",3)"),540.0)</f>
        <v>540</v>
      </c>
      <c r="K541" s="4">
        <f>IFERROR(__xludf.DUMMYFUNCTION("""COMPUTED_VALUE"""),540.0)</f>
        <v>540</v>
      </c>
      <c r="L541" s="4" t="str">
        <f>IFERROR(__xludf.DUMMYFUNCTION("""COMPUTED_VALUE"""),"70.5")</f>
        <v>70.5</v>
      </c>
      <c r="M541" s="4" t="str">
        <f>IFERROR(__xludf.DUMMYFUNCTION("""COMPUTED_VALUE"""),"69.2")</f>
        <v>69.2</v>
      </c>
    </row>
    <row r="542" ht="15.75" customHeight="1">
      <c r="A542" s="4">
        <v>179.07</v>
      </c>
      <c r="H542" s="2" t="s">
        <v>542</v>
      </c>
      <c r="J542" s="4">
        <f>IFERROR(__xludf.DUMMYFUNCTION("SPLIT(H542,"","",3)"),541.0)</f>
        <v>541</v>
      </c>
      <c r="K542" s="4">
        <f>IFERROR(__xludf.DUMMYFUNCTION("""COMPUTED_VALUE"""),541.0)</f>
        <v>541</v>
      </c>
      <c r="L542" s="4" t="str">
        <f>IFERROR(__xludf.DUMMYFUNCTION("""COMPUTED_VALUE"""),"70.5")</f>
        <v>70.5</v>
      </c>
      <c r="M542" s="4" t="str">
        <f>IFERROR(__xludf.DUMMYFUNCTION("""COMPUTED_VALUE"""),"69.2")</f>
        <v>69.2</v>
      </c>
    </row>
    <row r="543" ht="15.75" customHeight="1">
      <c r="A543" s="4">
        <v>179.07</v>
      </c>
      <c r="H543" s="2" t="s">
        <v>543</v>
      </c>
      <c r="J543" s="4">
        <f>IFERROR(__xludf.DUMMYFUNCTION("SPLIT(H543,"","",3)"),542.0)</f>
        <v>542</v>
      </c>
      <c r="K543" s="4">
        <f>IFERROR(__xludf.DUMMYFUNCTION("""COMPUTED_VALUE"""),542.0)</f>
        <v>542</v>
      </c>
      <c r="L543" s="4" t="str">
        <f>IFERROR(__xludf.DUMMYFUNCTION("""COMPUTED_VALUE"""),"70.5")</f>
        <v>70.5</v>
      </c>
      <c r="M543" s="4" t="str">
        <f>IFERROR(__xludf.DUMMYFUNCTION("""COMPUTED_VALUE"""),"69.2")</f>
        <v>69.2</v>
      </c>
    </row>
    <row r="544" ht="15.75" customHeight="1">
      <c r="A544" s="4">
        <v>179.07</v>
      </c>
      <c r="H544" s="2" t="s">
        <v>544</v>
      </c>
      <c r="J544" s="4">
        <f>IFERROR(__xludf.DUMMYFUNCTION("SPLIT(H544,"","",3)"),543.0)</f>
        <v>543</v>
      </c>
      <c r="K544" s="4">
        <f>IFERROR(__xludf.DUMMYFUNCTION("""COMPUTED_VALUE"""),543.0)</f>
        <v>543</v>
      </c>
      <c r="L544" s="4" t="str">
        <f>IFERROR(__xludf.DUMMYFUNCTION("""COMPUTED_VALUE"""),"70.5")</f>
        <v>70.5</v>
      </c>
      <c r="M544" s="4" t="str">
        <f>IFERROR(__xludf.DUMMYFUNCTION("""COMPUTED_VALUE"""),"69.2")</f>
        <v>69.2</v>
      </c>
    </row>
    <row r="545" ht="15.75" customHeight="1">
      <c r="A545" s="4">
        <v>179.07</v>
      </c>
      <c r="H545" s="2" t="s">
        <v>545</v>
      </c>
      <c r="J545" s="4">
        <f>IFERROR(__xludf.DUMMYFUNCTION("SPLIT(H545,"","",3)"),544.0)</f>
        <v>544</v>
      </c>
      <c r="K545" s="4">
        <f>IFERROR(__xludf.DUMMYFUNCTION("""COMPUTED_VALUE"""),544.0)</f>
        <v>544</v>
      </c>
      <c r="L545" s="4" t="str">
        <f>IFERROR(__xludf.DUMMYFUNCTION("""COMPUTED_VALUE"""),"70.5")</f>
        <v>70.5</v>
      </c>
      <c r="M545" s="4" t="str">
        <f>IFERROR(__xludf.DUMMYFUNCTION("""COMPUTED_VALUE"""),"69.2")</f>
        <v>69.2</v>
      </c>
    </row>
    <row r="546" ht="15.75" customHeight="1">
      <c r="A546" s="4">
        <v>179.07</v>
      </c>
      <c r="H546" s="2" t="s">
        <v>546</v>
      </c>
      <c r="J546" s="4">
        <f>IFERROR(__xludf.DUMMYFUNCTION("SPLIT(H546,"","",3)"),545.0)</f>
        <v>545</v>
      </c>
      <c r="K546" s="4">
        <f>IFERROR(__xludf.DUMMYFUNCTION("""COMPUTED_VALUE"""),545.0)</f>
        <v>545</v>
      </c>
      <c r="L546" s="4" t="str">
        <f>IFERROR(__xludf.DUMMYFUNCTION("""COMPUTED_VALUE"""),"70.5")</f>
        <v>70.5</v>
      </c>
      <c r="M546" s="4" t="str">
        <f>IFERROR(__xludf.DUMMYFUNCTION("""COMPUTED_VALUE"""),"69.2")</f>
        <v>69.2</v>
      </c>
    </row>
    <row r="547" ht="15.75" customHeight="1">
      <c r="A547" s="4">
        <v>179.07</v>
      </c>
      <c r="H547" s="2" t="s">
        <v>547</v>
      </c>
      <c r="J547" s="4">
        <f>IFERROR(__xludf.DUMMYFUNCTION("SPLIT(H547,"","",3)"),546.0)</f>
        <v>546</v>
      </c>
      <c r="K547" s="4">
        <f>IFERROR(__xludf.DUMMYFUNCTION("""COMPUTED_VALUE"""),546.0)</f>
        <v>546</v>
      </c>
      <c r="L547" s="4" t="str">
        <f>IFERROR(__xludf.DUMMYFUNCTION("""COMPUTED_VALUE"""),"70.5")</f>
        <v>70.5</v>
      </c>
      <c r="M547" s="4" t="str">
        <f>IFERROR(__xludf.DUMMYFUNCTION("""COMPUTED_VALUE"""),"69.2")</f>
        <v>69.2</v>
      </c>
    </row>
    <row r="548" ht="15.75" customHeight="1">
      <c r="A548" s="4">
        <v>179.07</v>
      </c>
      <c r="H548" s="2" t="s">
        <v>548</v>
      </c>
      <c r="J548" s="4">
        <f>IFERROR(__xludf.DUMMYFUNCTION("SPLIT(H548,"","",3)"),547.0)</f>
        <v>547</v>
      </c>
      <c r="K548" s="4">
        <f>IFERROR(__xludf.DUMMYFUNCTION("""COMPUTED_VALUE"""),547.0)</f>
        <v>547</v>
      </c>
      <c r="L548" s="4" t="str">
        <f>IFERROR(__xludf.DUMMYFUNCTION("""COMPUTED_VALUE"""),"70.5")</f>
        <v>70.5</v>
      </c>
      <c r="M548" s="4" t="str">
        <f>IFERROR(__xludf.DUMMYFUNCTION("""COMPUTED_VALUE"""),"69.2")</f>
        <v>69.2</v>
      </c>
    </row>
    <row r="549" ht="15.75" customHeight="1">
      <c r="A549" s="4">
        <v>179.07</v>
      </c>
      <c r="H549" s="2" t="s">
        <v>549</v>
      </c>
      <c r="J549" s="4">
        <f>IFERROR(__xludf.DUMMYFUNCTION("SPLIT(H549,"","",3)"),548.0)</f>
        <v>548</v>
      </c>
      <c r="K549" s="4">
        <f>IFERROR(__xludf.DUMMYFUNCTION("""COMPUTED_VALUE"""),548.0)</f>
        <v>548</v>
      </c>
      <c r="L549" s="4" t="str">
        <f>IFERROR(__xludf.DUMMYFUNCTION("""COMPUTED_VALUE"""),"70.5")</f>
        <v>70.5</v>
      </c>
      <c r="M549" s="4" t="str">
        <f>IFERROR(__xludf.DUMMYFUNCTION("""COMPUTED_VALUE"""),"69.2")</f>
        <v>69.2</v>
      </c>
    </row>
    <row r="550" ht="15.75" customHeight="1">
      <c r="A550" s="4">
        <v>179.07</v>
      </c>
      <c r="H550" s="2" t="s">
        <v>550</v>
      </c>
      <c r="J550" s="4">
        <f>IFERROR(__xludf.DUMMYFUNCTION("SPLIT(H550,"","",3)"),549.0)</f>
        <v>549</v>
      </c>
      <c r="K550" s="4">
        <f>IFERROR(__xludf.DUMMYFUNCTION("""COMPUTED_VALUE"""),549.0)</f>
        <v>549</v>
      </c>
      <c r="L550" s="4" t="str">
        <f>IFERROR(__xludf.DUMMYFUNCTION("""COMPUTED_VALUE"""),"70.5")</f>
        <v>70.5</v>
      </c>
      <c r="M550" s="4" t="str">
        <f>IFERROR(__xludf.DUMMYFUNCTION("""COMPUTED_VALUE"""),"69.2")</f>
        <v>69.2</v>
      </c>
    </row>
    <row r="551" ht="15.75" customHeight="1">
      <c r="A551" s="4">
        <v>179.07</v>
      </c>
      <c r="H551" s="2" t="s">
        <v>551</v>
      </c>
      <c r="J551" s="4">
        <f>IFERROR(__xludf.DUMMYFUNCTION("SPLIT(H551,"","",3)"),550.0)</f>
        <v>550</v>
      </c>
      <c r="K551" s="4">
        <f>IFERROR(__xludf.DUMMYFUNCTION("""COMPUTED_VALUE"""),550.0)</f>
        <v>550</v>
      </c>
      <c r="L551" s="4" t="str">
        <f>IFERROR(__xludf.DUMMYFUNCTION("""COMPUTED_VALUE"""),"70.5")</f>
        <v>70.5</v>
      </c>
      <c r="M551" s="4" t="str">
        <f>IFERROR(__xludf.DUMMYFUNCTION("""COMPUTED_VALUE"""),"69.2")</f>
        <v>69.2</v>
      </c>
    </row>
    <row r="552" ht="15.75" customHeight="1">
      <c r="A552" s="4">
        <v>179.07</v>
      </c>
      <c r="H552" s="2" t="s">
        <v>552</v>
      </c>
      <c r="J552" s="4">
        <f>IFERROR(__xludf.DUMMYFUNCTION("SPLIT(H552,"","",3)"),551.0)</f>
        <v>551</v>
      </c>
      <c r="K552" s="4">
        <f>IFERROR(__xludf.DUMMYFUNCTION("""COMPUTED_VALUE"""),551.0)</f>
        <v>551</v>
      </c>
      <c r="L552" s="4" t="str">
        <f>IFERROR(__xludf.DUMMYFUNCTION("""COMPUTED_VALUE"""),"70.5")</f>
        <v>70.5</v>
      </c>
      <c r="M552" s="4" t="str">
        <f>IFERROR(__xludf.DUMMYFUNCTION("""COMPUTED_VALUE"""),"69.2")</f>
        <v>69.2</v>
      </c>
    </row>
    <row r="553" ht="15.75" customHeight="1">
      <c r="A553" s="4">
        <v>176.53</v>
      </c>
      <c r="H553" s="2" t="s">
        <v>553</v>
      </c>
      <c r="J553" s="4">
        <f>IFERROR(__xludf.DUMMYFUNCTION("SPLIT(H553,"","",3)"),552.0)</f>
        <v>552</v>
      </c>
      <c r="K553" s="4">
        <f>IFERROR(__xludf.DUMMYFUNCTION("""COMPUTED_VALUE"""),552.0)</f>
        <v>552</v>
      </c>
      <c r="L553" s="4" t="str">
        <f>IFERROR(__xludf.DUMMYFUNCTION("""COMPUTED_VALUE"""),"69.5")</f>
        <v>69.5</v>
      </c>
      <c r="M553" s="4" t="str">
        <f>IFERROR(__xludf.DUMMYFUNCTION("""COMPUTED_VALUE"""),"69.2")</f>
        <v>69.2</v>
      </c>
    </row>
    <row r="554" ht="15.75" customHeight="1">
      <c r="A554" s="4">
        <v>176.53</v>
      </c>
      <c r="H554" s="2" t="s">
        <v>554</v>
      </c>
      <c r="J554" s="4">
        <f>IFERROR(__xludf.DUMMYFUNCTION("SPLIT(H554,"","",3)"),553.0)</f>
        <v>553</v>
      </c>
      <c r="K554" s="4">
        <f>IFERROR(__xludf.DUMMYFUNCTION("""COMPUTED_VALUE"""),553.0)</f>
        <v>553</v>
      </c>
      <c r="L554" s="4" t="str">
        <f>IFERROR(__xludf.DUMMYFUNCTION("""COMPUTED_VALUE"""),"69.5")</f>
        <v>69.5</v>
      </c>
      <c r="M554" s="4" t="str">
        <f>IFERROR(__xludf.DUMMYFUNCTION("""COMPUTED_VALUE"""),"69.2")</f>
        <v>69.2</v>
      </c>
    </row>
    <row r="555" ht="15.75" customHeight="1">
      <c r="A555" s="4">
        <v>176.53</v>
      </c>
      <c r="H555" s="2" t="s">
        <v>555</v>
      </c>
      <c r="J555" s="4">
        <f>IFERROR(__xludf.DUMMYFUNCTION("SPLIT(H555,"","",3)"),554.0)</f>
        <v>554</v>
      </c>
      <c r="K555" s="4">
        <f>IFERROR(__xludf.DUMMYFUNCTION("""COMPUTED_VALUE"""),554.0)</f>
        <v>554</v>
      </c>
      <c r="L555" s="4" t="str">
        <f>IFERROR(__xludf.DUMMYFUNCTION("""COMPUTED_VALUE"""),"69.5")</f>
        <v>69.5</v>
      </c>
      <c r="M555" s="4" t="str">
        <f>IFERROR(__xludf.DUMMYFUNCTION("""COMPUTED_VALUE"""),"69.2")</f>
        <v>69.2</v>
      </c>
    </row>
    <row r="556" ht="15.75" customHeight="1">
      <c r="A556" s="4">
        <v>176.53</v>
      </c>
      <c r="H556" s="2" t="s">
        <v>556</v>
      </c>
      <c r="J556" s="4">
        <f>IFERROR(__xludf.DUMMYFUNCTION("SPLIT(H556,"","",3)"),555.0)</f>
        <v>555</v>
      </c>
      <c r="K556" s="4">
        <f>IFERROR(__xludf.DUMMYFUNCTION("""COMPUTED_VALUE"""),555.0)</f>
        <v>555</v>
      </c>
      <c r="L556" s="4" t="str">
        <f>IFERROR(__xludf.DUMMYFUNCTION("""COMPUTED_VALUE"""),"69.5")</f>
        <v>69.5</v>
      </c>
      <c r="M556" s="4" t="str">
        <f>IFERROR(__xludf.DUMMYFUNCTION("""COMPUTED_VALUE"""),"69.2")</f>
        <v>69.2</v>
      </c>
    </row>
    <row r="557" ht="15.75" customHeight="1">
      <c r="A557" s="4">
        <v>176.53</v>
      </c>
      <c r="H557" s="2" t="s">
        <v>557</v>
      </c>
      <c r="J557" s="4">
        <f>IFERROR(__xludf.DUMMYFUNCTION("SPLIT(H557,"","",3)"),556.0)</f>
        <v>556</v>
      </c>
      <c r="K557" s="4">
        <f>IFERROR(__xludf.DUMMYFUNCTION("""COMPUTED_VALUE"""),556.0)</f>
        <v>556</v>
      </c>
      <c r="L557" s="4" t="str">
        <f>IFERROR(__xludf.DUMMYFUNCTION("""COMPUTED_VALUE"""),"69.5")</f>
        <v>69.5</v>
      </c>
      <c r="M557" s="4" t="str">
        <f>IFERROR(__xludf.DUMMYFUNCTION("""COMPUTED_VALUE"""),"69.2")</f>
        <v>69.2</v>
      </c>
    </row>
    <row r="558" ht="15.75" customHeight="1">
      <c r="A558" s="4">
        <v>176.53</v>
      </c>
      <c r="H558" s="2" t="s">
        <v>558</v>
      </c>
      <c r="J558" s="4">
        <f>IFERROR(__xludf.DUMMYFUNCTION("SPLIT(H558,"","",3)"),557.0)</f>
        <v>557</v>
      </c>
      <c r="K558" s="4">
        <f>IFERROR(__xludf.DUMMYFUNCTION("""COMPUTED_VALUE"""),557.0)</f>
        <v>557</v>
      </c>
      <c r="L558" s="4" t="str">
        <f>IFERROR(__xludf.DUMMYFUNCTION("""COMPUTED_VALUE"""),"69.5")</f>
        <v>69.5</v>
      </c>
      <c r="M558" s="4" t="str">
        <f>IFERROR(__xludf.DUMMYFUNCTION("""COMPUTED_VALUE"""),"69.2")</f>
        <v>69.2</v>
      </c>
    </row>
    <row r="559" ht="15.75" customHeight="1">
      <c r="A559" s="4">
        <v>176.53</v>
      </c>
      <c r="H559" s="2" t="s">
        <v>559</v>
      </c>
      <c r="J559" s="4">
        <f>IFERROR(__xludf.DUMMYFUNCTION("SPLIT(H559,"","",3)"),558.0)</f>
        <v>558</v>
      </c>
      <c r="K559" s="4">
        <f>IFERROR(__xludf.DUMMYFUNCTION("""COMPUTED_VALUE"""),558.0)</f>
        <v>558</v>
      </c>
      <c r="L559" s="4" t="str">
        <f>IFERROR(__xludf.DUMMYFUNCTION("""COMPUTED_VALUE"""),"69.5")</f>
        <v>69.5</v>
      </c>
      <c r="M559" s="4" t="str">
        <f>IFERROR(__xludf.DUMMYFUNCTION("""COMPUTED_VALUE"""),"69.2")</f>
        <v>69.2</v>
      </c>
    </row>
    <row r="560" ht="15.75" customHeight="1">
      <c r="A560" s="4">
        <v>176.53</v>
      </c>
      <c r="H560" s="2" t="s">
        <v>560</v>
      </c>
      <c r="J560" s="4">
        <f>IFERROR(__xludf.DUMMYFUNCTION("SPLIT(H560,"","",3)"),559.0)</f>
        <v>559</v>
      </c>
      <c r="K560" s="4">
        <f>IFERROR(__xludf.DUMMYFUNCTION("""COMPUTED_VALUE"""),559.0)</f>
        <v>559</v>
      </c>
      <c r="L560" s="4" t="str">
        <f>IFERROR(__xludf.DUMMYFUNCTION("""COMPUTED_VALUE"""),"69.5")</f>
        <v>69.5</v>
      </c>
      <c r="M560" s="4" t="str">
        <f>IFERROR(__xludf.DUMMYFUNCTION("""COMPUTED_VALUE"""),"69.2")</f>
        <v>69.2</v>
      </c>
    </row>
    <row r="561" ht="15.75" customHeight="1">
      <c r="A561" s="4">
        <v>176.53</v>
      </c>
      <c r="H561" s="2" t="s">
        <v>561</v>
      </c>
      <c r="J561" s="4">
        <f>IFERROR(__xludf.DUMMYFUNCTION("SPLIT(H561,"","",3)"),560.0)</f>
        <v>560</v>
      </c>
      <c r="K561" s="4">
        <f>IFERROR(__xludf.DUMMYFUNCTION("""COMPUTED_VALUE"""),560.0)</f>
        <v>560</v>
      </c>
      <c r="L561" s="4" t="str">
        <f>IFERROR(__xludf.DUMMYFUNCTION("""COMPUTED_VALUE"""),"69.5")</f>
        <v>69.5</v>
      </c>
      <c r="M561" s="4" t="str">
        <f>IFERROR(__xludf.DUMMYFUNCTION("""COMPUTED_VALUE"""),"69.2")</f>
        <v>69.2</v>
      </c>
    </row>
    <row r="562" ht="15.75" customHeight="1">
      <c r="A562" s="4">
        <v>176.53</v>
      </c>
      <c r="H562" s="2" t="s">
        <v>562</v>
      </c>
      <c r="J562" s="4">
        <f>IFERROR(__xludf.DUMMYFUNCTION("SPLIT(H562,"","",3)"),561.0)</f>
        <v>561</v>
      </c>
      <c r="K562" s="4">
        <f>IFERROR(__xludf.DUMMYFUNCTION("""COMPUTED_VALUE"""),561.0)</f>
        <v>561</v>
      </c>
      <c r="L562" s="4" t="str">
        <f>IFERROR(__xludf.DUMMYFUNCTION("""COMPUTED_VALUE"""),"69.5")</f>
        <v>69.5</v>
      </c>
      <c r="M562" s="4" t="str">
        <f>IFERROR(__xludf.DUMMYFUNCTION("""COMPUTED_VALUE"""),"69.2")</f>
        <v>69.2</v>
      </c>
    </row>
    <row r="563" ht="15.75" customHeight="1">
      <c r="A563" s="4">
        <v>176.53</v>
      </c>
      <c r="H563" s="2" t="s">
        <v>563</v>
      </c>
      <c r="J563" s="4">
        <f>IFERROR(__xludf.DUMMYFUNCTION("SPLIT(H563,"","",3)"),562.0)</f>
        <v>562</v>
      </c>
      <c r="K563" s="4">
        <f>IFERROR(__xludf.DUMMYFUNCTION("""COMPUTED_VALUE"""),562.0)</f>
        <v>562</v>
      </c>
      <c r="L563" s="4" t="str">
        <f>IFERROR(__xludf.DUMMYFUNCTION("""COMPUTED_VALUE"""),"69.5")</f>
        <v>69.5</v>
      </c>
      <c r="M563" s="4" t="str">
        <f>IFERROR(__xludf.DUMMYFUNCTION("""COMPUTED_VALUE"""),"69.2")</f>
        <v>69.2</v>
      </c>
    </row>
    <row r="564" ht="15.75" customHeight="1">
      <c r="A564" s="4">
        <v>176.53</v>
      </c>
      <c r="H564" s="2" t="s">
        <v>564</v>
      </c>
      <c r="J564" s="4">
        <f>IFERROR(__xludf.DUMMYFUNCTION("SPLIT(H564,"","",3)"),563.0)</f>
        <v>563</v>
      </c>
      <c r="K564" s="4">
        <f>IFERROR(__xludf.DUMMYFUNCTION("""COMPUTED_VALUE"""),563.0)</f>
        <v>563</v>
      </c>
      <c r="L564" s="4" t="str">
        <f>IFERROR(__xludf.DUMMYFUNCTION("""COMPUTED_VALUE"""),"69.5")</f>
        <v>69.5</v>
      </c>
      <c r="M564" s="4" t="str">
        <f>IFERROR(__xludf.DUMMYFUNCTION("""COMPUTED_VALUE"""),"69.2")</f>
        <v>69.2</v>
      </c>
    </row>
    <row r="565" ht="15.75" customHeight="1">
      <c r="A565" s="4">
        <v>176.53</v>
      </c>
      <c r="H565" s="2" t="s">
        <v>565</v>
      </c>
      <c r="J565" s="4">
        <f>IFERROR(__xludf.DUMMYFUNCTION("SPLIT(H565,"","",3)"),564.0)</f>
        <v>564</v>
      </c>
      <c r="K565" s="4">
        <f>IFERROR(__xludf.DUMMYFUNCTION("""COMPUTED_VALUE"""),564.0)</f>
        <v>564</v>
      </c>
      <c r="L565" s="4" t="str">
        <f>IFERROR(__xludf.DUMMYFUNCTION("""COMPUTED_VALUE"""),"69.5")</f>
        <v>69.5</v>
      </c>
      <c r="M565" s="4" t="str">
        <f>IFERROR(__xludf.DUMMYFUNCTION("""COMPUTED_VALUE"""),"69.2")</f>
        <v>69.2</v>
      </c>
    </row>
    <row r="566" ht="15.75" customHeight="1">
      <c r="A566" s="4">
        <v>176.53</v>
      </c>
      <c r="H566" s="2" t="s">
        <v>566</v>
      </c>
      <c r="J566" s="4">
        <f>IFERROR(__xludf.DUMMYFUNCTION("SPLIT(H566,"","",3)"),565.0)</f>
        <v>565</v>
      </c>
      <c r="K566" s="4">
        <f>IFERROR(__xludf.DUMMYFUNCTION("""COMPUTED_VALUE"""),565.0)</f>
        <v>565</v>
      </c>
      <c r="L566" s="4" t="str">
        <f>IFERROR(__xludf.DUMMYFUNCTION("""COMPUTED_VALUE"""),"69.5")</f>
        <v>69.5</v>
      </c>
      <c r="M566" s="4" t="str">
        <f>IFERROR(__xludf.DUMMYFUNCTION("""COMPUTED_VALUE"""),"69.2")</f>
        <v>69.2</v>
      </c>
    </row>
    <row r="567" ht="15.75" customHeight="1">
      <c r="A567" s="4">
        <v>176.53</v>
      </c>
      <c r="H567" s="2" t="s">
        <v>567</v>
      </c>
      <c r="J567" s="4">
        <f>IFERROR(__xludf.DUMMYFUNCTION("SPLIT(H567,"","",3)"),566.0)</f>
        <v>566</v>
      </c>
      <c r="K567" s="4">
        <f>IFERROR(__xludf.DUMMYFUNCTION("""COMPUTED_VALUE"""),566.0)</f>
        <v>566</v>
      </c>
      <c r="L567" s="4" t="str">
        <f>IFERROR(__xludf.DUMMYFUNCTION("""COMPUTED_VALUE"""),"69.5")</f>
        <v>69.5</v>
      </c>
      <c r="M567" s="4" t="str">
        <f>IFERROR(__xludf.DUMMYFUNCTION("""COMPUTED_VALUE"""),"69.2")</f>
        <v>69.2</v>
      </c>
    </row>
    <row r="568" ht="15.75" customHeight="1">
      <c r="A568" s="4">
        <v>176.53</v>
      </c>
      <c r="H568" s="2" t="s">
        <v>568</v>
      </c>
      <c r="J568" s="4">
        <f>IFERROR(__xludf.DUMMYFUNCTION("SPLIT(H568,"","",3)"),567.0)</f>
        <v>567</v>
      </c>
      <c r="K568" s="4">
        <f>IFERROR(__xludf.DUMMYFUNCTION("""COMPUTED_VALUE"""),567.0)</f>
        <v>567</v>
      </c>
      <c r="L568" s="4" t="str">
        <f>IFERROR(__xludf.DUMMYFUNCTION("""COMPUTED_VALUE"""),"69.5")</f>
        <v>69.5</v>
      </c>
      <c r="M568" s="4" t="str">
        <f>IFERROR(__xludf.DUMMYFUNCTION("""COMPUTED_VALUE"""),"69.2")</f>
        <v>69.2</v>
      </c>
    </row>
    <row r="569" ht="15.75" customHeight="1">
      <c r="A569" s="4">
        <v>176.53</v>
      </c>
      <c r="H569" s="2" t="s">
        <v>569</v>
      </c>
      <c r="J569" s="4">
        <f>IFERROR(__xludf.DUMMYFUNCTION("SPLIT(H569,"","",3)"),568.0)</f>
        <v>568</v>
      </c>
      <c r="K569" s="4">
        <f>IFERROR(__xludf.DUMMYFUNCTION("""COMPUTED_VALUE"""),568.0)</f>
        <v>568</v>
      </c>
      <c r="L569" s="4" t="str">
        <f>IFERROR(__xludf.DUMMYFUNCTION("""COMPUTED_VALUE"""),"69.5")</f>
        <v>69.5</v>
      </c>
      <c r="M569" s="4" t="str">
        <f>IFERROR(__xludf.DUMMYFUNCTION("""COMPUTED_VALUE"""),"69.2")</f>
        <v>69.2</v>
      </c>
    </row>
    <row r="570" ht="15.75" customHeight="1">
      <c r="A570" s="4">
        <v>176.53</v>
      </c>
      <c r="H570" s="2" t="s">
        <v>570</v>
      </c>
      <c r="J570" s="4">
        <f>IFERROR(__xludf.DUMMYFUNCTION("SPLIT(H570,"","",3)"),569.0)</f>
        <v>569</v>
      </c>
      <c r="K570" s="4">
        <f>IFERROR(__xludf.DUMMYFUNCTION("""COMPUTED_VALUE"""),569.0)</f>
        <v>569</v>
      </c>
      <c r="L570" s="4" t="str">
        <f>IFERROR(__xludf.DUMMYFUNCTION("""COMPUTED_VALUE"""),"69.5")</f>
        <v>69.5</v>
      </c>
      <c r="M570" s="4" t="str">
        <f>IFERROR(__xludf.DUMMYFUNCTION("""COMPUTED_VALUE"""),"69.2")</f>
        <v>69.2</v>
      </c>
    </row>
    <row r="571" ht="15.75" customHeight="1">
      <c r="A571" s="4">
        <v>176.53</v>
      </c>
      <c r="H571" s="2" t="s">
        <v>571</v>
      </c>
      <c r="J571" s="4">
        <f>IFERROR(__xludf.DUMMYFUNCTION("SPLIT(H571,"","",3)"),570.0)</f>
        <v>570</v>
      </c>
      <c r="K571" s="4">
        <f>IFERROR(__xludf.DUMMYFUNCTION("""COMPUTED_VALUE"""),570.0)</f>
        <v>570</v>
      </c>
      <c r="L571" s="4" t="str">
        <f>IFERROR(__xludf.DUMMYFUNCTION("""COMPUTED_VALUE"""),"69.5")</f>
        <v>69.5</v>
      </c>
      <c r="M571" s="4" t="str">
        <f>IFERROR(__xludf.DUMMYFUNCTION("""COMPUTED_VALUE"""),"69.2")</f>
        <v>69.2</v>
      </c>
    </row>
    <row r="572" ht="15.75" customHeight="1">
      <c r="A572" s="4">
        <v>176.53</v>
      </c>
      <c r="H572" s="2" t="s">
        <v>572</v>
      </c>
      <c r="J572" s="4">
        <f>IFERROR(__xludf.DUMMYFUNCTION("SPLIT(H572,"","",3)"),571.0)</f>
        <v>571</v>
      </c>
      <c r="K572" s="4">
        <f>IFERROR(__xludf.DUMMYFUNCTION("""COMPUTED_VALUE"""),571.0)</f>
        <v>571</v>
      </c>
      <c r="L572" s="4" t="str">
        <f>IFERROR(__xludf.DUMMYFUNCTION("""COMPUTED_VALUE"""),"69.5")</f>
        <v>69.5</v>
      </c>
      <c r="M572" s="4" t="str">
        <f>IFERROR(__xludf.DUMMYFUNCTION("""COMPUTED_VALUE"""),"69.2")</f>
        <v>69.2</v>
      </c>
    </row>
    <row r="573" ht="15.75" customHeight="1">
      <c r="A573" s="4">
        <v>176.53</v>
      </c>
      <c r="H573" s="2" t="s">
        <v>573</v>
      </c>
      <c r="J573" s="4">
        <f>IFERROR(__xludf.DUMMYFUNCTION("SPLIT(H573,"","",3)"),572.0)</f>
        <v>572</v>
      </c>
      <c r="K573" s="4">
        <f>IFERROR(__xludf.DUMMYFUNCTION("""COMPUTED_VALUE"""),572.0)</f>
        <v>572</v>
      </c>
      <c r="L573" s="4" t="str">
        <f>IFERROR(__xludf.DUMMYFUNCTION("""COMPUTED_VALUE"""),"69.5")</f>
        <v>69.5</v>
      </c>
      <c r="M573" s="4" t="str">
        <f>IFERROR(__xludf.DUMMYFUNCTION("""COMPUTED_VALUE"""),"69.2")</f>
        <v>69.2</v>
      </c>
    </row>
    <row r="574" ht="15.75" customHeight="1">
      <c r="A574" s="4">
        <v>176.53</v>
      </c>
      <c r="H574" s="2" t="s">
        <v>574</v>
      </c>
      <c r="J574" s="4">
        <f>IFERROR(__xludf.DUMMYFUNCTION("SPLIT(H574,"","",3)"),573.0)</f>
        <v>573</v>
      </c>
      <c r="K574" s="4">
        <f>IFERROR(__xludf.DUMMYFUNCTION("""COMPUTED_VALUE"""),573.0)</f>
        <v>573</v>
      </c>
      <c r="L574" s="4" t="str">
        <f>IFERROR(__xludf.DUMMYFUNCTION("""COMPUTED_VALUE"""),"69.5")</f>
        <v>69.5</v>
      </c>
      <c r="M574" s="4" t="str">
        <f>IFERROR(__xludf.DUMMYFUNCTION("""COMPUTED_VALUE"""),"69.2")</f>
        <v>69.2</v>
      </c>
    </row>
    <row r="575" ht="15.75" customHeight="1">
      <c r="A575" s="4">
        <v>176.53</v>
      </c>
      <c r="H575" s="2" t="s">
        <v>575</v>
      </c>
      <c r="J575" s="4">
        <f>IFERROR(__xludf.DUMMYFUNCTION("SPLIT(H575,"","",3)"),574.0)</f>
        <v>574</v>
      </c>
      <c r="K575" s="4">
        <f>IFERROR(__xludf.DUMMYFUNCTION("""COMPUTED_VALUE"""),574.0)</f>
        <v>574</v>
      </c>
      <c r="L575" s="4" t="str">
        <f>IFERROR(__xludf.DUMMYFUNCTION("""COMPUTED_VALUE"""),"69.5")</f>
        <v>69.5</v>
      </c>
      <c r="M575" s="4" t="str">
        <f>IFERROR(__xludf.DUMMYFUNCTION("""COMPUTED_VALUE"""),"69.2")</f>
        <v>69.2</v>
      </c>
    </row>
    <row r="576" ht="15.75" customHeight="1">
      <c r="A576" s="4">
        <v>176.53</v>
      </c>
      <c r="H576" s="2" t="s">
        <v>576</v>
      </c>
      <c r="J576" s="4">
        <f>IFERROR(__xludf.DUMMYFUNCTION("SPLIT(H576,"","",3)"),575.0)</f>
        <v>575</v>
      </c>
      <c r="K576" s="4">
        <f>IFERROR(__xludf.DUMMYFUNCTION("""COMPUTED_VALUE"""),575.0)</f>
        <v>575</v>
      </c>
      <c r="L576" s="4" t="str">
        <f>IFERROR(__xludf.DUMMYFUNCTION("""COMPUTED_VALUE"""),"69.5")</f>
        <v>69.5</v>
      </c>
      <c r="M576" s="4" t="str">
        <f>IFERROR(__xludf.DUMMYFUNCTION("""COMPUTED_VALUE"""),"69.2")</f>
        <v>69.2</v>
      </c>
    </row>
    <row r="577" ht="15.75" customHeight="1">
      <c r="A577" s="4">
        <v>176.53</v>
      </c>
      <c r="H577" s="2" t="s">
        <v>577</v>
      </c>
      <c r="J577" s="4">
        <f>IFERROR(__xludf.DUMMYFUNCTION("SPLIT(H577,"","",3)"),576.0)</f>
        <v>576</v>
      </c>
      <c r="K577" s="4">
        <f>IFERROR(__xludf.DUMMYFUNCTION("""COMPUTED_VALUE"""),576.0)</f>
        <v>576</v>
      </c>
      <c r="L577" s="4" t="str">
        <f>IFERROR(__xludf.DUMMYFUNCTION("""COMPUTED_VALUE"""),"69.5")</f>
        <v>69.5</v>
      </c>
      <c r="M577" s="4" t="str">
        <f>IFERROR(__xludf.DUMMYFUNCTION("""COMPUTED_VALUE"""),"69.2")</f>
        <v>69.2</v>
      </c>
    </row>
    <row r="578" ht="15.75" customHeight="1">
      <c r="A578" s="4">
        <v>176.53</v>
      </c>
      <c r="H578" s="2" t="s">
        <v>578</v>
      </c>
      <c r="J578" s="4">
        <f>IFERROR(__xludf.DUMMYFUNCTION("SPLIT(H578,"","",3)"),577.0)</f>
        <v>577</v>
      </c>
      <c r="K578" s="4">
        <f>IFERROR(__xludf.DUMMYFUNCTION("""COMPUTED_VALUE"""),577.0)</f>
        <v>577</v>
      </c>
      <c r="L578" s="4" t="str">
        <f>IFERROR(__xludf.DUMMYFUNCTION("""COMPUTED_VALUE"""),"69.5")</f>
        <v>69.5</v>
      </c>
      <c r="M578" s="4" t="str">
        <f>IFERROR(__xludf.DUMMYFUNCTION("""COMPUTED_VALUE"""),"69.2")</f>
        <v>69.2</v>
      </c>
    </row>
    <row r="579" ht="15.75" customHeight="1">
      <c r="A579" s="4">
        <v>176.53</v>
      </c>
      <c r="H579" s="2" t="s">
        <v>579</v>
      </c>
      <c r="J579" s="4">
        <f>IFERROR(__xludf.DUMMYFUNCTION("SPLIT(H579,"","",3)"),578.0)</f>
        <v>578</v>
      </c>
      <c r="K579" s="4">
        <f>IFERROR(__xludf.DUMMYFUNCTION("""COMPUTED_VALUE"""),578.0)</f>
        <v>578</v>
      </c>
      <c r="L579" s="4" t="str">
        <f>IFERROR(__xludf.DUMMYFUNCTION("""COMPUTED_VALUE"""),"69.5")</f>
        <v>69.5</v>
      </c>
      <c r="M579" s="4" t="str">
        <f>IFERROR(__xludf.DUMMYFUNCTION("""COMPUTED_VALUE"""),"69.2")</f>
        <v>69.2</v>
      </c>
    </row>
    <row r="580" ht="15.75" customHeight="1">
      <c r="A580" s="4">
        <v>176.53</v>
      </c>
      <c r="H580" s="2" t="s">
        <v>580</v>
      </c>
      <c r="J580" s="4">
        <f>IFERROR(__xludf.DUMMYFUNCTION("SPLIT(H580,"","",3)"),579.0)</f>
        <v>579</v>
      </c>
      <c r="K580" s="4">
        <f>IFERROR(__xludf.DUMMYFUNCTION("""COMPUTED_VALUE"""),579.0)</f>
        <v>579</v>
      </c>
      <c r="L580" s="4" t="str">
        <f>IFERROR(__xludf.DUMMYFUNCTION("""COMPUTED_VALUE"""),"69.5")</f>
        <v>69.5</v>
      </c>
      <c r="M580" s="4" t="str">
        <f>IFERROR(__xludf.DUMMYFUNCTION("""COMPUTED_VALUE"""),"69.2")</f>
        <v>69.2</v>
      </c>
    </row>
    <row r="581" ht="15.75" customHeight="1">
      <c r="A581" s="4">
        <v>176.53</v>
      </c>
      <c r="H581" s="2" t="s">
        <v>581</v>
      </c>
      <c r="J581" s="4">
        <f>IFERROR(__xludf.DUMMYFUNCTION("SPLIT(H581,"","",3)"),580.0)</f>
        <v>580</v>
      </c>
      <c r="K581" s="4">
        <f>IFERROR(__xludf.DUMMYFUNCTION("""COMPUTED_VALUE"""),580.0)</f>
        <v>580</v>
      </c>
      <c r="L581" s="4" t="str">
        <f>IFERROR(__xludf.DUMMYFUNCTION("""COMPUTED_VALUE"""),"69.5")</f>
        <v>69.5</v>
      </c>
      <c r="M581" s="4" t="str">
        <f>IFERROR(__xludf.DUMMYFUNCTION("""COMPUTED_VALUE"""),"69.2")</f>
        <v>69.2</v>
      </c>
    </row>
    <row r="582" ht="15.75" customHeight="1">
      <c r="A582" s="4">
        <v>176.53</v>
      </c>
      <c r="H582" s="2" t="s">
        <v>582</v>
      </c>
      <c r="J582" s="4">
        <f>IFERROR(__xludf.DUMMYFUNCTION("SPLIT(H582,"","",3)"),581.0)</f>
        <v>581</v>
      </c>
      <c r="K582" s="4">
        <f>IFERROR(__xludf.DUMMYFUNCTION("""COMPUTED_VALUE"""),581.0)</f>
        <v>581</v>
      </c>
      <c r="L582" s="4" t="str">
        <f>IFERROR(__xludf.DUMMYFUNCTION("""COMPUTED_VALUE"""),"69.5")</f>
        <v>69.5</v>
      </c>
      <c r="M582" s="4" t="str">
        <f>IFERROR(__xludf.DUMMYFUNCTION("""COMPUTED_VALUE"""),"69.2")</f>
        <v>69.2</v>
      </c>
    </row>
    <row r="583" ht="15.75" customHeight="1">
      <c r="A583" s="4">
        <v>176.53</v>
      </c>
      <c r="H583" s="2" t="s">
        <v>583</v>
      </c>
      <c r="J583" s="4">
        <f>IFERROR(__xludf.DUMMYFUNCTION("SPLIT(H583,"","",3)"),582.0)</f>
        <v>582</v>
      </c>
      <c r="K583" s="4">
        <f>IFERROR(__xludf.DUMMYFUNCTION("""COMPUTED_VALUE"""),582.0)</f>
        <v>582</v>
      </c>
      <c r="L583" s="4" t="str">
        <f>IFERROR(__xludf.DUMMYFUNCTION("""COMPUTED_VALUE"""),"69.5")</f>
        <v>69.5</v>
      </c>
      <c r="M583" s="4" t="str">
        <f>IFERROR(__xludf.DUMMYFUNCTION("""COMPUTED_VALUE"""),"69.2")</f>
        <v>69.2</v>
      </c>
    </row>
    <row r="584" ht="15.75" customHeight="1">
      <c r="A584" s="4">
        <v>176.53</v>
      </c>
      <c r="H584" s="2" t="s">
        <v>584</v>
      </c>
      <c r="J584" s="4">
        <f>IFERROR(__xludf.DUMMYFUNCTION("SPLIT(H584,"","",3)"),583.0)</f>
        <v>583</v>
      </c>
      <c r="K584" s="4">
        <f>IFERROR(__xludf.DUMMYFUNCTION("""COMPUTED_VALUE"""),583.0)</f>
        <v>583</v>
      </c>
      <c r="L584" s="4" t="str">
        <f>IFERROR(__xludf.DUMMYFUNCTION("""COMPUTED_VALUE"""),"69.5")</f>
        <v>69.5</v>
      </c>
      <c r="M584" s="4" t="str">
        <f>IFERROR(__xludf.DUMMYFUNCTION("""COMPUTED_VALUE"""),"69.2")</f>
        <v>69.2</v>
      </c>
    </row>
    <row r="585" ht="15.75" customHeight="1">
      <c r="A585" s="4">
        <v>176.53</v>
      </c>
      <c r="H585" s="2" t="s">
        <v>585</v>
      </c>
      <c r="J585" s="4">
        <f>IFERROR(__xludf.DUMMYFUNCTION("SPLIT(H585,"","",3)"),584.0)</f>
        <v>584</v>
      </c>
      <c r="K585" s="4">
        <f>IFERROR(__xludf.DUMMYFUNCTION("""COMPUTED_VALUE"""),584.0)</f>
        <v>584</v>
      </c>
      <c r="L585" s="4" t="str">
        <f>IFERROR(__xludf.DUMMYFUNCTION("""COMPUTED_VALUE"""),"69.5")</f>
        <v>69.5</v>
      </c>
      <c r="M585" s="4" t="str">
        <f>IFERROR(__xludf.DUMMYFUNCTION("""COMPUTED_VALUE"""),"69.2")</f>
        <v>69.2</v>
      </c>
    </row>
    <row r="586" ht="15.75" customHeight="1">
      <c r="A586" s="4">
        <v>173.99</v>
      </c>
      <c r="H586" s="2" t="s">
        <v>586</v>
      </c>
      <c r="J586" s="4">
        <f>IFERROR(__xludf.DUMMYFUNCTION("SPLIT(H586,"","",3)"),585.0)</f>
        <v>585</v>
      </c>
      <c r="K586" s="4">
        <f>IFERROR(__xludf.DUMMYFUNCTION("""COMPUTED_VALUE"""),585.0)</f>
        <v>585</v>
      </c>
      <c r="L586" s="4" t="str">
        <f>IFERROR(__xludf.DUMMYFUNCTION("""COMPUTED_VALUE"""),"68.5")</f>
        <v>68.5</v>
      </c>
      <c r="M586" s="4" t="str">
        <f>IFERROR(__xludf.DUMMYFUNCTION("""COMPUTED_VALUE"""),"69.2")</f>
        <v>69.2</v>
      </c>
    </row>
    <row r="587" ht="15.75" customHeight="1">
      <c r="A587" s="4">
        <v>173.99</v>
      </c>
      <c r="H587" s="2" t="s">
        <v>587</v>
      </c>
      <c r="J587" s="4">
        <f>IFERROR(__xludf.DUMMYFUNCTION("SPLIT(H587,"","",3)"),586.0)</f>
        <v>586</v>
      </c>
      <c r="K587" s="4">
        <f>IFERROR(__xludf.DUMMYFUNCTION("""COMPUTED_VALUE"""),586.0)</f>
        <v>586</v>
      </c>
      <c r="L587" s="4" t="str">
        <f>IFERROR(__xludf.DUMMYFUNCTION("""COMPUTED_VALUE"""),"68.5")</f>
        <v>68.5</v>
      </c>
      <c r="M587" s="4" t="str">
        <f>IFERROR(__xludf.DUMMYFUNCTION("""COMPUTED_VALUE"""),"69.2")</f>
        <v>69.2</v>
      </c>
    </row>
    <row r="588" ht="15.75" customHeight="1">
      <c r="A588" s="4">
        <v>173.99</v>
      </c>
      <c r="H588" s="2" t="s">
        <v>588</v>
      </c>
      <c r="J588" s="4">
        <f>IFERROR(__xludf.DUMMYFUNCTION("SPLIT(H588,"","",3)"),587.0)</f>
        <v>587</v>
      </c>
      <c r="K588" s="4">
        <f>IFERROR(__xludf.DUMMYFUNCTION("""COMPUTED_VALUE"""),587.0)</f>
        <v>587</v>
      </c>
      <c r="L588" s="4" t="str">
        <f>IFERROR(__xludf.DUMMYFUNCTION("""COMPUTED_VALUE"""),"68.5")</f>
        <v>68.5</v>
      </c>
      <c r="M588" s="4" t="str">
        <f>IFERROR(__xludf.DUMMYFUNCTION("""COMPUTED_VALUE"""),"69.2")</f>
        <v>69.2</v>
      </c>
    </row>
    <row r="589" ht="15.75" customHeight="1">
      <c r="A589" s="4">
        <v>173.99</v>
      </c>
      <c r="H589" s="2" t="s">
        <v>589</v>
      </c>
      <c r="J589" s="4">
        <f>IFERROR(__xludf.DUMMYFUNCTION("SPLIT(H589,"","",3)"),588.0)</f>
        <v>588</v>
      </c>
      <c r="K589" s="4">
        <f>IFERROR(__xludf.DUMMYFUNCTION("""COMPUTED_VALUE"""),588.0)</f>
        <v>588</v>
      </c>
      <c r="L589" s="4" t="str">
        <f>IFERROR(__xludf.DUMMYFUNCTION("""COMPUTED_VALUE"""),"68.5")</f>
        <v>68.5</v>
      </c>
      <c r="M589" s="4" t="str">
        <f>IFERROR(__xludf.DUMMYFUNCTION("""COMPUTED_VALUE"""),"69.2")</f>
        <v>69.2</v>
      </c>
    </row>
    <row r="590" ht="15.75" customHeight="1">
      <c r="A590" s="4">
        <v>173.99</v>
      </c>
      <c r="H590" s="2" t="s">
        <v>590</v>
      </c>
      <c r="J590" s="4">
        <f>IFERROR(__xludf.DUMMYFUNCTION("SPLIT(H590,"","",3)"),589.0)</f>
        <v>589</v>
      </c>
      <c r="K590" s="4">
        <f>IFERROR(__xludf.DUMMYFUNCTION("""COMPUTED_VALUE"""),589.0)</f>
        <v>589</v>
      </c>
      <c r="L590" s="4" t="str">
        <f>IFERROR(__xludf.DUMMYFUNCTION("""COMPUTED_VALUE"""),"68.5")</f>
        <v>68.5</v>
      </c>
      <c r="M590" s="4" t="str">
        <f>IFERROR(__xludf.DUMMYFUNCTION("""COMPUTED_VALUE"""),"69.2")</f>
        <v>69.2</v>
      </c>
    </row>
    <row r="591" ht="15.75" customHeight="1">
      <c r="A591" s="4">
        <v>173.99</v>
      </c>
      <c r="H591" s="2" t="s">
        <v>591</v>
      </c>
      <c r="J591" s="4">
        <f>IFERROR(__xludf.DUMMYFUNCTION("SPLIT(H591,"","",3)"),590.0)</f>
        <v>590</v>
      </c>
      <c r="K591" s="4">
        <f>IFERROR(__xludf.DUMMYFUNCTION("""COMPUTED_VALUE"""),590.0)</f>
        <v>590</v>
      </c>
      <c r="L591" s="4" t="str">
        <f>IFERROR(__xludf.DUMMYFUNCTION("""COMPUTED_VALUE"""),"68.5")</f>
        <v>68.5</v>
      </c>
      <c r="M591" s="4" t="str">
        <f>IFERROR(__xludf.DUMMYFUNCTION("""COMPUTED_VALUE"""),"69.2")</f>
        <v>69.2</v>
      </c>
    </row>
    <row r="592" ht="15.75" customHeight="1">
      <c r="A592" s="4">
        <v>173.99</v>
      </c>
      <c r="H592" s="2" t="s">
        <v>592</v>
      </c>
      <c r="J592" s="4">
        <f>IFERROR(__xludf.DUMMYFUNCTION("SPLIT(H592,"","",3)"),591.0)</f>
        <v>591</v>
      </c>
      <c r="K592" s="4">
        <f>IFERROR(__xludf.DUMMYFUNCTION("""COMPUTED_VALUE"""),591.0)</f>
        <v>591</v>
      </c>
      <c r="L592" s="4" t="str">
        <f>IFERROR(__xludf.DUMMYFUNCTION("""COMPUTED_VALUE"""),"68.5")</f>
        <v>68.5</v>
      </c>
      <c r="M592" s="4" t="str">
        <f>IFERROR(__xludf.DUMMYFUNCTION("""COMPUTED_VALUE"""),"69.2")</f>
        <v>69.2</v>
      </c>
    </row>
    <row r="593" ht="15.75" customHeight="1">
      <c r="A593" s="4">
        <v>173.99</v>
      </c>
      <c r="H593" s="2" t="s">
        <v>593</v>
      </c>
      <c r="J593" s="4">
        <f>IFERROR(__xludf.DUMMYFUNCTION("SPLIT(H593,"","",3)"),592.0)</f>
        <v>592</v>
      </c>
      <c r="K593" s="4">
        <f>IFERROR(__xludf.DUMMYFUNCTION("""COMPUTED_VALUE"""),592.0)</f>
        <v>592</v>
      </c>
      <c r="L593" s="4" t="str">
        <f>IFERROR(__xludf.DUMMYFUNCTION("""COMPUTED_VALUE"""),"68.5")</f>
        <v>68.5</v>
      </c>
      <c r="M593" s="4" t="str">
        <f>IFERROR(__xludf.DUMMYFUNCTION("""COMPUTED_VALUE"""),"69.2")</f>
        <v>69.2</v>
      </c>
    </row>
    <row r="594" ht="15.75" customHeight="1">
      <c r="A594" s="4">
        <v>173.99</v>
      </c>
      <c r="H594" s="2" t="s">
        <v>594</v>
      </c>
      <c r="J594" s="4">
        <f>IFERROR(__xludf.DUMMYFUNCTION("SPLIT(H594,"","",3)"),593.0)</f>
        <v>593</v>
      </c>
      <c r="K594" s="4">
        <f>IFERROR(__xludf.DUMMYFUNCTION("""COMPUTED_VALUE"""),593.0)</f>
        <v>593</v>
      </c>
      <c r="L594" s="4" t="str">
        <f>IFERROR(__xludf.DUMMYFUNCTION("""COMPUTED_VALUE"""),"68.5")</f>
        <v>68.5</v>
      </c>
      <c r="M594" s="4" t="str">
        <f>IFERROR(__xludf.DUMMYFUNCTION("""COMPUTED_VALUE"""),"69.2")</f>
        <v>69.2</v>
      </c>
    </row>
    <row r="595" ht="15.75" customHeight="1">
      <c r="A595" s="4">
        <v>173.99</v>
      </c>
      <c r="H595" s="2" t="s">
        <v>595</v>
      </c>
      <c r="J595" s="4">
        <f>IFERROR(__xludf.DUMMYFUNCTION("SPLIT(H595,"","",3)"),594.0)</f>
        <v>594</v>
      </c>
      <c r="K595" s="4">
        <f>IFERROR(__xludf.DUMMYFUNCTION("""COMPUTED_VALUE"""),594.0)</f>
        <v>594</v>
      </c>
      <c r="L595" s="4" t="str">
        <f>IFERROR(__xludf.DUMMYFUNCTION("""COMPUTED_VALUE"""),"68.5")</f>
        <v>68.5</v>
      </c>
      <c r="M595" s="4" t="str">
        <f>IFERROR(__xludf.DUMMYFUNCTION("""COMPUTED_VALUE"""),"69.2")</f>
        <v>69.2</v>
      </c>
    </row>
    <row r="596" ht="15.75" customHeight="1">
      <c r="A596" s="4">
        <v>173.99</v>
      </c>
      <c r="H596" s="2" t="s">
        <v>596</v>
      </c>
      <c r="J596" s="4">
        <f>IFERROR(__xludf.DUMMYFUNCTION("SPLIT(H596,"","",3)"),595.0)</f>
        <v>595</v>
      </c>
      <c r="K596" s="4">
        <f>IFERROR(__xludf.DUMMYFUNCTION("""COMPUTED_VALUE"""),595.0)</f>
        <v>595</v>
      </c>
      <c r="L596" s="4" t="str">
        <f>IFERROR(__xludf.DUMMYFUNCTION("""COMPUTED_VALUE"""),"68.5")</f>
        <v>68.5</v>
      </c>
      <c r="M596" s="4" t="str">
        <f>IFERROR(__xludf.DUMMYFUNCTION("""COMPUTED_VALUE"""),"69.2")</f>
        <v>69.2</v>
      </c>
    </row>
    <row r="597" ht="15.75" customHeight="1">
      <c r="A597" s="4">
        <v>173.99</v>
      </c>
      <c r="H597" s="2" t="s">
        <v>597</v>
      </c>
      <c r="J597" s="4">
        <f>IFERROR(__xludf.DUMMYFUNCTION("SPLIT(H597,"","",3)"),596.0)</f>
        <v>596</v>
      </c>
      <c r="K597" s="4">
        <f>IFERROR(__xludf.DUMMYFUNCTION("""COMPUTED_VALUE"""),596.0)</f>
        <v>596</v>
      </c>
      <c r="L597" s="4" t="str">
        <f>IFERROR(__xludf.DUMMYFUNCTION("""COMPUTED_VALUE"""),"68.5")</f>
        <v>68.5</v>
      </c>
      <c r="M597" s="4" t="str">
        <f>IFERROR(__xludf.DUMMYFUNCTION("""COMPUTED_VALUE"""),"69.2")</f>
        <v>69.2</v>
      </c>
    </row>
    <row r="598" ht="15.75" customHeight="1">
      <c r="A598" s="4">
        <v>173.99</v>
      </c>
      <c r="H598" s="2" t="s">
        <v>598</v>
      </c>
      <c r="J598" s="4">
        <f>IFERROR(__xludf.DUMMYFUNCTION("SPLIT(H598,"","",3)"),597.0)</f>
        <v>597</v>
      </c>
      <c r="K598" s="4">
        <f>IFERROR(__xludf.DUMMYFUNCTION("""COMPUTED_VALUE"""),597.0)</f>
        <v>597</v>
      </c>
      <c r="L598" s="4" t="str">
        <f>IFERROR(__xludf.DUMMYFUNCTION("""COMPUTED_VALUE"""),"68.5")</f>
        <v>68.5</v>
      </c>
      <c r="M598" s="4" t="str">
        <f>IFERROR(__xludf.DUMMYFUNCTION("""COMPUTED_VALUE"""),"69.2")</f>
        <v>69.2</v>
      </c>
    </row>
    <row r="599" ht="15.75" customHeight="1">
      <c r="A599" s="4">
        <v>173.99</v>
      </c>
      <c r="H599" s="2" t="s">
        <v>599</v>
      </c>
      <c r="J599" s="4">
        <f>IFERROR(__xludf.DUMMYFUNCTION("SPLIT(H599,"","",3)"),598.0)</f>
        <v>598</v>
      </c>
      <c r="K599" s="4">
        <f>IFERROR(__xludf.DUMMYFUNCTION("""COMPUTED_VALUE"""),598.0)</f>
        <v>598</v>
      </c>
      <c r="L599" s="4" t="str">
        <f>IFERROR(__xludf.DUMMYFUNCTION("""COMPUTED_VALUE"""),"68.5")</f>
        <v>68.5</v>
      </c>
      <c r="M599" s="4" t="str">
        <f>IFERROR(__xludf.DUMMYFUNCTION("""COMPUTED_VALUE"""),"69.2")</f>
        <v>69.2</v>
      </c>
    </row>
    <row r="600" ht="15.75" customHeight="1">
      <c r="A600" s="4">
        <v>173.99</v>
      </c>
      <c r="H600" s="2" t="s">
        <v>600</v>
      </c>
      <c r="J600" s="4">
        <f>IFERROR(__xludf.DUMMYFUNCTION("SPLIT(H600,"","",3)"),599.0)</f>
        <v>599</v>
      </c>
      <c r="K600" s="4">
        <f>IFERROR(__xludf.DUMMYFUNCTION("""COMPUTED_VALUE"""),599.0)</f>
        <v>599</v>
      </c>
      <c r="L600" s="4" t="str">
        <f>IFERROR(__xludf.DUMMYFUNCTION("""COMPUTED_VALUE"""),"68.5")</f>
        <v>68.5</v>
      </c>
      <c r="M600" s="4" t="str">
        <f>IFERROR(__xludf.DUMMYFUNCTION("""COMPUTED_VALUE"""),"69.2")</f>
        <v>69.2</v>
      </c>
    </row>
    <row r="601" ht="15.75" customHeight="1">
      <c r="A601" s="4">
        <v>173.99</v>
      </c>
      <c r="H601" s="2" t="s">
        <v>601</v>
      </c>
      <c r="J601" s="4">
        <f>IFERROR(__xludf.DUMMYFUNCTION("SPLIT(H601,"","",3)"),600.0)</f>
        <v>600</v>
      </c>
      <c r="K601" s="4">
        <f>IFERROR(__xludf.DUMMYFUNCTION("""COMPUTED_VALUE"""),600.0)</f>
        <v>600</v>
      </c>
      <c r="L601" s="4" t="str">
        <f>IFERROR(__xludf.DUMMYFUNCTION("""COMPUTED_VALUE"""),"68.5")</f>
        <v>68.5</v>
      </c>
      <c r="M601" s="4" t="str">
        <f>IFERROR(__xludf.DUMMYFUNCTION("""COMPUTED_VALUE"""),"69.2")</f>
        <v>69.2</v>
      </c>
    </row>
    <row r="602" ht="15.75" customHeight="1">
      <c r="A602" s="4">
        <v>173.99</v>
      </c>
      <c r="H602" s="2" t="s">
        <v>602</v>
      </c>
      <c r="J602" s="4">
        <f>IFERROR(__xludf.DUMMYFUNCTION("SPLIT(H602,"","",3)"),601.0)</f>
        <v>601</v>
      </c>
      <c r="K602" s="4">
        <f>IFERROR(__xludf.DUMMYFUNCTION("""COMPUTED_VALUE"""),601.0)</f>
        <v>601</v>
      </c>
      <c r="L602" s="4" t="str">
        <f>IFERROR(__xludf.DUMMYFUNCTION("""COMPUTED_VALUE"""),"68.5")</f>
        <v>68.5</v>
      </c>
      <c r="M602" s="4" t="str">
        <f>IFERROR(__xludf.DUMMYFUNCTION("""COMPUTED_VALUE"""),"69.2")</f>
        <v>69.2</v>
      </c>
    </row>
    <row r="603" ht="15.75" customHeight="1">
      <c r="A603" s="4">
        <v>173.99</v>
      </c>
      <c r="H603" s="2" t="s">
        <v>603</v>
      </c>
      <c r="J603" s="4">
        <f>IFERROR(__xludf.DUMMYFUNCTION("SPLIT(H603,"","",3)"),602.0)</f>
        <v>602</v>
      </c>
      <c r="K603" s="4">
        <f>IFERROR(__xludf.DUMMYFUNCTION("""COMPUTED_VALUE"""),602.0)</f>
        <v>602</v>
      </c>
      <c r="L603" s="4" t="str">
        <f>IFERROR(__xludf.DUMMYFUNCTION("""COMPUTED_VALUE"""),"68.5")</f>
        <v>68.5</v>
      </c>
      <c r="M603" s="4" t="str">
        <f>IFERROR(__xludf.DUMMYFUNCTION("""COMPUTED_VALUE"""),"69.2")</f>
        <v>69.2</v>
      </c>
    </row>
    <row r="604" ht="15.75" customHeight="1">
      <c r="A604" s="4">
        <v>173.99</v>
      </c>
      <c r="H604" s="2" t="s">
        <v>604</v>
      </c>
      <c r="J604" s="4">
        <f>IFERROR(__xludf.DUMMYFUNCTION("SPLIT(H604,"","",3)"),603.0)</f>
        <v>603</v>
      </c>
      <c r="K604" s="4">
        <f>IFERROR(__xludf.DUMMYFUNCTION("""COMPUTED_VALUE"""),603.0)</f>
        <v>603</v>
      </c>
      <c r="L604" s="4" t="str">
        <f>IFERROR(__xludf.DUMMYFUNCTION("""COMPUTED_VALUE"""),"68.5")</f>
        <v>68.5</v>
      </c>
      <c r="M604" s="4" t="str">
        <f>IFERROR(__xludf.DUMMYFUNCTION("""COMPUTED_VALUE"""),"69.2")</f>
        <v>69.2</v>
      </c>
    </row>
    <row r="605" ht="15.75" customHeight="1">
      <c r="A605" s="4">
        <v>173.99</v>
      </c>
      <c r="H605" s="2" t="s">
        <v>605</v>
      </c>
      <c r="J605" s="4">
        <f>IFERROR(__xludf.DUMMYFUNCTION("SPLIT(H605,"","",3)"),604.0)</f>
        <v>604</v>
      </c>
      <c r="K605" s="4">
        <f>IFERROR(__xludf.DUMMYFUNCTION("""COMPUTED_VALUE"""),604.0)</f>
        <v>604</v>
      </c>
      <c r="L605" s="4" t="str">
        <f>IFERROR(__xludf.DUMMYFUNCTION("""COMPUTED_VALUE"""),"68.5")</f>
        <v>68.5</v>
      </c>
      <c r="M605" s="4" t="str">
        <f>IFERROR(__xludf.DUMMYFUNCTION("""COMPUTED_VALUE"""),"69.2")</f>
        <v>69.2</v>
      </c>
    </row>
    <row r="606" ht="15.75" customHeight="1">
      <c r="A606" s="4">
        <v>173.99</v>
      </c>
      <c r="H606" s="2" t="s">
        <v>606</v>
      </c>
      <c r="J606" s="4">
        <f>IFERROR(__xludf.DUMMYFUNCTION("SPLIT(H606,"","",3)"),605.0)</f>
        <v>605</v>
      </c>
      <c r="K606" s="4">
        <f>IFERROR(__xludf.DUMMYFUNCTION("""COMPUTED_VALUE"""),605.0)</f>
        <v>605</v>
      </c>
      <c r="L606" s="4" t="str">
        <f>IFERROR(__xludf.DUMMYFUNCTION("""COMPUTED_VALUE"""),"68.5")</f>
        <v>68.5</v>
      </c>
      <c r="M606" s="4" t="str">
        <f>IFERROR(__xludf.DUMMYFUNCTION("""COMPUTED_VALUE"""),"69.2")</f>
        <v>69.2</v>
      </c>
    </row>
    <row r="607" ht="15.75" customHeight="1">
      <c r="A607" s="4">
        <v>173.99</v>
      </c>
      <c r="H607" s="2" t="s">
        <v>607</v>
      </c>
      <c r="J607" s="4">
        <f>IFERROR(__xludf.DUMMYFUNCTION("SPLIT(H607,"","",3)"),606.0)</f>
        <v>606</v>
      </c>
      <c r="K607" s="4">
        <f>IFERROR(__xludf.DUMMYFUNCTION("""COMPUTED_VALUE"""),606.0)</f>
        <v>606</v>
      </c>
      <c r="L607" s="4" t="str">
        <f>IFERROR(__xludf.DUMMYFUNCTION("""COMPUTED_VALUE"""),"68.5")</f>
        <v>68.5</v>
      </c>
      <c r="M607" s="4" t="str">
        <f>IFERROR(__xludf.DUMMYFUNCTION("""COMPUTED_VALUE"""),"69.2")</f>
        <v>69.2</v>
      </c>
    </row>
    <row r="608" ht="15.75" customHeight="1">
      <c r="A608" s="4">
        <v>173.99</v>
      </c>
      <c r="H608" s="2" t="s">
        <v>608</v>
      </c>
      <c r="J608" s="4">
        <f>IFERROR(__xludf.DUMMYFUNCTION("SPLIT(H608,"","",3)"),607.0)</f>
        <v>607</v>
      </c>
      <c r="K608" s="4">
        <f>IFERROR(__xludf.DUMMYFUNCTION("""COMPUTED_VALUE"""),607.0)</f>
        <v>607</v>
      </c>
      <c r="L608" s="4" t="str">
        <f>IFERROR(__xludf.DUMMYFUNCTION("""COMPUTED_VALUE"""),"68.5")</f>
        <v>68.5</v>
      </c>
      <c r="M608" s="4" t="str">
        <f>IFERROR(__xludf.DUMMYFUNCTION("""COMPUTED_VALUE"""),"69.2")</f>
        <v>69.2</v>
      </c>
    </row>
    <row r="609" ht="15.75" customHeight="1">
      <c r="A609" s="4">
        <v>173.99</v>
      </c>
      <c r="H609" s="2" t="s">
        <v>609</v>
      </c>
      <c r="J609" s="4">
        <f>IFERROR(__xludf.DUMMYFUNCTION("SPLIT(H609,"","",3)"),608.0)</f>
        <v>608</v>
      </c>
      <c r="K609" s="4">
        <f>IFERROR(__xludf.DUMMYFUNCTION("""COMPUTED_VALUE"""),608.0)</f>
        <v>608</v>
      </c>
      <c r="L609" s="4" t="str">
        <f>IFERROR(__xludf.DUMMYFUNCTION("""COMPUTED_VALUE"""),"68.5")</f>
        <v>68.5</v>
      </c>
      <c r="M609" s="4" t="str">
        <f>IFERROR(__xludf.DUMMYFUNCTION("""COMPUTED_VALUE"""),"69.2")</f>
        <v>69.2</v>
      </c>
    </row>
    <row r="610" ht="15.75" customHeight="1">
      <c r="A610" s="4">
        <v>173.99</v>
      </c>
      <c r="H610" s="2" t="s">
        <v>610</v>
      </c>
      <c r="J610" s="4">
        <f>IFERROR(__xludf.DUMMYFUNCTION("SPLIT(H610,"","",3)"),609.0)</f>
        <v>609</v>
      </c>
      <c r="K610" s="4">
        <f>IFERROR(__xludf.DUMMYFUNCTION("""COMPUTED_VALUE"""),609.0)</f>
        <v>609</v>
      </c>
      <c r="L610" s="4" t="str">
        <f>IFERROR(__xludf.DUMMYFUNCTION("""COMPUTED_VALUE"""),"68.5")</f>
        <v>68.5</v>
      </c>
      <c r="M610" s="4" t="str">
        <f>IFERROR(__xludf.DUMMYFUNCTION("""COMPUTED_VALUE"""),"69.2")</f>
        <v>69.2</v>
      </c>
    </row>
    <row r="611" ht="15.75" customHeight="1">
      <c r="A611" s="4">
        <v>173.99</v>
      </c>
      <c r="H611" s="2" t="s">
        <v>611</v>
      </c>
      <c r="J611" s="4">
        <f>IFERROR(__xludf.DUMMYFUNCTION("SPLIT(H611,"","",3)"),610.0)</f>
        <v>610</v>
      </c>
      <c r="K611" s="4">
        <f>IFERROR(__xludf.DUMMYFUNCTION("""COMPUTED_VALUE"""),610.0)</f>
        <v>610</v>
      </c>
      <c r="L611" s="4" t="str">
        <f>IFERROR(__xludf.DUMMYFUNCTION("""COMPUTED_VALUE"""),"68.5")</f>
        <v>68.5</v>
      </c>
      <c r="M611" s="4" t="str">
        <f>IFERROR(__xludf.DUMMYFUNCTION("""COMPUTED_VALUE"""),"69.2")</f>
        <v>69.2</v>
      </c>
    </row>
    <row r="612" ht="15.75" customHeight="1">
      <c r="A612" s="4">
        <v>173.99</v>
      </c>
      <c r="H612" s="2" t="s">
        <v>612</v>
      </c>
      <c r="J612" s="4">
        <f>IFERROR(__xludf.DUMMYFUNCTION("SPLIT(H612,"","",3)"),611.0)</f>
        <v>611</v>
      </c>
      <c r="K612" s="4">
        <f>IFERROR(__xludf.DUMMYFUNCTION("""COMPUTED_VALUE"""),611.0)</f>
        <v>611</v>
      </c>
      <c r="L612" s="4" t="str">
        <f>IFERROR(__xludf.DUMMYFUNCTION("""COMPUTED_VALUE"""),"68.5")</f>
        <v>68.5</v>
      </c>
      <c r="M612" s="4" t="str">
        <f>IFERROR(__xludf.DUMMYFUNCTION("""COMPUTED_VALUE"""),"69.2")</f>
        <v>69.2</v>
      </c>
    </row>
    <row r="613" ht="15.75" customHeight="1">
      <c r="A613" s="4">
        <v>173.99</v>
      </c>
      <c r="H613" s="2" t="s">
        <v>613</v>
      </c>
      <c r="J613" s="4">
        <f>IFERROR(__xludf.DUMMYFUNCTION("SPLIT(H613,"","",3)"),612.0)</f>
        <v>612</v>
      </c>
      <c r="K613" s="4">
        <f>IFERROR(__xludf.DUMMYFUNCTION("""COMPUTED_VALUE"""),612.0)</f>
        <v>612</v>
      </c>
      <c r="L613" s="4" t="str">
        <f>IFERROR(__xludf.DUMMYFUNCTION("""COMPUTED_VALUE"""),"68.5")</f>
        <v>68.5</v>
      </c>
      <c r="M613" s="4" t="str">
        <f>IFERROR(__xludf.DUMMYFUNCTION("""COMPUTED_VALUE"""),"69.2")</f>
        <v>69.2</v>
      </c>
    </row>
    <row r="614" ht="15.75" customHeight="1">
      <c r="A614" s="4">
        <v>173.99</v>
      </c>
      <c r="H614" s="2" t="s">
        <v>614</v>
      </c>
      <c r="J614" s="4">
        <f>IFERROR(__xludf.DUMMYFUNCTION("SPLIT(H614,"","",3)"),613.0)</f>
        <v>613</v>
      </c>
      <c r="K614" s="4">
        <f>IFERROR(__xludf.DUMMYFUNCTION("""COMPUTED_VALUE"""),613.0)</f>
        <v>613</v>
      </c>
      <c r="L614" s="4" t="str">
        <f>IFERROR(__xludf.DUMMYFUNCTION("""COMPUTED_VALUE"""),"68.5")</f>
        <v>68.5</v>
      </c>
      <c r="M614" s="4" t="str">
        <f>IFERROR(__xludf.DUMMYFUNCTION("""COMPUTED_VALUE"""),"69.2")</f>
        <v>69.2</v>
      </c>
    </row>
    <row r="615" ht="15.75" customHeight="1">
      <c r="A615" s="4">
        <v>173.99</v>
      </c>
      <c r="H615" s="2" t="s">
        <v>615</v>
      </c>
      <c r="J615" s="4">
        <f>IFERROR(__xludf.DUMMYFUNCTION("SPLIT(H615,"","",3)"),614.0)</f>
        <v>614</v>
      </c>
      <c r="K615" s="4">
        <f>IFERROR(__xludf.DUMMYFUNCTION("""COMPUTED_VALUE"""),614.0)</f>
        <v>614</v>
      </c>
      <c r="L615" s="4" t="str">
        <f>IFERROR(__xludf.DUMMYFUNCTION("""COMPUTED_VALUE"""),"68.5")</f>
        <v>68.5</v>
      </c>
      <c r="M615" s="4" t="str">
        <f>IFERROR(__xludf.DUMMYFUNCTION("""COMPUTED_VALUE"""),"69.2")</f>
        <v>69.2</v>
      </c>
    </row>
    <row r="616" ht="15.75" customHeight="1">
      <c r="A616" s="4">
        <v>173.99</v>
      </c>
      <c r="H616" s="2" t="s">
        <v>616</v>
      </c>
      <c r="J616" s="4">
        <f>IFERROR(__xludf.DUMMYFUNCTION("SPLIT(H616,"","",3)"),615.0)</f>
        <v>615</v>
      </c>
      <c r="K616" s="4">
        <f>IFERROR(__xludf.DUMMYFUNCTION("""COMPUTED_VALUE"""),615.0)</f>
        <v>615</v>
      </c>
      <c r="L616" s="4" t="str">
        <f>IFERROR(__xludf.DUMMYFUNCTION("""COMPUTED_VALUE"""),"68.5")</f>
        <v>68.5</v>
      </c>
      <c r="M616" s="4" t="str">
        <f>IFERROR(__xludf.DUMMYFUNCTION("""COMPUTED_VALUE"""),"69.2")</f>
        <v>69.2</v>
      </c>
    </row>
    <row r="617" ht="15.75" customHeight="1">
      <c r="A617" s="4">
        <v>173.99</v>
      </c>
      <c r="H617" s="2" t="s">
        <v>617</v>
      </c>
      <c r="J617" s="4">
        <f>IFERROR(__xludf.DUMMYFUNCTION("SPLIT(H617,"","",3)"),616.0)</f>
        <v>616</v>
      </c>
      <c r="K617" s="4">
        <f>IFERROR(__xludf.DUMMYFUNCTION("""COMPUTED_VALUE"""),616.0)</f>
        <v>616</v>
      </c>
      <c r="L617" s="4" t="str">
        <f>IFERROR(__xludf.DUMMYFUNCTION("""COMPUTED_VALUE"""),"68.5")</f>
        <v>68.5</v>
      </c>
      <c r="M617" s="4" t="str">
        <f>IFERROR(__xludf.DUMMYFUNCTION("""COMPUTED_VALUE"""),"69.2")</f>
        <v>69.2</v>
      </c>
    </row>
    <row r="618" ht="15.75" customHeight="1">
      <c r="A618" s="4">
        <v>173.99</v>
      </c>
      <c r="H618" s="2" t="s">
        <v>618</v>
      </c>
      <c r="J618" s="4">
        <f>IFERROR(__xludf.DUMMYFUNCTION("SPLIT(H618,"","",3)"),617.0)</f>
        <v>617</v>
      </c>
      <c r="K618" s="4">
        <f>IFERROR(__xludf.DUMMYFUNCTION("""COMPUTED_VALUE"""),617.0)</f>
        <v>617</v>
      </c>
      <c r="L618" s="4" t="str">
        <f>IFERROR(__xludf.DUMMYFUNCTION("""COMPUTED_VALUE"""),"68.5")</f>
        <v>68.5</v>
      </c>
      <c r="M618" s="4" t="str">
        <f>IFERROR(__xludf.DUMMYFUNCTION("""COMPUTED_VALUE"""),"69.2")</f>
        <v>69.2</v>
      </c>
    </row>
    <row r="619" ht="15.75" customHeight="1">
      <c r="A619" s="4">
        <v>173.99</v>
      </c>
      <c r="H619" s="2" t="s">
        <v>619</v>
      </c>
      <c r="J619" s="4">
        <f>IFERROR(__xludf.DUMMYFUNCTION("SPLIT(H619,"","",3)"),618.0)</f>
        <v>618</v>
      </c>
      <c r="K619" s="4">
        <f>IFERROR(__xludf.DUMMYFUNCTION("""COMPUTED_VALUE"""),618.0)</f>
        <v>618</v>
      </c>
      <c r="L619" s="4" t="str">
        <f>IFERROR(__xludf.DUMMYFUNCTION("""COMPUTED_VALUE"""),"68.5")</f>
        <v>68.5</v>
      </c>
      <c r="M619" s="4" t="str">
        <f>IFERROR(__xludf.DUMMYFUNCTION("""COMPUTED_VALUE"""),"69.2")</f>
        <v>69.2</v>
      </c>
    </row>
    <row r="620" ht="15.75" customHeight="1">
      <c r="A620" s="4">
        <v>173.99</v>
      </c>
      <c r="H620" s="2" t="s">
        <v>620</v>
      </c>
      <c r="J620" s="4">
        <f>IFERROR(__xludf.DUMMYFUNCTION("SPLIT(H620,"","",3)"),619.0)</f>
        <v>619</v>
      </c>
      <c r="K620" s="4">
        <f>IFERROR(__xludf.DUMMYFUNCTION("""COMPUTED_VALUE"""),619.0)</f>
        <v>619</v>
      </c>
      <c r="L620" s="4" t="str">
        <f>IFERROR(__xludf.DUMMYFUNCTION("""COMPUTED_VALUE"""),"68.5")</f>
        <v>68.5</v>
      </c>
      <c r="M620" s="4" t="str">
        <f>IFERROR(__xludf.DUMMYFUNCTION("""COMPUTED_VALUE"""),"69.2")</f>
        <v>69.2</v>
      </c>
    </row>
    <row r="621" ht="15.75" customHeight="1">
      <c r="A621" s="4">
        <v>173.99</v>
      </c>
      <c r="H621" s="2" t="s">
        <v>621</v>
      </c>
      <c r="J621" s="4">
        <f>IFERROR(__xludf.DUMMYFUNCTION("SPLIT(H621,"","",3)"),620.0)</f>
        <v>620</v>
      </c>
      <c r="K621" s="4">
        <f>IFERROR(__xludf.DUMMYFUNCTION("""COMPUTED_VALUE"""),620.0)</f>
        <v>620</v>
      </c>
      <c r="L621" s="4" t="str">
        <f>IFERROR(__xludf.DUMMYFUNCTION("""COMPUTED_VALUE"""),"68.5")</f>
        <v>68.5</v>
      </c>
      <c r="M621" s="4" t="str">
        <f>IFERROR(__xludf.DUMMYFUNCTION("""COMPUTED_VALUE"""),"69.2")</f>
        <v>69.2</v>
      </c>
    </row>
    <row r="622" ht="15.75" customHeight="1">
      <c r="A622" s="4">
        <v>173.99</v>
      </c>
      <c r="H622" s="2" t="s">
        <v>622</v>
      </c>
      <c r="J622" s="4">
        <f>IFERROR(__xludf.DUMMYFUNCTION("SPLIT(H622,"","",3)"),621.0)</f>
        <v>621</v>
      </c>
      <c r="K622" s="4">
        <f>IFERROR(__xludf.DUMMYFUNCTION("""COMPUTED_VALUE"""),621.0)</f>
        <v>621</v>
      </c>
      <c r="L622" s="4" t="str">
        <f>IFERROR(__xludf.DUMMYFUNCTION("""COMPUTED_VALUE"""),"68.5")</f>
        <v>68.5</v>
      </c>
      <c r="M622" s="4" t="str">
        <f>IFERROR(__xludf.DUMMYFUNCTION("""COMPUTED_VALUE"""),"69.2")</f>
        <v>69.2</v>
      </c>
    </row>
    <row r="623" ht="15.75" customHeight="1">
      <c r="A623" s="4">
        <v>173.99</v>
      </c>
      <c r="H623" s="2" t="s">
        <v>623</v>
      </c>
      <c r="J623" s="4">
        <f>IFERROR(__xludf.DUMMYFUNCTION("SPLIT(H623,"","",3)"),622.0)</f>
        <v>622</v>
      </c>
      <c r="K623" s="4">
        <f>IFERROR(__xludf.DUMMYFUNCTION("""COMPUTED_VALUE"""),622.0)</f>
        <v>622</v>
      </c>
      <c r="L623" s="4" t="str">
        <f>IFERROR(__xludf.DUMMYFUNCTION("""COMPUTED_VALUE"""),"68.5")</f>
        <v>68.5</v>
      </c>
      <c r="M623" s="4" t="str">
        <f>IFERROR(__xludf.DUMMYFUNCTION("""COMPUTED_VALUE"""),"69.2")</f>
        <v>69.2</v>
      </c>
    </row>
    <row r="624" ht="15.75" customHeight="1">
      <c r="A624" s="4">
        <v>173.99</v>
      </c>
      <c r="H624" s="2" t="s">
        <v>624</v>
      </c>
      <c r="J624" s="4">
        <f>IFERROR(__xludf.DUMMYFUNCTION("SPLIT(H624,"","",3)"),623.0)</f>
        <v>623</v>
      </c>
      <c r="K624" s="4">
        <f>IFERROR(__xludf.DUMMYFUNCTION("""COMPUTED_VALUE"""),623.0)</f>
        <v>623</v>
      </c>
      <c r="L624" s="4" t="str">
        <f>IFERROR(__xludf.DUMMYFUNCTION("""COMPUTED_VALUE"""),"68.5")</f>
        <v>68.5</v>
      </c>
      <c r="M624" s="4" t="str">
        <f>IFERROR(__xludf.DUMMYFUNCTION("""COMPUTED_VALUE"""),"69.2")</f>
        <v>69.2</v>
      </c>
    </row>
    <row r="625" ht="15.75" customHeight="1">
      <c r="A625" s="4">
        <v>173.99</v>
      </c>
      <c r="H625" s="2" t="s">
        <v>625</v>
      </c>
      <c r="J625" s="4">
        <f>IFERROR(__xludf.DUMMYFUNCTION("SPLIT(H625,"","",3)"),624.0)</f>
        <v>624</v>
      </c>
      <c r="K625" s="4">
        <f>IFERROR(__xludf.DUMMYFUNCTION("""COMPUTED_VALUE"""),624.0)</f>
        <v>624</v>
      </c>
      <c r="L625" s="4" t="str">
        <f>IFERROR(__xludf.DUMMYFUNCTION("""COMPUTED_VALUE"""),"68.5")</f>
        <v>68.5</v>
      </c>
      <c r="M625" s="4" t="str">
        <f>IFERROR(__xludf.DUMMYFUNCTION("""COMPUTED_VALUE"""),"69.2")</f>
        <v>69.2</v>
      </c>
    </row>
    <row r="626" ht="15.75" customHeight="1">
      <c r="A626" s="4">
        <v>173.99</v>
      </c>
      <c r="H626" s="2" t="s">
        <v>626</v>
      </c>
      <c r="J626" s="4">
        <f>IFERROR(__xludf.DUMMYFUNCTION("SPLIT(H626,"","",3)"),625.0)</f>
        <v>625</v>
      </c>
      <c r="K626" s="4">
        <f>IFERROR(__xludf.DUMMYFUNCTION("""COMPUTED_VALUE"""),625.0)</f>
        <v>625</v>
      </c>
      <c r="L626" s="4" t="str">
        <f>IFERROR(__xludf.DUMMYFUNCTION("""COMPUTED_VALUE"""),"68.5")</f>
        <v>68.5</v>
      </c>
      <c r="M626" s="4" t="str">
        <f>IFERROR(__xludf.DUMMYFUNCTION("""COMPUTED_VALUE"""),"69.2")</f>
        <v>69.2</v>
      </c>
    </row>
    <row r="627" ht="15.75" customHeight="1">
      <c r="A627" s="4">
        <v>173.99</v>
      </c>
      <c r="H627" s="2" t="s">
        <v>627</v>
      </c>
      <c r="J627" s="4">
        <f>IFERROR(__xludf.DUMMYFUNCTION("SPLIT(H627,"","",3)"),626.0)</f>
        <v>626</v>
      </c>
      <c r="K627" s="4">
        <f>IFERROR(__xludf.DUMMYFUNCTION("""COMPUTED_VALUE"""),626.0)</f>
        <v>626</v>
      </c>
      <c r="L627" s="4" t="str">
        <f>IFERROR(__xludf.DUMMYFUNCTION("""COMPUTED_VALUE"""),"68.5")</f>
        <v>68.5</v>
      </c>
      <c r="M627" s="4" t="str">
        <f>IFERROR(__xludf.DUMMYFUNCTION("""COMPUTED_VALUE"""),"69.2")</f>
        <v>69.2</v>
      </c>
    </row>
    <row r="628" ht="15.75" customHeight="1">
      <c r="A628" s="4">
        <v>173.99</v>
      </c>
      <c r="H628" s="2" t="s">
        <v>628</v>
      </c>
      <c r="J628" s="4">
        <f>IFERROR(__xludf.DUMMYFUNCTION("SPLIT(H628,"","",3)"),627.0)</f>
        <v>627</v>
      </c>
      <c r="K628" s="4">
        <f>IFERROR(__xludf.DUMMYFUNCTION("""COMPUTED_VALUE"""),627.0)</f>
        <v>627</v>
      </c>
      <c r="L628" s="4" t="str">
        <f>IFERROR(__xludf.DUMMYFUNCTION("""COMPUTED_VALUE"""),"68.5")</f>
        <v>68.5</v>
      </c>
      <c r="M628" s="4" t="str">
        <f>IFERROR(__xludf.DUMMYFUNCTION("""COMPUTED_VALUE"""),"69.2")</f>
        <v>69.2</v>
      </c>
    </row>
    <row r="629" ht="15.75" customHeight="1">
      <c r="A629" s="4">
        <v>173.99</v>
      </c>
      <c r="H629" s="2" t="s">
        <v>629</v>
      </c>
      <c r="J629" s="4">
        <f>IFERROR(__xludf.DUMMYFUNCTION("SPLIT(H629,"","",3)"),628.0)</f>
        <v>628</v>
      </c>
      <c r="K629" s="4">
        <f>IFERROR(__xludf.DUMMYFUNCTION("""COMPUTED_VALUE"""),628.0)</f>
        <v>628</v>
      </c>
      <c r="L629" s="4" t="str">
        <f>IFERROR(__xludf.DUMMYFUNCTION("""COMPUTED_VALUE"""),"68.5")</f>
        <v>68.5</v>
      </c>
      <c r="M629" s="4" t="str">
        <f>IFERROR(__xludf.DUMMYFUNCTION("""COMPUTED_VALUE"""),"69.2")</f>
        <v>69.2</v>
      </c>
    </row>
    <row r="630" ht="15.75" customHeight="1">
      <c r="A630" s="4">
        <v>173.99</v>
      </c>
      <c r="H630" s="2" t="s">
        <v>630</v>
      </c>
      <c r="J630" s="4">
        <f>IFERROR(__xludf.DUMMYFUNCTION("SPLIT(H630,"","",3)"),629.0)</f>
        <v>629</v>
      </c>
      <c r="K630" s="4">
        <f>IFERROR(__xludf.DUMMYFUNCTION("""COMPUTED_VALUE"""),629.0)</f>
        <v>629</v>
      </c>
      <c r="L630" s="4" t="str">
        <f>IFERROR(__xludf.DUMMYFUNCTION("""COMPUTED_VALUE"""),"68.5")</f>
        <v>68.5</v>
      </c>
      <c r="M630" s="4" t="str">
        <f>IFERROR(__xludf.DUMMYFUNCTION("""COMPUTED_VALUE"""),"69.2")</f>
        <v>69.2</v>
      </c>
    </row>
    <row r="631" ht="15.75" customHeight="1">
      <c r="A631" s="4">
        <v>173.99</v>
      </c>
      <c r="H631" s="2" t="s">
        <v>631</v>
      </c>
      <c r="J631" s="4">
        <f>IFERROR(__xludf.DUMMYFUNCTION("SPLIT(H631,"","",3)"),630.0)</f>
        <v>630</v>
      </c>
      <c r="K631" s="4">
        <f>IFERROR(__xludf.DUMMYFUNCTION("""COMPUTED_VALUE"""),630.0)</f>
        <v>630</v>
      </c>
      <c r="L631" s="4" t="str">
        <f>IFERROR(__xludf.DUMMYFUNCTION("""COMPUTED_VALUE"""),"68.5")</f>
        <v>68.5</v>
      </c>
      <c r="M631" s="4" t="str">
        <f>IFERROR(__xludf.DUMMYFUNCTION("""COMPUTED_VALUE"""),"69.2")</f>
        <v>69.2</v>
      </c>
    </row>
    <row r="632" ht="15.75" customHeight="1">
      <c r="A632" s="4">
        <v>173.99</v>
      </c>
      <c r="H632" s="2" t="s">
        <v>632</v>
      </c>
      <c r="J632" s="4">
        <f>IFERROR(__xludf.DUMMYFUNCTION("SPLIT(H632,"","",3)"),631.0)</f>
        <v>631</v>
      </c>
      <c r="K632" s="4">
        <f>IFERROR(__xludf.DUMMYFUNCTION("""COMPUTED_VALUE"""),631.0)</f>
        <v>631</v>
      </c>
      <c r="L632" s="4" t="str">
        <f>IFERROR(__xludf.DUMMYFUNCTION("""COMPUTED_VALUE"""),"68.5")</f>
        <v>68.5</v>
      </c>
      <c r="M632" s="4" t="str">
        <f>IFERROR(__xludf.DUMMYFUNCTION("""COMPUTED_VALUE"""),"69.2")</f>
        <v>69.2</v>
      </c>
    </row>
    <row r="633" ht="15.75" customHeight="1">
      <c r="A633" s="4">
        <v>173.99</v>
      </c>
      <c r="H633" s="2" t="s">
        <v>633</v>
      </c>
      <c r="J633" s="4">
        <f>IFERROR(__xludf.DUMMYFUNCTION("SPLIT(H633,"","",3)"),632.0)</f>
        <v>632</v>
      </c>
      <c r="K633" s="4">
        <f>IFERROR(__xludf.DUMMYFUNCTION("""COMPUTED_VALUE"""),632.0)</f>
        <v>632</v>
      </c>
      <c r="L633" s="4" t="str">
        <f>IFERROR(__xludf.DUMMYFUNCTION("""COMPUTED_VALUE"""),"68.5")</f>
        <v>68.5</v>
      </c>
      <c r="M633" s="4" t="str">
        <f>IFERROR(__xludf.DUMMYFUNCTION("""COMPUTED_VALUE"""),"69.2")</f>
        <v>69.2</v>
      </c>
    </row>
    <row r="634" ht="15.75" customHeight="1">
      <c r="A634" s="4">
        <v>171.45</v>
      </c>
      <c r="H634" s="2" t="s">
        <v>634</v>
      </c>
      <c r="J634" s="4">
        <f>IFERROR(__xludf.DUMMYFUNCTION("SPLIT(H634,"","",3)"),633.0)</f>
        <v>633</v>
      </c>
      <c r="K634" s="4">
        <f>IFERROR(__xludf.DUMMYFUNCTION("""COMPUTED_VALUE"""),633.0)</f>
        <v>633</v>
      </c>
      <c r="L634" s="4" t="str">
        <f>IFERROR(__xludf.DUMMYFUNCTION("""COMPUTED_VALUE"""),"67.5")</f>
        <v>67.5</v>
      </c>
      <c r="M634" s="4" t="str">
        <f>IFERROR(__xludf.DUMMYFUNCTION("""COMPUTED_VALUE"""),"69.2")</f>
        <v>69.2</v>
      </c>
    </row>
    <row r="635" ht="15.75" customHeight="1">
      <c r="A635" s="4">
        <v>171.45</v>
      </c>
      <c r="H635" s="2" t="s">
        <v>635</v>
      </c>
      <c r="J635" s="4">
        <f>IFERROR(__xludf.DUMMYFUNCTION("SPLIT(H635,"","",3)"),634.0)</f>
        <v>634</v>
      </c>
      <c r="K635" s="4">
        <f>IFERROR(__xludf.DUMMYFUNCTION("""COMPUTED_VALUE"""),634.0)</f>
        <v>634</v>
      </c>
      <c r="L635" s="4" t="str">
        <f>IFERROR(__xludf.DUMMYFUNCTION("""COMPUTED_VALUE"""),"67.5")</f>
        <v>67.5</v>
      </c>
      <c r="M635" s="4" t="str">
        <f>IFERROR(__xludf.DUMMYFUNCTION("""COMPUTED_VALUE"""),"69.2")</f>
        <v>69.2</v>
      </c>
    </row>
    <row r="636" ht="15.75" customHeight="1">
      <c r="A636" s="4">
        <v>171.45</v>
      </c>
      <c r="H636" s="2" t="s">
        <v>636</v>
      </c>
      <c r="J636" s="4">
        <f>IFERROR(__xludf.DUMMYFUNCTION("SPLIT(H636,"","",3)"),635.0)</f>
        <v>635</v>
      </c>
      <c r="K636" s="4">
        <f>IFERROR(__xludf.DUMMYFUNCTION("""COMPUTED_VALUE"""),635.0)</f>
        <v>635</v>
      </c>
      <c r="L636" s="4" t="str">
        <f>IFERROR(__xludf.DUMMYFUNCTION("""COMPUTED_VALUE"""),"67.5")</f>
        <v>67.5</v>
      </c>
      <c r="M636" s="4" t="str">
        <f>IFERROR(__xludf.DUMMYFUNCTION("""COMPUTED_VALUE"""),"69.2")</f>
        <v>69.2</v>
      </c>
    </row>
    <row r="637" ht="15.75" customHeight="1">
      <c r="A637" s="4">
        <v>171.45</v>
      </c>
      <c r="H637" s="2" t="s">
        <v>637</v>
      </c>
      <c r="J637" s="4">
        <f>IFERROR(__xludf.DUMMYFUNCTION("SPLIT(H637,"","",3)"),636.0)</f>
        <v>636</v>
      </c>
      <c r="K637" s="4">
        <f>IFERROR(__xludf.DUMMYFUNCTION("""COMPUTED_VALUE"""),636.0)</f>
        <v>636</v>
      </c>
      <c r="L637" s="4" t="str">
        <f>IFERROR(__xludf.DUMMYFUNCTION("""COMPUTED_VALUE"""),"67.5")</f>
        <v>67.5</v>
      </c>
      <c r="M637" s="4" t="str">
        <f>IFERROR(__xludf.DUMMYFUNCTION("""COMPUTED_VALUE"""),"69.2")</f>
        <v>69.2</v>
      </c>
    </row>
    <row r="638" ht="15.75" customHeight="1">
      <c r="A638" s="4">
        <v>171.45</v>
      </c>
      <c r="H638" s="2" t="s">
        <v>638</v>
      </c>
      <c r="J638" s="4">
        <f>IFERROR(__xludf.DUMMYFUNCTION("SPLIT(H638,"","",3)"),637.0)</f>
        <v>637</v>
      </c>
      <c r="K638" s="4">
        <f>IFERROR(__xludf.DUMMYFUNCTION("""COMPUTED_VALUE"""),637.0)</f>
        <v>637</v>
      </c>
      <c r="L638" s="4" t="str">
        <f>IFERROR(__xludf.DUMMYFUNCTION("""COMPUTED_VALUE"""),"67.5")</f>
        <v>67.5</v>
      </c>
      <c r="M638" s="4" t="str">
        <f>IFERROR(__xludf.DUMMYFUNCTION("""COMPUTED_VALUE"""),"69.2")</f>
        <v>69.2</v>
      </c>
    </row>
    <row r="639" ht="15.75" customHeight="1">
      <c r="A639" s="4">
        <v>171.45</v>
      </c>
      <c r="H639" s="2" t="s">
        <v>639</v>
      </c>
      <c r="J639" s="4">
        <f>IFERROR(__xludf.DUMMYFUNCTION("SPLIT(H639,"","",3)"),638.0)</f>
        <v>638</v>
      </c>
      <c r="K639" s="4">
        <f>IFERROR(__xludf.DUMMYFUNCTION("""COMPUTED_VALUE"""),638.0)</f>
        <v>638</v>
      </c>
      <c r="L639" s="4" t="str">
        <f>IFERROR(__xludf.DUMMYFUNCTION("""COMPUTED_VALUE"""),"67.5")</f>
        <v>67.5</v>
      </c>
      <c r="M639" s="4" t="str">
        <f>IFERROR(__xludf.DUMMYFUNCTION("""COMPUTED_VALUE"""),"69.2")</f>
        <v>69.2</v>
      </c>
    </row>
    <row r="640" ht="15.75" customHeight="1">
      <c r="A640" s="4">
        <v>171.45</v>
      </c>
      <c r="H640" s="2" t="s">
        <v>640</v>
      </c>
      <c r="J640" s="4">
        <f>IFERROR(__xludf.DUMMYFUNCTION("SPLIT(H640,"","",3)"),639.0)</f>
        <v>639</v>
      </c>
      <c r="K640" s="4">
        <f>IFERROR(__xludf.DUMMYFUNCTION("""COMPUTED_VALUE"""),639.0)</f>
        <v>639</v>
      </c>
      <c r="L640" s="4" t="str">
        <f>IFERROR(__xludf.DUMMYFUNCTION("""COMPUTED_VALUE"""),"67.5")</f>
        <v>67.5</v>
      </c>
      <c r="M640" s="4" t="str">
        <f>IFERROR(__xludf.DUMMYFUNCTION("""COMPUTED_VALUE"""),"69.2")</f>
        <v>69.2</v>
      </c>
    </row>
    <row r="641" ht="15.75" customHeight="1">
      <c r="A641" s="4">
        <v>171.45</v>
      </c>
      <c r="H641" s="2" t="s">
        <v>641</v>
      </c>
      <c r="J641" s="4">
        <f>IFERROR(__xludf.DUMMYFUNCTION("SPLIT(H641,"","",3)"),640.0)</f>
        <v>640</v>
      </c>
      <c r="K641" s="4">
        <f>IFERROR(__xludf.DUMMYFUNCTION("""COMPUTED_VALUE"""),640.0)</f>
        <v>640</v>
      </c>
      <c r="L641" s="4" t="str">
        <f>IFERROR(__xludf.DUMMYFUNCTION("""COMPUTED_VALUE"""),"67.5")</f>
        <v>67.5</v>
      </c>
      <c r="M641" s="4" t="str">
        <f>IFERROR(__xludf.DUMMYFUNCTION("""COMPUTED_VALUE"""),"69.2")</f>
        <v>69.2</v>
      </c>
    </row>
    <row r="642" ht="15.75" customHeight="1">
      <c r="A642" s="4">
        <v>171.45</v>
      </c>
      <c r="H642" s="2" t="s">
        <v>642</v>
      </c>
      <c r="J642" s="4">
        <f>IFERROR(__xludf.DUMMYFUNCTION("SPLIT(H642,"","",3)"),641.0)</f>
        <v>641</v>
      </c>
      <c r="K642" s="4">
        <f>IFERROR(__xludf.DUMMYFUNCTION("""COMPUTED_VALUE"""),641.0)</f>
        <v>641</v>
      </c>
      <c r="L642" s="4" t="str">
        <f>IFERROR(__xludf.DUMMYFUNCTION("""COMPUTED_VALUE"""),"67.5")</f>
        <v>67.5</v>
      </c>
      <c r="M642" s="4" t="str">
        <f>IFERROR(__xludf.DUMMYFUNCTION("""COMPUTED_VALUE"""),"69.2")</f>
        <v>69.2</v>
      </c>
    </row>
    <row r="643" ht="15.75" customHeight="1">
      <c r="A643" s="4">
        <v>171.45</v>
      </c>
      <c r="H643" s="2" t="s">
        <v>643</v>
      </c>
      <c r="J643" s="4">
        <f>IFERROR(__xludf.DUMMYFUNCTION("SPLIT(H643,"","",3)"),642.0)</f>
        <v>642</v>
      </c>
      <c r="K643" s="4">
        <f>IFERROR(__xludf.DUMMYFUNCTION("""COMPUTED_VALUE"""),642.0)</f>
        <v>642</v>
      </c>
      <c r="L643" s="4" t="str">
        <f>IFERROR(__xludf.DUMMYFUNCTION("""COMPUTED_VALUE"""),"67.5")</f>
        <v>67.5</v>
      </c>
      <c r="M643" s="4" t="str">
        <f>IFERROR(__xludf.DUMMYFUNCTION("""COMPUTED_VALUE"""),"69.2")</f>
        <v>69.2</v>
      </c>
    </row>
    <row r="644" ht="15.75" customHeight="1">
      <c r="A644" s="4">
        <v>171.45</v>
      </c>
      <c r="H644" s="2" t="s">
        <v>644</v>
      </c>
      <c r="J644" s="4">
        <f>IFERROR(__xludf.DUMMYFUNCTION("SPLIT(H644,"","",3)"),643.0)</f>
        <v>643</v>
      </c>
      <c r="K644" s="4">
        <f>IFERROR(__xludf.DUMMYFUNCTION("""COMPUTED_VALUE"""),643.0)</f>
        <v>643</v>
      </c>
      <c r="L644" s="4" t="str">
        <f>IFERROR(__xludf.DUMMYFUNCTION("""COMPUTED_VALUE"""),"67.5")</f>
        <v>67.5</v>
      </c>
      <c r="M644" s="4" t="str">
        <f>IFERROR(__xludf.DUMMYFUNCTION("""COMPUTED_VALUE"""),"69.2")</f>
        <v>69.2</v>
      </c>
    </row>
    <row r="645" ht="15.75" customHeight="1">
      <c r="A645" s="4">
        <v>171.45</v>
      </c>
      <c r="H645" s="2" t="s">
        <v>645</v>
      </c>
      <c r="J645" s="4">
        <f>IFERROR(__xludf.DUMMYFUNCTION("SPLIT(H645,"","",3)"),644.0)</f>
        <v>644</v>
      </c>
      <c r="K645" s="4">
        <f>IFERROR(__xludf.DUMMYFUNCTION("""COMPUTED_VALUE"""),644.0)</f>
        <v>644</v>
      </c>
      <c r="L645" s="4" t="str">
        <f>IFERROR(__xludf.DUMMYFUNCTION("""COMPUTED_VALUE"""),"67.5")</f>
        <v>67.5</v>
      </c>
      <c r="M645" s="4" t="str">
        <f>IFERROR(__xludf.DUMMYFUNCTION("""COMPUTED_VALUE"""),"69.2")</f>
        <v>69.2</v>
      </c>
    </row>
    <row r="646" ht="15.75" customHeight="1">
      <c r="A646" s="4">
        <v>171.45</v>
      </c>
      <c r="H646" s="2" t="s">
        <v>646</v>
      </c>
      <c r="J646" s="4">
        <f>IFERROR(__xludf.DUMMYFUNCTION("SPLIT(H646,"","",3)"),645.0)</f>
        <v>645</v>
      </c>
      <c r="K646" s="4">
        <f>IFERROR(__xludf.DUMMYFUNCTION("""COMPUTED_VALUE"""),645.0)</f>
        <v>645</v>
      </c>
      <c r="L646" s="4" t="str">
        <f>IFERROR(__xludf.DUMMYFUNCTION("""COMPUTED_VALUE"""),"67.5")</f>
        <v>67.5</v>
      </c>
      <c r="M646" s="4" t="str">
        <f>IFERROR(__xludf.DUMMYFUNCTION("""COMPUTED_VALUE"""),"69.2")</f>
        <v>69.2</v>
      </c>
    </row>
    <row r="647" ht="15.75" customHeight="1">
      <c r="A647" s="4">
        <v>171.45</v>
      </c>
      <c r="H647" s="2" t="s">
        <v>647</v>
      </c>
      <c r="J647" s="4">
        <f>IFERROR(__xludf.DUMMYFUNCTION("SPLIT(H647,"","",3)"),646.0)</f>
        <v>646</v>
      </c>
      <c r="K647" s="4">
        <f>IFERROR(__xludf.DUMMYFUNCTION("""COMPUTED_VALUE"""),646.0)</f>
        <v>646</v>
      </c>
      <c r="L647" s="4" t="str">
        <f>IFERROR(__xludf.DUMMYFUNCTION("""COMPUTED_VALUE"""),"67.5")</f>
        <v>67.5</v>
      </c>
      <c r="M647" s="4" t="str">
        <f>IFERROR(__xludf.DUMMYFUNCTION("""COMPUTED_VALUE"""),"69.2")</f>
        <v>69.2</v>
      </c>
    </row>
    <row r="648" ht="15.75" customHeight="1">
      <c r="A648" s="4">
        <v>171.45</v>
      </c>
      <c r="H648" s="2" t="s">
        <v>648</v>
      </c>
      <c r="J648" s="4">
        <f>IFERROR(__xludf.DUMMYFUNCTION("SPLIT(H648,"","",3)"),647.0)</f>
        <v>647</v>
      </c>
      <c r="K648" s="4">
        <f>IFERROR(__xludf.DUMMYFUNCTION("""COMPUTED_VALUE"""),647.0)</f>
        <v>647</v>
      </c>
      <c r="L648" s="4" t="str">
        <f>IFERROR(__xludf.DUMMYFUNCTION("""COMPUTED_VALUE"""),"67.5")</f>
        <v>67.5</v>
      </c>
      <c r="M648" s="4" t="str">
        <f>IFERROR(__xludf.DUMMYFUNCTION("""COMPUTED_VALUE"""),"69.2")</f>
        <v>69.2</v>
      </c>
    </row>
    <row r="649" ht="15.75" customHeight="1">
      <c r="A649" s="4">
        <v>171.45</v>
      </c>
      <c r="H649" s="2" t="s">
        <v>649</v>
      </c>
      <c r="J649" s="4">
        <f>IFERROR(__xludf.DUMMYFUNCTION("SPLIT(H649,"","",3)"),648.0)</f>
        <v>648</v>
      </c>
      <c r="K649" s="4">
        <f>IFERROR(__xludf.DUMMYFUNCTION("""COMPUTED_VALUE"""),648.0)</f>
        <v>648</v>
      </c>
      <c r="L649" s="4" t="str">
        <f>IFERROR(__xludf.DUMMYFUNCTION("""COMPUTED_VALUE"""),"67.5")</f>
        <v>67.5</v>
      </c>
      <c r="M649" s="4" t="str">
        <f>IFERROR(__xludf.DUMMYFUNCTION("""COMPUTED_VALUE"""),"69.2")</f>
        <v>69.2</v>
      </c>
    </row>
    <row r="650" ht="15.75" customHeight="1">
      <c r="A650" s="4">
        <v>171.45</v>
      </c>
      <c r="H650" s="2" t="s">
        <v>650</v>
      </c>
      <c r="J650" s="4">
        <f>IFERROR(__xludf.DUMMYFUNCTION("SPLIT(H650,"","",3)"),649.0)</f>
        <v>649</v>
      </c>
      <c r="K650" s="4">
        <f>IFERROR(__xludf.DUMMYFUNCTION("""COMPUTED_VALUE"""),649.0)</f>
        <v>649</v>
      </c>
      <c r="L650" s="4" t="str">
        <f>IFERROR(__xludf.DUMMYFUNCTION("""COMPUTED_VALUE"""),"67.5")</f>
        <v>67.5</v>
      </c>
      <c r="M650" s="4" t="str">
        <f>IFERROR(__xludf.DUMMYFUNCTION("""COMPUTED_VALUE"""),"69.2")</f>
        <v>69.2</v>
      </c>
    </row>
    <row r="651" ht="15.75" customHeight="1">
      <c r="A651" s="4">
        <v>171.45</v>
      </c>
      <c r="H651" s="2" t="s">
        <v>651</v>
      </c>
      <c r="J651" s="4">
        <f>IFERROR(__xludf.DUMMYFUNCTION("SPLIT(H651,"","",3)"),650.0)</f>
        <v>650</v>
      </c>
      <c r="K651" s="4">
        <f>IFERROR(__xludf.DUMMYFUNCTION("""COMPUTED_VALUE"""),650.0)</f>
        <v>650</v>
      </c>
      <c r="L651" s="4" t="str">
        <f>IFERROR(__xludf.DUMMYFUNCTION("""COMPUTED_VALUE"""),"67.5")</f>
        <v>67.5</v>
      </c>
      <c r="M651" s="4" t="str">
        <f>IFERROR(__xludf.DUMMYFUNCTION("""COMPUTED_VALUE"""),"69.2")</f>
        <v>69.2</v>
      </c>
    </row>
    <row r="652" ht="15.75" customHeight="1">
      <c r="A652" s="4">
        <v>171.45</v>
      </c>
      <c r="H652" s="2" t="s">
        <v>652</v>
      </c>
      <c r="J652" s="4">
        <f>IFERROR(__xludf.DUMMYFUNCTION("SPLIT(H652,"","",3)"),651.0)</f>
        <v>651</v>
      </c>
      <c r="K652" s="4">
        <f>IFERROR(__xludf.DUMMYFUNCTION("""COMPUTED_VALUE"""),651.0)</f>
        <v>651</v>
      </c>
      <c r="L652" s="4" t="str">
        <f>IFERROR(__xludf.DUMMYFUNCTION("""COMPUTED_VALUE"""),"67.5")</f>
        <v>67.5</v>
      </c>
      <c r="M652" s="4" t="str">
        <f>IFERROR(__xludf.DUMMYFUNCTION("""COMPUTED_VALUE"""),"69.2")</f>
        <v>69.2</v>
      </c>
    </row>
    <row r="653" ht="15.75" customHeight="1">
      <c r="A653" s="4">
        <v>171.45</v>
      </c>
      <c r="H653" s="2" t="s">
        <v>653</v>
      </c>
      <c r="J653" s="4">
        <f>IFERROR(__xludf.DUMMYFUNCTION("SPLIT(H653,"","",3)"),652.0)</f>
        <v>652</v>
      </c>
      <c r="K653" s="4">
        <f>IFERROR(__xludf.DUMMYFUNCTION("""COMPUTED_VALUE"""),652.0)</f>
        <v>652</v>
      </c>
      <c r="L653" s="4" t="str">
        <f>IFERROR(__xludf.DUMMYFUNCTION("""COMPUTED_VALUE"""),"67.5")</f>
        <v>67.5</v>
      </c>
      <c r="M653" s="4" t="str">
        <f>IFERROR(__xludf.DUMMYFUNCTION("""COMPUTED_VALUE"""),"69.2")</f>
        <v>69.2</v>
      </c>
    </row>
    <row r="654" ht="15.75" customHeight="1">
      <c r="A654" s="4">
        <v>171.45</v>
      </c>
      <c r="H654" s="2" t="s">
        <v>654</v>
      </c>
      <c r="J654" s="4">
        <f>IFERROR(__xludf.DUMMYFUNCTION("SPLIT(H654,"","",3)"),653.0)</f>
        <v>653</v>
      </c>
      <c r="K654" s="4">
        <f>IFERROR(__xludf.DUMMYFUNCTION("""COMPUTED_VALUE"""),653.0)</f>
        <v>653</v>
      </c>
      <c r="L654" s="4" t="str">
        <f>IFERROR(__xludf.DUMMYFUNCTION("""COMPUTED_VALUE"""),"67.5")</f>
        <v>67.5</v>
      </c>
      <c r="M654" s="4" t="str">
        <f>IFERROR(__xludf.DUMMYFUNCTION("""COMPUTED_VALUE"""),"69.2")</f>
        <v>69.2</v>
      </c>
    </row>
    <row r="655" ht="15.75" customHeight="1">
      <c r="A655" s="4">
        <v>171.45</v>
      </c>
      <c r="H655" s="2" t="s">
        <v>655</v>
      </c>
      <c r="J655" s="4">
        <f>IFERROR(__xludf.DUMMYFUNCTION("SPLIT(H655,"","",3)"),654.0)</f>
        <v>654</v>
      </c>
      <c r="K655" s="4">
        <f>IFERROR(__xludf.DUMMYFUNCTION("""COMPUTED_VALUE"""),654.0)</f>
        <v>654</v>
      </c>
      <c r="L655" s="4" t="str">
        <f>IFERROR(__xludf.DUMMYFUNCTION("""COMPUTED_VALUE"""),"67.5")</f>
        <v>67.5</v>
      </c>
      <c r="M655" s="4" t="str">
        <f>IFERROR(__xludf.DUMMYFUNCTION("""COMPUTED_VALUE"""),"69.2")</f>
        <v>69.2</v>
      </c>
    </row>
    <row r="656" ht="15.75" customHeight="1">
      <c r="A656" s="4">
        <v>171.45</v>
      </c>
      <c r="H656" s="2" t="s">
        <v>656</v>
      </c>
      <c r="J656" s="4">
        <f>IFERROR(__xludf.DUMMYFUNCTION("SPLIT(H656,"","",3)"),655.0)</f>
        <v>655</v>
      </c>
      <c r="K656" s="4">
        <f>IFERROR(__xludf.DUMMYFUNCTION("""COMPUTED_VALUE"""),655.0)</f>
        <v>655</v>
      </c>
      <c r="L656" s="4" t="str">
        <f>IFERROR(__xludf.DUMMYFUNCTION("""COMPUTED_VALUE"""),"67.5")</f>
        <v>67.5</v>
      </c>
      <c r="M656" s="4" t="str">
        <f>IFERROR(__xludf.DUMMYFUNCTION("""COMPUTED_VALUE"""),"69.2")</f>
        <v>69.2</v>
      </c>
    </row>
    <row r="657" ht="15.75" customHeight="1">
      <c r="A657" s="4">
        <v>171.45</v>
      </c>
      <c r="H657" s="2" t="s">
        <v>657</v>
      </c>
      <c r="J657" s="4">
        <f>IFERROR(__xludf.DUMMYFUNCTION("SPLIT(H657,"","",3)"),656.0)</f>
        <v>656</v>
      </c>
      <c r="K657" s="4">
        <f>IFERROR(__xludf.DUMMYFUNCTION("""COMPUTED_VALUE"""),656.0)</f>
        <v>656</v>
      </c>
      <c r="L657" s="4" t="str">
        <f>IFERROR(__xludf.DUMMYFUNCTION("""COMPUTED_VALUE"""),"67.5")</f>
        <v>67.5</v>
      </c>
      <c r="M657" s="4" t="str">
        <f>IFERROR(__xludf.DUMMYFUNCTION("""COMPUTED_VALUE"""),"69.2")</f>
        <v>69.2</v>
      </c>
    </row>
    <row r="658" ht="15.75" customHeight="1">
      <c r="A658" s="4">
        <v>171.45</v>
      </c>
      <c r="H658" s="2" t="s">
        <v>658</v>
      </c>
      <c r="J658" s="4">
        <f>IFERROR(__xludf.DUMMYFUNCTION("SPLIT(H658,"","",3)"),657.0)</f>
        <v>657</v>
      </c>
      <c r="K658" s="4">
        <f>IFERROR(__xludf.DUMMYFUNCTION("""COMPUTED_VALUE"""),657.0)</f>
        <v>657</v>
      </c>
      <c r="L658" s="4" t="str">
        <f>IFERROR(__xludf.DUMMYFUNCTION("""COMPUTED_VALUE"""),"67.5")</f>
        <v>67.5</v>
      </c>
      <c r="M658" s="4" t="str">
        <f>IFERROR(__xludf.DUMMYFUNCTION("""COMPUTED_VALUE"""),"69.2")</f>
        <v>69.2</v>
      </c>
    </row>
    <row r="659" ht="15.75" customHeight="1">
      <c r="A659" s="4">
        <v>171.45</v>
      </c>
      <c r="H659" s="2" t="s">
        <v>659</v>
      </c>
      <c r="J659" s="4">
        <f>IFERROR(__xludf.DUMMYFUNCTION("SPLIT(H659,"","",3)"),658.0)</f>
        <v>658</v>
      </c>
      <c r="K659" s="4">
        <f>IFERROR(__xludf.DUMMYFUNCTION("""COMPUTED_VALUE"""),658.0)</f>
        <v>658</v>
      </c>
      <c r="L659" s="4" t="str">
        <f>IFERROR(__xludf.DUMMYFUNCTION("""COMPUTED_VALUE"""),"67.5")</f>
        <v>67.5</v>
      </c>
      <c r="M659" s="4" t="str">
        <f>IFERROR(__xludf.DUMMYFUNCTION("""COMPUTED_VALUE"""),"69.2")</f>
        <v>69.2</v>
      </c>
    </row>
    <row r="660" ht="15.75" customHeight="1">
      <c r="A660" s="4">
        <v>171.45</v>
      </c>
      <c r="H660" s="2" t="s">
        <v>660</v>
      </c>
      <c r="J660" s="4">
        <f>IFERROR(__xludf.DUMMYFUNCTION("SPLIT(H660,"","",3)"),659.0)</f>
        <v>659</v>
      </c>
      <c r="K660" s="4">
        <f>IFERROR(__xludf.DUMMYFUNCTION("""COMPUTED_VALUE"""),659.0)</f>
        <v>659</v>
      </c>
      <c r="L660" s="4" t="str">
        <f>IFERROR(__xludf.DUMMYFUNCTION("""COMPUTED_VALUE"""),"67.5")</f>
        <v>67.5</v>
      </c>
      <c r="M660" s="4" t="str">
        <f>IFERROR(__xludf.DUMMYFUNCTION("""COMPUTED_VALUE"""),"69.2")</f>
        <v>69.2</v>
      </c>
    </row>
    <row r="661" ht="15.75" customHeight="1">
      <c r="A661" s="4">
        <v>171.45</v>
      </c>
      <c r="H661" s="2" t="s">
        <v>661</v>
      </c>
      <c r="J661" s="4">
        <f>IFERROR(__xludf.DUMMYFUNCTION("SPLIT(H661,"","",3)"),660.0)</f>
        <v>660</v>
      </c>
      <c r="K661" s="4">
        <f>IFERROR(__xludf.DUMMYFUNCTION("""COMPUTED_VALUE"""),660.0)</f>
        <v>660</v>
      </c>
      <c r="L661" s="4" t="str">
        <f>IFERROR(__xludf.DUMMYFUNCTION("""COMPUTED_VALUE"""),"67.5")</f>
        <v>67.5</v>
      </c>
      <c r="M661" s="4" t="str">
        <f>IFERROR(__xludf.DUMMYFUNCTION("""COMPUTED_VALUE"""),"69.2")</f>
        <v>69.2</v>
      </c>
    </row>
    <row r="662" ht="15.75" customHeight="1">
      <c r="A662" s="4">
        <v>171.45</v>
      </c>
      <c r="H662" s="2" t="s">
        <v>662</v>
      </c>
      <c r="J662" s="4">
        <f>IFERROR(__xludf.DUMMYFUNCTION("SPLIT(H662,"","",3)"),661.0)</f>
        <v>661</v>
      </c>
      <c r="K662" s="4">
        <f>IFERROR(__xludf.DUMMYFUNCTION("""COMPUTED_VALUE"""),661.0)</f>
        <v>661</v>
      </c>
      <c r="L662" s="4" t="str">
        <f>IFERROR(__xludf.DUMMYFUNCTION("""COMPUTED_VALUE"""),"67.5")</f>
        <v>67.5</v>
      </c>
      <c r="M662" s="4" t="str">
        <f>IFERROR(__xludf.DUMMYFUNCTION("""COMPUTED_VALUE"""),"69.2")</f>
        <v>69.2</v>
      </c>
    </row>
    <row r="663" ht="15.75" customHeight="1">
      <c r="A663" s="4">
        <v>171.45</v>
      </c>
      <c r="H663" s="2" t="s">
        <v>663</v>
      </c>
      <c r="J663" s="4">
        <f>IFERROR(__xludf.DUMMYFUNCTION("SPLIT(H663,"","",3)"),662.0)</f>
        <v>662</v>
      </c>
      <c r="K663" s="4">
        <f>IFERROR(__xludf.DUMMYFUNCTION("""COMPUTED_VALUE"""),662.0)</f>
        <v>662</v>
      </c>
      <c r="L663" s="4" t="str">
        <f>IFERROR(__xludf.DUMMYFUNCTION("""COMPUTED_VALUE"""),"67.5")</f>
        <v>67.5</v>
      </c>
      <c r="M663" s="4" t="str">
        <f>IFERROR(__xludf.DUMMYFUNCTION("""COMPUTED_VALUE"""),"69.2")</f>
        <v>69.2</v>
      </c>
    </row>
    <row r="664" ht="15.75" customHeight="1">
      <c r="A664" s="4">
        <v>171.45</v>
      </c>
      <c r="H664" s="2" t="s">
        <v>664</v>
      </c>
      <c r="J664" s="4">
        <f>IFERROR(__xludf.DUMMYFUNCTION("SPLIT(H664,"","",3)"),663.0)</f>
        <v>663</v>
      </c>
      <c r="K664" s="4">
        <f>IFERROR(__xludf.DUMMYFUNCTION("""COMPUTED_VALUE"""),663.0)</f>
        <v>663</v>
      </c>
      <c r="L664" s="4" t="str">
        <f>IFERROR(__xludf.DUMMYFUNCTION("""COMPUTED_VALUE"""),"67.5")</f>
        <v>67.5</v>
      </c>
      <c r="M664" s="4" t="str">
        <f>IFERROR(__xludf.DUMMYFUNCTION("""COMPUTED_VALUE"""),"69.2")</f>
        <v>69.2</v>
      </c>
    </row>
    <row r="665" ht="15.75" customHeight="1">
      <c r="A665" s="4">
        <v>171.45</v>
      </c>
      <c r="H665" s="2" t="s">
        <v>665</v>
      </c>
      <c r="J665" s="4">
        <f>IFERROR(__xludf.DUMMYFUNCTION("SPLIT(H665,"","",3)"),664.0)</f>
        <v>664</v>
      </c>
      <c r="K665" s="4">
        <f>IFERROR(__xludf.DUMMYFUNCTION("""COMPUTED_VALUE"""),664.0)</f>
        <v>664</v>
      </c>
      <c r="L665" s="4" t="str">
        <f>IFERROR(__xludf.DUMMYFUNCTION("""COMPUTED_VALUE"""),"67.5")</f>
        <v>67.5</v>
      </c>
      <c r="M665" s="4" t="str">
        <f>IFERROR(__xludf.DUMMYFUNCTION("""COMPUTED_VALUE"""),"69.2")</f>
        <v>69.2</v>
      </c>
    </row>
    <row r="666" ht="15.75" customHeight="1">
      <c r="A666" s="4">
        <v>171.45</v>
      </c>
      <c r="H666" s="2" t="s">
        <v>666</v>
      </c>
      <c r="J666" s="4">
        <f>IFERROR(__xludf.DUMMYFUNCTION("SPLIT(H666,"","",3)"),665.0)</f>
        <v>665</v>
      </c>
      <c r="K666" s="4">
        <f>IFERROR(__xludf.DUMMYFUNCTION("""COMPUTED_VALUE"""),665.0)</f>
        <v>665</v>
      </c>
      <c r="L666" s="4" t="str">
        <f>IFERROR(__xludf.DUMMYFUNCTION("""COMPUTED_VALUE"""),"67.5")</f>
        <v>67.5</v>
      </c>
      <c r="M666" s="4" t="str">
        <f>IFERROR(__xludf.DUMMYFUNCTION("""COMPUTED_VALUE"""),"69.2")</f>
        <v>69.2</v>
      </c>
    </row>
    <row r="667" ht="15.75" customHeight="1">
      <c r="A667" s="4">
        <v>171.45</v>
      </c>
      <c r="H667" s="2" t="s">
        <v>667</v>
      </c>
      <c r="J667" s="4">
        <f>IFERROR(__xludf.DUMMYFUNCTION("SPLIT(H667,"","",3)"),666.0)</f>
        <v>666</v>
      </c>
      <c r="K667" s="4">
        <f>IFERROR(__xludf.DUMMYFUNCTION("""COMPUTED_VALUE"""),666.0)</f>
        <v>666</v>
      </c>
      <c r="L667" s="4" t="str">
        <f>IFERROR(__xludf.DUMMYFUNCTION("""COMPUTED_VALUE"""),"67.5")</f>
        <v>67.5</v>
      </c>
      <c r="M667" s="4" t="str">
        <f>IFERROR(__xludf.DUMMYFUNCTION("""COMPUTED_VALUE"""),"69.2")</f>
        <v>69.2</v>
      </c>
    </row>
    <row r="668" ht="15.75" customHeight="1">
      <c r="A668" s="4">
        <v>171.45</v>
      </c>
      <c r="H668" s="2" t="s">
        <v>668</v>
      </c>
      <c r="J668" s="4">
        <f>IFERROR(__xludf.DUMMYFUNCTION("SPLIT(H668,"","",3)"),667.0)</f>
        <v>667</v>
      </c>
      <c r="K668" s="4">
        <f>IFERROR(__xludf.DUMMYFUNCTION("""COMPUTED_VALUE"""),667.0)</f>
        <v>667</v>
      </c>
      <c r="L668" s="4" t="str">
        <f>IFERROR(__xludf.DUMMYFUNCTION("""COMPUTED_VALUE"""),"67.5")</f>
        <v>67.5</v>
      </c>
      <c r="M668" s="4" t="str">
        <f>IFERROR(__xludf.DUMMYFUNCTION("""COMPUTED_VALUE"""),"69.2")</f>
        <v>69.2</v>
      </c>
    </row>
    <row r="669" ht="15.75" customHeight="1">
      <c r="A669" s="4">
        <v>171.45</v>
      </c>
      <c r="H669" s="2" t="s">
        <v>669</v>
      </c>
      <c r="J669" s="4">
        <f>IFERROR(__xludf.DUMMYFUNCTION("SPLIT(H669,"","",3)"),668.0)</f>
        <v>668</v>
      </c>
      <c r="K669" s="4">
        <f>IFERROR(__xludf.DUMMYFUNCTION("""COMPUTED_VALUE"""),668.0)</f>
        <v>668</v>
      </c>
      <c r="L669" s="4" t="str">
        <f>IFERROR(__xludf.DUMMYFUNCTION("""COMPUTED_VALUE"""),"67.5")</f>
        <v>67.5</v>
      </c>
      <c r="M669" s="4" t="str">
        <f>IFERROR(__xludf.DUMMYFUNCTION("""COMPUTED_VALUE"""),"69.2")</f>
        <v>69.2</v>
      </c>
    </row>
    <row r="670" ht="15.75" customHeight="1">
      <c r="A670" s="4">
        <v>171.45</v>
      </c>
      <c r="H670" s="2" t="s">
        <v>670</v>
      </c>
      <c r="J670" s="4">
        <f>IFERROR(__xludf.DUMMYFUNCTION("SPLIT(H670,"","",3)"),669.0)</f>
        <v>669</v>
      </c>
      <c r="K670" s="4">
        <f>IFERROR(__xludf.DUMMYFUNCTION("""COMPUTED_VALUE"""),669.0)</f>
        <v>669</v>
      </c>
      <c r="L670" s="4" t="str">
        <f>IFERROR(__xludf.DUMMYFUNCTION("""COMPUTED_VALUE"""),"67.5")</f>
        <v>67.5</v>
      </c>
      <c r="M670" s="4" t="str">
        <f>IFERROR(__xludf.DUMMYFUNCTION("""COMPUTED_VALUE"""),"69.2")</f>
        <v>69.2</v>
      </c>
    </row>
    <row r="671" ht="15.75" customHeight="1">
      <c r="A671" s="4">
        <v>171.45</v>
      </c>
      <c r="H671" s="2" t="s">
        <v>671</v>
      </c>
      <c r="J671" s="4">
        <f>IFERROR(__xludf.DUMMYFUNCTION("SPLIT(H671,"","",3)"),670.0)</f>
        <v>670</v>
      </c>
      <c r="K671" s="4">
        <f>IFERROR(__xludf.DUMMYFUNCTION("""COMPUTED_VALUE"""),670.0)</f>
        <v>670</v>
      </c>
      <c r="L671" s="4" t="str">
        <f>IFERROR(__xludf.DUMMYFUNCTION("""COMPUTED_VALUE"""),"67.5")</f>
        <v>67.5</v>
      </c>
      <c r="M671" s="4" t="str">
        <f>IFERROR(__xludf.DUMMYFUNCTION("""COMPUTED_VALUE"""),"69.2")</f>
        <v>69.2</v>
      </c>
    </row>
    <row r="672" ht="15.75" customHeight="1">
      <c r="A672" s="4">
        <v>168.91</v>
      </c>
      <c r="H672" s="2" t="s">
        <v>672</v>
      </c>
      <c r="J672" s="4">
        <f>IFERROR(__xludf.DUMMYFUNCTION("SPLIT(H672,"","",3)"),671.0)</f>
        <v>671</v>
      </c>
      <c r="K672" s="4">
        <f>IFERROR(__xludf.DUMMYFUNCTION("""COMPUTED_VALUE"""),671.0)</f>
        <v>671</v>
      </c>
      <c r="L672" s="4" t="str">
        <f>IFERROR(__xludf.DUMMYFUNCTION("""COMPUTED_VALUE"""),"66.5")</f>
        <v>66.5</v>
      </c>
      <c r="M672" s="4" t="str">
        <f>IFERROR(__xludf.DUMMYFUNCTION("""COMPUTED_VALUE"""),"69.2")</f>
        <v>69.2</v>
      </c>
    </row>
    <row r="673" ht="15.75" customHeight="1">
      <c r="A673" s="4">
        <v>168.91</v>
      </c>
      <c r="H673" s="2" t="s">
        <v>673</v>
      </c>
      <c r="J673" s="4">
        <f>IFERROR(__xludf.DUMMYFUNCTION("SPLIT(H673,"","",3)"),672.0)</f>
        <v>672</v>
      </c>
      <c r="K673" s="4">
        <f>IFERROR(__xludf.DUMMYFUNCTION("""COMPUTED_VALUE"""),672.0)</f>
        <v>672</v>
      </c>
      <c r="L673" s="4" t="str">
        <f>IFERROR(__xludf.DUMMYFUNCTION("""COMPUTED_VALUE"""),"66.5")</f>
        <v>66.5</v>
      </c>
      <c r="M673" s="4" t="str">
        <f>IFERROR(__xludf.DUMMYFUNCTION("""COMPUTED_VALUE"""),"69.2")</f>
        <v>69.2</v>
      </c>
    </row>
    <row r="674" ht="15.75" customHeight="1">
      <c r="A674" s="4">
        <v>168.91</v>
      </c>
      <c r="H674" s="2" t="s">
        <v>674</v>
      </c>
      <c r="J674" s="4">
        <f>IFERROR(__xludf.DUMMYFUNCTION("SPLIT(H674,"","",3)"),673.0)</f>
        <v>673</v>
      </c>
      <c r="K674" s="4">
        <f>IFERROR(__xludf.DUMMYFUNCTION("""COMPUTED_VALUE"""),673.0)</f>
        <v>673</v>
      </c>
      <c r="L674" s="4" t="str">
        <f>IFERROR(__xludf.DUMMYFUNCTION("""COMPUTED_VALUE"""),"66.5")</f>
        <v>66.5</v>
      </c>
      <c r="M674" s="4" t="str">
        <f>IFERROR(__xludf.DUMMYFUNCTION("""COMPUTED_VALUE"""),"69.2")</f>
        <v>69.2</v>
      </c>
    </row>
    <row r="675" ht="15.75" customHeight="1">
      <c r="A675" s="4">
        <v>168.91</v>
      </c>
      <c r="H675" s="2" t="s">
        <v>675</v>
      </c>
      <c r="J675" s="4">
        <f>IFERROR(__xludf.DUMMYFUNCTION("SPLIT(H675,"","",3)"),674.0)</f>
        <v>674</v>
      </c>
      <c r="K675" s="4">
        <f>IFERROR(__xludf.DUMMYFUNCTION("""COMPUTED_VALUE"""),674.0)</f>
        <v>674</v>
      </c>
      <c r="L675" s="4" t="str">
        <f>IFERROR(__xludf.DUMMYFUNCTION("""COMPUTED_VALUE"""),"66.5")</f>
        <v>66.5</v>
      </c>
      <c r="M675" s="4" t="str">
        <f>IFERROR(__xludf.DUMMYFUNCTION("""COMPUTED_VALUE"""),"69.2")</f>
        <v>69.2</v>
      </c>
    </row>
    <row r="676" ht="15.75" customHeight="1">
      <c r="A676" s="4">
        <v>168.91</v>
      </c>
      <c r="H676" s="2" t="s">
        <v>676</v>
      </c>
      <c r="J676" s="4">
        <f>IFERROR(__xludf.DUMMYFUNCTION("SPLIT(H676,"","",3)"),675.0)</f>
        <v>675</v>
      </c>
      <c r="K676" s="4">
        <f>IFERROR(__xludf.DUMMYFUNCTION("""COMPUTED_VALUE"""),675.0)</f>
        <v>675</v>
      </c>
      <c r="L676" s="4" t="str">
        <f>IFERROR(__xludf.DUMMYFUNCTION("""COMPUTED_VALUE"""),"66.5")</f>
        <v>66.5</v>
      </c>
      <c r="M676" s="4" t="str">
        <f>IFERROR(__xludf.DUMMYFUNCTION("""COMPUTED_VALUE"""),"69.2")</f>
        <v>69.2</v>
      </c>
    </row>
    <row r="677" ht="15.75" customHeight="1">
      <c r="A677" s="4">
        <v>168.91</v>
      </c>
      <c r="H677" s="2" t="s">
        <v>677</v>
      </c>
      <c r="J677" s="4">
        <f>IFERROR(__xludf.DUMMYFUNCTION("SPLIT(H677,"","",3)"),676.0)</f>
        <v>676</v>
      </c>
      <c r="K677" s="4">
        <f>IFERROR(__xludf.DUMMYFUNCTION("""COMPUTED_VALUE"""),676.0)</f>
        <v>676</v>
      </c>
      <c r="L677" s="4" t="str">
        <f>IFERROR(__xludf.DUMMYFUNCTION("""COMPUTED_VALUE"""),"66.5")</f>
        <v>66.5</v>
      </c>
      <c r="M677" s="4" t="str">
        <f>IFERROR(__xludf.DUMMYFUNCTION("""COMPUTED_VALUE"""),"69.2")</f>
        <v>69.2</v>
      </c>
    </row>
    <row r="678" ht="15.75" customHeight="1">
      <c r="A678" s="4">
        <v>168.91</v>
      </c>
      <c r="H678" s="2" t="s">
        <v>678</v>
      </c>
      <c r="J678" s="4">
        <f>IFERROR(__xludf.DUMMYFUNCTION("SPLIT(H678,"","",3)"),677.0)</f>
        <v>677</v>
      </c>
      <c r="K678" s="4">
        <f>IFERROR(__xludf.DUMMYFUNCTION("""COMPUTED_VALUE"""),677.0)</f>
        <v>677</v>
      </c>
      <c r="L678" s="4" t="str">
        <f>IFERROR(__xludf.DUMMYFUNCTION("""COMPUTED_VALUE"""),"66.5")</f>
        <v>66.5</v>
      </c>
      <c r="M678" s="4" t="str">
        <f>IFERROR(__xludf.DUMMYFUNCTION("""COMPUTED_VALUE"""),"69.2")</f>
        <v>69.2</v>
      </c>
    </row>
    <row r="679" ht="15.75" customHeight="1">
      <c r="A679" s="4">
        <v>168.91</v>
      </c>
      <c r="H679" s="2" t="s">
        <v>679</v>
      </c>
      <c r="J679" s="4">
        <f>IFERROR(__xludf.DUMMYFUNCTION("SPLIT(H679,"","",3)"),678.0)</f>
        <v>678</v>
      </c>
      <c r="K679" s="4">
        <f>IFERROR(__xludf.DUMMYFUNCTION("""COMPUTED_VALUE"""),678.0)</f>
        <v>678</v>
      </c>
      <c r="L679" s="4" t="str">
        <f>IFERROR(__xludf.DUMMYFUNCTION("""COMPUTED_VALUE"""),"66.5")</f>
        <v>66.5</v>
      </c>
      <c r="M679" s="4" t="str">
        <f>IFERROR(__xludf.DUMMYFUNCTION("""COMPUTED_VALUE"""),"69.2")</f>
        <v>69.2</v>
      </c>
    </row>
    <row r="680" ht="15.75" customHeight="1">
      <c r="A680" s="4">
        <v>168.91</v>
      </c>
      <c r="H680" s="2" t="s">
        <v>680</v>
      </c>
      <c r="J680" s="4">
        <f>IFERROR(__xludf.DUMMYFUNCTION("SPLIT(H680,"","",3)"),679.0)</f>
        <v>679</v>
      </c>
      <c r="K680" s="4">
        <f>IFERROR(__xludf.DUMMYFUNCTION("""COMPUTED_VALUE"""),679.0)</f>
        <v>679</v>
      </c>
      <c r="L680" s="4" t="str">
        <f>IFERROR(__xludf.DUMMYFUNCTION("""COMPUTED_VALUE"""),"66.5")</f>
        <v>66.5</v>
      </c>
      <c r="M680" s="4" t="str">
        <f>IFERROR(__xludf.DUMMYFUNCTION("""COMPUTED_VALUE"""),"69.2")</f>
        <v>69.2</v>
      </c>
    </row>
    <row r="681" ht="15.75" customHeight="1">
      <c r="A681" s="4">
        <v>168.91</v>
      </c>
      <c r="H681" s="2" t="s">
        <v>681</v>
      </c>
      <c r="J681" s="4">
        <f>IFERROR(__xludf.DUMMYFUNCTION("SPLIT(H681,"","",3)"),680.0)</f>
        <v>680</v>
      </c>
      <c r="K681" s="4">
        <f>IFERROR(__xludf.DUMMYFUNCTION("""COMPUTED_VALUE"""),680.0)</f>
        <v>680</v>
      </c>
      <c r="L681" s="4" t="str">
        <f>IFERROR(__xludf.DUMMYFUNCTION("""COMPUTED_VALUE"""),"66.5")</f>
        <v>66.5</v>
      </c>
      <c r="M681" s="4" t="str">
        <f>IFERROR(__xludf.DUMMYFUNCTION("""COMPUTED_VALUE"""),"69.2")</f>
        <v>69.2</v>
      </c>
    </row>
    <row r="682" ht="15.75" customHeight="1">
      <c r="A682" s="4">
        <v>168.91</v>
      </c>
      <c r="H682" s="2" t="s">
        <v>682</v>
      </c>
      <c r="J682" s="4">
        <f>IFERROR(__xludf.DUMMYFUNCTION("SPLIT(H682,"","",3)"),681.0)</f>
        <v>681</v>
      </c>
      <c r="K682" s="4">
        <f>IFERROR(__xludf.DUMMYFUNCTION("""COMPUTED_VALUE"""),681.0)</f>
        <v>681</v>
      </c>
      <c r="L682" s="4" t="str">
        <f>IFERROR(__xludf.DUMMYFUNCTION("""COMPUTED_VALUE"""),"66.5")</f>
        <v>66.5</v>
      </c>
      <c r="M682" s="4" t="str">
        <f>IFERROR(__xludf.DUMMYFUNCTION("""COMPUTED_VALUE"""),"69.2")</f>
        <v>69.2</v>
      </c>
    </row>
    <row r="683" ht="15.75" customHeight="1">
      <c r="A683" s="4">
        <v>168.91</v>
      </c>
      <c r="H683" s="2" t="s">
        <v>683</v>
      </c>
      <c r="J683" s="4">
        <f>IFERROR(__xludf.DUMMYFUNCTION("SPLIT(H683,"","",3)"),682.0)</f>
        <v>682</v>
      </c>
      <c r="K683" s="4">
        <f>IFERROR(__xludf.DUMMYFUNCTION("""COMPUTED_VALUE"""),682.0)</f>
        <v>682</v>
      </c>
      <c r="L683" s="4" t="str">
        <f>IFERROR(__xludf.DUMMYFUNCTION("""COMPUTED_VALUE"""),"66.5")</f>
        <v>66.5</v>
      </c>
      <c r="M683" s="4" t="str">
        <f>IFERROR(__xludf.DUMMYFUNCTION("""COMPUTED_VALUE"""),"69.2")</f>
        <v>69.2</v>
      </c>
    </row>
    <row r="684" ht="15.75" customHeight="1">
      <c r="A684" s="4">
        <v>168.91</v>
      </c>
      <c r="H684" s="2" t="s">
        <v>684</v>
      </c>
      <c r="J684" s="4">
        <f>IFERROR(__xludf.DUMMYFUNCTION("SPLIT(H684,"","",3)"),683.0)</f>
        <v>683</v>
      </c>
      <c r="K684" s="4">
        <f>IFERROR(__xludf.DUMMYFUNCTION("""COMPUTED_VALUE"""),683.0)</f>
        <v>683</v>
      </c>
      <c r="L684" s="4" t="str">
        <f>IFERROR(__xludf.DUMMYFUNCTION("""COMPUTED_VALUE"""),"66.5")</f>
        <v>66.5</v>
      </c>
      <c r="M684" s="4" t="str">
        <f>IFERROR(__xludf.DUMMYFUNCTION("""COMPUTED_VALUE"""),"69.2")</f>
        <v>69.2</v>
      </c>
    </row>
    <row r="685" ht="15.75" customHeight="1">
      <c r="A685" s="4">
        <v>166.37</v>
      </c>
      <c r="H685" s="2" t="s">
        <v>685</v>
      </c>
      <c r="J685" s="4">
        <f>IFERROR(__xludf.DUMMYFUNCTION("SPLIT(H685,"","",3)"),684.0)</f>
        <v>684</v>
      </c>
      <c r="K685" s="4">
        <f>IFERROR(__xludf.DUMMYFUNCTION("""COMPUTED_VALUE"""),684.0)</f>
        <v>684</v>
      </c>
      <c r="L685" s="4" t="str">
        <f>IFERROR(__xludf.DUMMYFUNCTION("""COMPUTED_VALUE"""),"65.5")</f>
        <v>65.5</v>
      </c>
      <c r="M685" s="4" t="str">
        <f>IFERROR(__xludf.DUMMYFUNCTION("""COMPUTED_VALUE"""),"69.2")</f>
        <v>69.2</v>
      </c>
    </row>
    <row r="686" ht="15.75" customHeight="1">
      <c r="A686" s="4">
        <v>166.37</v>
      </c>
      <c r="H686" s="2" t="s">
        <v>686</v>
      </c>
      <c r="J686" s="4">
        <f>IFERROR(__xludf.DUMMYFUNCTION("SPLIT(H686,"","",3)"),685.0)</f>
        <v>685</v>
      </c>
      <c r="K686" s="4">
        <f>IFERROR(__xludf.DUMMYFUNCTION("""COMPUTED_VALUE"""),685.0)</f>
        <v>685</v>
      </c>
      <c r="L686" s="4" t="str">
        <f>IFERROR(__xludf.DUMMYFUNCTION("""COMPUTED_VALUE"""),"65.5")</f>
        <v>65.5</v>
      </c>
      <c r="M686" s="4" t="str">
        <f>IFERROR(__xludf.DUMMYFUNCTION("""COMPUTED_VALUE"""),"69.2")</f>
        <v>69.2</v>
      </c>
    </row>
    <row r="687" ht="15.75" customHeight="1">
      <c r="A687" s="4">
        <v>166.37</v>
      </c>
      <c r="H687" s="2" t="s">
        <v>687</v>
      </c>
      <c r="J687" s="4">
        <f>IFERROR(__xludf.DUMMYFUNCTION("SPLIT(H687,"","",3)"),686.0)</f>
        <v>686</v>
      </c>
      <c r="K687" s="4">
        <f>IFERROR(__xludf.DUMMYFUNCTION("""COMPUTED_VALUE"""),686.0)</f>
        <v>686</v>
      </c>
      <c r="L687" s="4" t="str">
        <f>IFERROR(__xludf.DUMMYFUNCTION("""COMPUTED_VALUE"""),"65.5")</f>
        <v>65.5</v>
      </c>
      <c r="M687" s="4" t="str">
        <f>IFERROR(__xludf.DUMMYFUNCTION("""COMPUTED_VALUE"""),"69.2")</f>
        <v>69.2</v>
      </c>
    </row>
    <row r="688" ht="15.75" customHeight="1">
      <c r="A688" s="4">
        <v>166.37</v>
      </c>
      <c r="H688" s="2" t="s">
        <v>688</v>
      </c>
      <c r="J688" s="4">
        <f>IFERROR(__xludf.DUMMYFUNCTION("SPLIT(H688,"","",3)"),687.0)</f>
        <v>687</v>
      </c>
      <c r="K688" s="4">
        <f>IFERROR(__xludf.DUMMYFUNCTION("""COMPUTED_VALUE"""),687.0)</f>
        <v>687</v>
      </c>
      <c r="L688" s="4" t="str">
        <f>IFERROR(__xludf.DUMMYFUNCTION("""COMPUTED_VALUE"""),"65.5")</f>
        <v>65.5</v>
      </c>
      <c r="M688" s="4" t="str">
        <f>IFERROR(__xludf.DUMMYFUNCTION("""COMPUTED_VALUE"""),"69.2")</f>
        <v>69.2</v>
      </c>
    </row>
    <row r="689" ht="15.75" customHeight="1">
      <c r="A689" s="4">
        <v>166.37</v>
      </c>
      <c r="H689" s="2" t="s">
        <v>689</v>
      </c>
      <c r="J689" s="4">
        <f>IFERROR(__xludf.DUMMYFUNCTION("SPLIT(H689,"","",3)"),688.0)</f>
        <v>688</v>
      </c>
      <c r="K689" s="4">
        <f>IFERROR(__xludf.DUMMYFUNCTION("""COMPUTED_VALUE"""),688.0)</f>
        <v>688</v>
      </c>
      <c r="L689" s="4" t="str">
        <f>IFERROR(__xludf.DUMMYFUNCTION("""COMPUTED_VALUE"""),"65.5")</f>
        <v>65.5</v>
      </c>
      <c r="M689" s="4" t="str">
        <f>IFERROR(__xludf.DUMMYFUNCTION("""COMPUTED_VALUE"""),"69.2")</f>
        <v>69.2</v>
      </c>
    </row>
    <row r="690" ht="15.75" customHeight="1">
      <c r="A690" s="4">
        <v>166.37</v>
      </c>
      <c r="H690" s="2" t="s">
        <v>690</v>
      </c>
      <c r="J690" s="4">
        <f>IFERROR(__xludf.DUMMYFUNCTION("SPLIT(H690,"","",3)"),689.0)</f>
        <v>689</v>
      </c>
      <c r="K690" s="4">
        <f>IFERROR(__xludf.DUMMYFUNCTION("""COMPUTED_VALUE"""),689.0)</f>
        <v>689</v>
      </c>
      <c r="L690" s="4" t="str">
        <f>IFERROR(__xludf.DUMMYFUNCTION("""COMPUTED_VALUE"""),"65.5")</f>
        <v>65.5</v>
      </c>
      <c r="M690" s="4" t="str">
        <f>IFERROR(__xludf.DUMMYFUNCTION("""COMPUTED_VALUE"""),"69.2")</f>
        <v>69.2</v>
      </c>
    </row>
    <row r="691" ht="15.75" customHeight="1">
      <c r="A691" s="4">
        <v>166.37</v>
      </c>
      <c r="H691" s="2" t="s">
        <v>691</v>
      </c>
      <c r="J691" s="4">
        <f>IFERROR(__xludf.DUMMYFUNCTION("SPLIT(H691,"","",3)"),690.0)</f>
        <v>690</v>
      </c>
      <c r="K691" s="4">
        <f>IFERROR(__xludf.DUMMYFUNCTION("""COMPUTED_VALUE"""),690.0)</f>
        <v>690</v>
      </c>
      <c r="L691" s="4" t="str">
        <f>IFERROR(__xludf.DUMMYFUNCTION("""COMPUTED_VALUE"""),"65.5")</f>
        <v>65.5</v>
      </c>
      <c r="M691" s="4" t="str">
        <f>IFERROR(__xludf.DUMMYFUNCTION("""COMPUTED_VALUE"""),"69.2")</f>
        <v>69.2</v>
      </c>
    </row>
    <row r="692" ht="15.75" customHeight="1">
      <c r="A692" s="4">
        <v>163.83</v>
      </c>
      <c r="H692" s="2" t="s">
        <v>692</v>
      </c>
      <c r="J692" s="4">
        <f>IFERROR(__xludf.DUMMYFUNCTION("SPLIT(H692,"","",3)"),691.0)</f>
        <v>691</v>
      </c>
      <c r="K692" s="4">
        <f>IFERROR(__xludf.DUMMYFUNCTION("""COMPUTED_VALUE"""),691.0)</f>
        <v>691</v>
      </c>
      <c r="L692" s="4" t="str">
        <f>IFERROR(__xludf.DUMMYFUNCTION("""COMPUTED_VALUE"""),"64.5")</f>
        <v>64.5</v>
      </c>
      <c r="M692" s="4" t="str">
        <f>IFERROR(__xludf.DUMMYFUNCTION("""COMPUTED_VALUE"""),"69.2")</f>
        <v>69.2</v>
      </c>
    </row>
    <row r="693" ht="15.75" customHeight="1">
      <c r="A693" s="4">
        <v>163.83</v>
      </c>
      <c r="H693" s="2" t="s">
        <v>693</v>
      </c>
      <c r="J693" s="4">
        <f>IFERROR(__xludf.DUMMYFUNCTION("SPLIT(H693,"","",3)"),692.0)</f>
        <v>692</v>
      </c>
      <c r="K693" s="4">
        <f>IFERROR(__xludf.DUMMYFUNCTION("""COMPUTED_VALUE"""),692.0)</f>
        <v>692</v>
      </c>
      <c r="L693" s="4" t="str">
        <f>IFERROR(__xludf.DUMMYFUNCTION("""COMPUTED_VALUE"""),"64.5")</f>
        <v>64.5</v>
      </c>
      <c r="M693" s="4" t="str">
        <f>IFERROR(__xludf.DUMMYFUNCTION("""COMPUTED_VALUE"""),"69.2")</f>
        <v>69.2</v>
      </c>
    </row>
    <row r="694" ht="15.75" customHeight="1">
      <c r="A694" s="4">
        <v>162.56</v>
      </c>
      <c r="H694" s="2" t="s">
        <v>694</v>
      </c>
      <c r="J694" s="4">
        <f>IFERROR(__xludf.DUMMYFUNCTION("SPLIT(H694,"","",3)"),693.0)</f>
        <v>693</v>
      </c>
      <c r="K694" s="4">
        <f>IFERROR(__xludf.DUMMYFUNCTION("""COMPUTED_VALUE"""),693.0)</f>
        <v>693</v>
      </c>
      <c r="L694" s="4">
        <f>IFERROR(__xludf.DUMMYFUNCTION("""COMPUTED_VALUE"""),64.0)</f>
        <v>64</v>
      </c>
      <c r="M694" s="4" t="str">
        <f>IFERROR(__xludf.DUMMYFUNCTION("""COMPUTED_VALUE"""),"69.2")</f>
        <v>69.2</v>
      </c>
    </row>
    <row r="695" ht="15.75" customHeight="1">
      <c r="A695" s="4">
        <v>184.15</v>
      </c>
      <c r="H695" s="2" t="s">
        <v>695</v>
      </c>
      <c r="J695" s="4">
        <f>IFERROR(__xludf.DUMMYFUNCTION("SPLIT(H695,"","",3)"),694.0)</f>
        <v>694</v>
      </c>
      <c r="K695" s="4">
        <f>IFERROR(__xludf.DUMMYFUNCTION("""COMPUTED_VALUE"""),694.0)</f>
        <v>694</v>
      </c>
      <c r="L695" s="4" t="str">
        <f>IFERROR(__xludf.DUMMYFUNCTION("""COMPUTED_VALUE"""),"72.5")</f>
        <v>72.5</v>
      </c>
      <c r="M695" s="4" t="str">
        <f>IFERROR(__xludf.DUMMYFUNCTION("""COMPUTED_VALUE"""),"70.2")</f>
        <v>70.2</v>
      </c>
    </row>
    <row r="696" ht="15.75" customHeight="1">
      <c r="A696" s="4">
        <v>181.61</v>
      </c>
      <c r="H696" s="2" t="s">
        <v>696</v>
      </c>
      <c r="J696" s="4">
        <f>IFERROR(__xludf.DUMMYFUNCTION("SPLIT(H696,"","",3)"),695.0)</f>
        <v>695</v>
      </c>
      <c r="K696" s="4">
        <f>IFERROR(__xludf.DUMMYFUNCTION("""COMPUTED_VALUE"""),695.0)</f>
        <v>695</v>
      </c>
      <c r="L696" s="4" t="str">
        <f>IFERROR(__xludf.DUMMYFUNCTION("""COMPUTED_VALUE"""),"71.5")</f>
        <v>71.5</v>
      </c>
      <c r="M696" s="4" t="str">
        <f>IFERROR(__xludf.DUMMYFUNCTION("""COMPUTED_VALUE"""),"70.2")</f>
        <v>70.2</v>
      </c>
    </row>
    <row r="697" ht="15.75" customHeight="1">
      <c r="A697" s="4">
        <v>181.61</v>
      </c>
      <c r="H697" s="2" t="s">
        <v>697</v>
      </c>
      <c r="J697" s="4">
        <f>IFERROR(__xludf.DUMMYFUNCTION("SPLIT(H697,"","",3)"),696.0)</f>
        <v>696</v>
      </c>
      <c r="K697" s="4">
        <f>IFERROR(__xludf.DUMMYFUNCTION("""COMPUTED_VALUE"""),696.0)</f>
        <v>696</v>
      </c>
      <c r="L697" s="4" t="str">
        <f>IFERROR(__xludf.DUMMYFUNCTION("""COMPUTED_VALUE"""),"71.5")</f>
        <v>71.5</v>
      </c>
      <c r="M697" s="4" t="str">
        <f>IFERROR(__xludf.DUMMYFUNCTION("""COMPUTED_VALUE"""),"70.2")</f>
        <v>70.2</v>
      </c>
    </row>
    <row r="698" ht="15.75" customHeight="1">
      <c r="A698" s="4">
        <v>181.61</v>
      </c>
      <c r="H698" s="2" t="s">
        <v>698</v>
      </c>
      <c r="J698" s="4">
        <f>IFERROR(__xludf.DUMMYFUNCTION("SPLIT(H698,"","",3)"),697.0)</f>
        <v>697</v>
      </c>
      <c r="K698" s="4">
        <f>IFERROR(__xludf.DUMMYFUNCTION("""COMPUTED_VALUE"""),697.0)</f>
        <v>697</v>
      </c>
      <c r="L698" s="4" t="str">
        <f>IFERROR(__xludf.DUMMYFUNCTION("""COMPUTED_VALUE"""),"71.5")</f>
        <v>71.5</v>
      </c>
      <c r="M698" s="4" t="str">
        <f>IFERROR(__xludf.DUMMYFUNCTION("""COMPUTED_VALUE"""),"70.2")</f>
        <v>70.2</v>
      </c>
    </row>
    <row r="699" ht="15.75" customHeight="1">
      <c r="A699" s="4">
        <v>181.61</v>
      </c>
      <c r="H699" s="2" t="s">
        <v>699</v>
      </c>
      <c r="J699" s="4">
        <f>IFERROR(__xludf.DUMMYFUNCTION("SPLIT(H699,"","",3)"),698.0)</f>
        <v>698</v>
      </c>
      <c r="K699" s="4">
        <f>IFERROR(__xludf.DUMMYFUNCTION("""COMPUTED_VALUE"""),698.0)</f>
        <v>698</v>
      </c>
      <c r="L699" s="4" t="str">
        <f>IFERROR(__xludf.DUMMYFUNCTION("""COMPUTED_VALUE"""),"71.5")</f>
        <v>71.5</v>
      </c>
      <c r="M699" s="4" t="str">
        <f>IFERROR(__xludf.DUMMYFUNCTION("""COMPUTED_VALUE"""),"70.2")</f>
        <v>70.2</v>
      </c>
    </row>
    <row r="700" ht="15.75" customHeight="1">
      <c r="A700" s="4">
        <v>181.61</v>
      </c>
      <c r="H700" s="2" t="s">
        <v>700</v>
      </c>
      <c r="J700" s="4">
        <f>IFERROR(__xludf.DUMMYFUNCTION("SPLIT(H700,"","",3)"),699.0)</f>
        <v>699</v>
      </c>
      <c r="K700" s="4">
        <f>IFERROR(__xludf.DUMMYFUNCTION("""COMPUTED_VALUE"""),699.0)</f>
        <v>699</v>
      </c>
      <c r="L700" s="4" t="str">
        <f>IFERROR(__xludf.DUMMYFUNCTION("""COMPUTED_VALUE"""),"71.5")</f>
        <v>71.5</v>
      </c>
      <c r="M700" s="4" t="str">
        <f>IFERROR(__xludf.DUMMYFUNCTION("""COMPUTED_VALUE"""),"70.2")</f>
        <v>70.2</v>
      </c>
    </row>
    <row r="701" ht="15.75" customHeight="1">
      <c r="A701" s="4">
        <v>181.61</v>
      </c>
      <c r="H701" s="2" t="s">
        <v>701</v>
      </c>
      <c r="J701" s="4">
        <f>IFERROR(__xludf.DUMMYFUNCTION("SPLIT(H701,"","",3)"),700.0)</f>
        <v>700</v>
      </c>
      <c r="K701" s="4">
        <f>IFERROR(__xludf.DUMMYFUNCTION("""COMPUTED_VALUE"""),700.0)</f>
        <v>700</v>
      </c>
      <c r="L701" s="4" t="str">
        <f>IFERROR(__xludf.DUMMYFUNCTION("""COMPUTED_VALUE"""),"71.5")</f>
        <v>71.5</v>
      </c>
      <c r="M701" s="4" t="str">
        <f>IFERROR(__xludf.DUMMYFUNCTION("""COMPUTED_VALUE"""),"70.2")</f>
        <v>70.2</v>
      </c>
    </row>
    <row r="702" ht="15.75" customHeight="1">
      <c r="A702" s="4">
        <v>181.61</v>
      </c>
      <c r="H702" s="2" t="s">
        <v>702</v>
      </c>
      <c r="J702" s="4">
        <f>IFERROR(__xludf.DUMMYFUNCTION("SPLIT(H702,"","",3)"),701.0)</f>
        <v>701</v>
      </c>
      <c r="K702" s="4">
        <f>IFERROR(__xludf.DUMMYFUNCTION("""COMPUTED_VALUE"""),701.0)</f>
        <v>701</v>
      </c>
      <c r="L702" s="4" t="str">
        <f>IFERROR(__xludf.DUMMYFUNCTION("""COMPUTED_VALUE"""),"71.5")</f>
        <v>71.5</v>
      </c>
      <c r="M702" s="4" t="str">
        <f>IFERROR(__xludf.DUMMYFUNCTION("""COMPUTED_VALUE"""),"70.2")</f>
        <v>70.2</v>
      </c>
    </row>
    <row r="703" ht="15.75" customHeight="1">
      <c r="A703" s="4">
        <v>181.61</v>
      </c>
      <c r="H703" s="2" t="s">
        <v>703</v>
      </c>
      <c r="J703" s="4">
        <f>IFERROR(__xludf.DUMMYFUNCTION("SPLIT(H703,"","",3)"),702.0)</f>
        <v>702</v>
      </c>
      <c r="K703" s="4">
        <f>IFERROR(__xludf.DUMMYFUNCTION("""COMPUTED_VALUE"""),702.0)</f>
        <v>702</v>
      </c>
      <c r="L703" s="4" t="str">
        <f>IFERROR(__xludf.DUMMYFUNCTION("""COMPUTED_VALUE"""),"71.5")</f>
        <v>71.5</v>
      </c>
      <c r="M703" s="4" t="str">
        <f>IFERROR(__xludf.DUMMYFUNCTION("""COMPUTED_VALUE"""),"70.2")</f>
        <v>70.2</v>
      </c>
    </row>
    <row r="704" ht="15.75" customHeight="1">
      <c r="A704" s="4">
        <v>181.61</v>
      </c>
      <c r="H704" s="2" t="s">
        <v>704</v>
      </c>
      <c r="J704" s="4">
        <f>IFERROR(__xludf.DUMMYFUNCTION("SPLIT(H704,"","",3)"),703.0)</f>
        <v>703</v>
      </c>
      <c r="K704" s="4">
        <f>IFERROR(__xludf.DUMMYFUNCTION("""COMPUTED_VALUE"""),703.0)</f>
        <v>703</v>
      </c>
      <c r="L704" s="4" t="str">
        <f>IFERROR(__xludf.DUMMYFUNCTION("""COMPUTED_VALUE"""),"71.5")</f>
        <v>71.5</v>
      </c>
      <c r="M704" s="4" t="str">
        <f>IFERROR(__xludf.DUMMYFUNCTION("""COMPUTED_VALUE"""),"70.2")</f>
        <v>70.2</v>
      </c>
    </row>
    <row r="705" ht="15.75" customHeight="1">
      <c r="A705" s="4">
        <v>181.61</v>
      </c>
      <c r="H705" s="2" t="s">
        <v>705</v>
      </c>
      <c r="J705" s="4">
        <f>IFERROR(__xludf.DUMMYFUNCTION("SPLIT(H705,"","",3)"),704.0)</f>
        <v>704</v>
      </c>
      <c r="K705" s="4">
        <f>IFERROR(__xludf.DUMMYFUNCTION("""COMPUTED_VALUE"""),704.0)</f>
        <v>704</v>
      </c>
      <c r="L705" s="4" t="str">
        <f>IFERROR(__xludf.DUMMYFUNCTION("""COMPUTED_VALUE"""),"71.5")</f>
        <v>71.5</v>
      </c>
      <c r="M705" s="4" t="str">
        <f>IFERROR(__xludf.DUMMYFUNCTION("""COMPUTED_VALUE"""),"70.2")</f>
        <v>70.2</v>
      </c>
    </row>
    <row r="706" ht="15.75" customHeight="1">
      <c r="A706" s="4">
        <v>179.07</v>
      </c>
      <c r="H706" s="2" t="s">
        <v>706</v>
      </c>
      <c r="J706" s="4">
        <f>IFERROR(__xludf.DUMMYFUNCTION("SPLIT(H706,"","",3)"),705.0)</f>
        <v>705</v>
      </c>
      <c r="K706" s="4">
        <f>IFERROR(__xludf.DUMMYFUNCTION("""COMPUTED_VALUE"""),705.0)</f>
        <v>705</v>
      </c>
      <c r="L706" s="4" t="str">
        <f>IFERROR(__xludf.DUMMYFUNCTION("""COMPUTED_VALUE"""),"70.5")</f>
        <v>70.5</v>
      </c>
      <c r="M706" s="4" t="str">
        <f>IFERROR(__xludf.DUMMYFUNCTION("""COMPUTED_VALUE"""),"70.2")</f>
        <v>70.2</v>
      </c>
    </row>
    <row r="707" ht="15.75" customHeight="1">
      <c r="A707" s="4">
        <v>179.07</v>
      </c>
      <c r="H707" s="2" t="s">
        <v>707</v>
      </c>
      <c r="J707" s="4">
        <f>IFERROR(__xludf.DUMMYFUNCTION("SPLIT(H707,"","",3)"),706.0)</f>
        <v>706</v>
      </c>
      <c r="K707" s="4">
        <f>IFERROR(__xludf.DUMMYFUNCTION("""COMPUTED_VALUE"""),706.0)</f>
        <v>706</v>
      </c>
      <c r="L707" s="4" t="str">
        <f>IFERROR(__xludf.DUMMYFUNCTION("""COMPUTED_VALUE"""),"70.5")</f>
        <v>70.5</v>
      </c>
      <c r="M707" s="4" t="str">
        <f>IFERROR(__xludf.DUMMYFUNCTION("""COMPUTED_VALUE"""),"70.2")</f>
        <v>70.2</v>
      </c>
    </row>
    <row r="708" ht="15.75" customHeight="1">
      <c r="A708" s="4">
        <v>179.07</v>
      </c>
      <c r="H708" s="2" t="s">
        <v>708</v>
      </c>
      <c r="J708" s="4">
        <f>IFERROR(__xludf.DUMMYFUNCTION("SPLIT(H708,"","",3)"),707.0)</f>
        <v>707</v>
      </c>
      <c r="K708" s="4">
        <f>IFERROR(__xludf.DUMMYFUNCTION("""COMPUTED_VALUE"""),707.0)</f>
        <v>707</v>
      </c>
      <c r="L708" s="4" t="str">
        <f>IFERROR(__xludf.DUMMYFUNCTION("""COMPUTED_VALUE"""),"70.5")</f>
        <v>70.5</v>
      </c>
      <c r="M708" s="4" t="str">
        <f>IFERROR(__xludf.DUMMYFUNCTION("""COMPUTED_VALUE"""),"70.2")</f>
        <v>70.2</v>
      </c>
    </row>
    <row r="709" ht="15.75" customHeight="1">
      <c r="A709" s="4">
        <v>179.07</v>
      </c>
      <c r="H709" s="2" t="s">
        <v>709</v>
      </c>
      <c r="J709" s="4">
        <f>IFERROR(__xludf.DUMMYFUNCTION("SPLIT(H709,"","",3)"),708.0)</f>
        <v>708</v>
      </c>
      <c r="K709" s="4">
        <f>IFERROR(__xludf.DUMMYFUNCTION("""COMPUTED_VALUE"""),708.0)</f>
        <v>708</v>
      </c>
      <c r="L709" s="4" t="str">
        <f>IFERROR(__xludf.DUMMYFUNCTION("""COMPUTED_VALUE"""),"70.5")</f>
        <v>70.5</v>
      </c>
      <c r="M709" s="4" t="str">
        <f>IFERROR(__xludf.DUMMYFUNCTION("""COMPUTED_VALUE"""),"70.2")</f>
        <v>70.2</v>
      </c>
    </row>
    <row r="710" ht="15.75" customHeight="1">
      <c r="A710" s="4">
        <v>179.07</v>
      </c>
      <c r="H710" s="2" t="s">
        <v>710</v>
      </c>
      <c r="J710" s="4">
        <f>IFERROR(__xludf.DUMMYFUNCTION("SPLIT(H710,"","",3)"),709.0)</f>
        <v>709</v>
      </c>
      <c r="K710" s="4">
        <f>IFERROR(__xludf.DUMMYFUNCTION("""COMPUTED_VALUE"""),709.0)</f>
        <v>709</v>
      </c>
      <c r="L710" s="4" t="str">
        <f>IFERROR(__xludf.DUMMYFUNCTION("""COMPUTED_VALUE"""),"70.5")</f>
        <v>70.5</v>
      </c>
      <c r="M710" s="4" t="str">
        <f>IFERROR(__xludf.DUMMYFUNCTION("""COMPUTED_VALUE"""),"70.2")</f>
        <v>70.2</v>
      </c>
    </row>
    <row r="711" ht="15.75" customHeight="1">
      <c r="A711" s="4">
        <v>179.07</v>
      </c>
      <c r="H711" s="2" t="s">
        <v>711</v>
      </c>
      <c r="J711" s="4">
        <f>IFERROR(__xludf.DUMMYFUNCTION("SPLIT(H711,"","",3)"),710.0)</f>
        <v>710</v>
      </c>
      <c r="K711" s="4">
        <f>IFERROR(__xludf.DUMMYFUNCTION("""COMPUTED_VALUE"""),710.0)</f>
        <v>710</v>
      </c>
      <c r="L711" s="4" t="str">
        <f>IFERROR(__xludf.DUMMYFUNCTION("""COMPUTED_VALUE"""),"70.5")</f>
        <v>70.5</v>
      </c>
      <c r="M711" s="4" t="str">
        <f>IFERROR(__xludf.DUMMYFUNCTION("""COMPUTED_VALUE"""),"70.2")</f>
        <v>70.2</v>
      </c>
    </row>
    <row r="712" ht="15.75" customHeight="1">
      <c r="A712" s="4">
        <v>179.07</v>
      </c>
      <c r="H712" s="2" t="s">
        <v>712</v>
      </c>
      <c r="J712" s="4">
        <f>IFERROR(__xludf.DUMMYFUNCTION("SPLIT(H712,"","",3)"),711.0)</f>
        <v>711</v>
      </c>
      <c r="K712" s="4">
        <f>IFERROR(__xludf.DUMMYFUNCTION("""COMPUTED_VALUE"""),711.0)</f>
        <v>711</v>
      </c>
      <c r="L712" s="4" t="str">
        <f>IFERROR(__xludf.DUMMYFUNCTION("""COMPUTED_VALUE"""),"70.5")</f>
        <v>70.5</v>
      </c>
      <c r="M712" s="4" t="str">
        <f>IFERROR(__xludf.DUMMYFUNCTION("""COMPUTED_VALUE"""),"70.2")</f>
        <v>70.2</v>
      </c>
    </row>
    <row r="713" ht="15.75" customHeight="1">
      <c r="A713" s="4">
        <v>179.07</v>
      </c>
      <c r="H713" s="2" t="s">
        <v>713</v>
      </c>
      <c r="J713" s="4">
        <f>IFERROR(__xludf.DUMMYFUNCTION("SPLIT(H713,"","",3)"),712.0)</f>
        <v>712</v>
      </c>
      <c r="K713" s="4">
        <f>IFERROR(__xludf.DUMMYFUNCTION("""COMPUTED_VALUE"""),712.0)</f>
        <v>712</v>
      </c>
      <c r="L713" s="4" t="str">
        <f>IFERROR(__xludf.DUMMYFUNCTION("""COMPUTED_VALUE"""),"70.5")</f>
        <v>70.5</v>
      </c>
      <c r="M713" s="4" t="str">
        <f>IFERROR(__xludf.DUMMYFUNCTION("""COMPUTED_VALUE"""),"70.2")</f>
        <v>70.2</v>
      </c>
    </row>
    <row r="714" ht="15.75" customHeight="1">
      <c r="A714" s="4">
        <v>179.07</v>
      </c>
      <c r="H714" s="2" t="s">
        <v>714</v>
      </c>
      <c r="J714" s="4">
        <f>IFERROR(__xludf.DUMMYFUNCTION("SPLIT(H714,"","",3)"),713.0)</f>
        <v>713</v>
      </c>
      <c r="K714" s="4">
        <f>IFERROR(__xludf.DUMMYFUNCTION("""COMPUTED_VALUE"""),713.0)</f>
        <v>713</v>
      </c>
      <c r="L714" s="4" t="str">
        <f>IFERROR(__xludf.DUMMYFUNCTION("""COMPUTED_VALUE"""),"70.5")</f>
        <v>70.5</v>
      </c>
      <c r="M714" s="4" t="str">
        <f>IFERROR(__xludf.DUMMYFUNCTION("""COMPUTED_VALUE"""),"70.2")</f>
        <v>70.2</v>
      </c>
    </row>
    <row r="715" ht="15.75" customHeight="1">
      <c r="A715" s="4">
        <v>179.07</v>
      </c>
      <c r="H715" s="2" t="s">
        <v>715</v>
      </c>
      <c r="J715" s="4">
        <f>IFERROR(__xludf.DUMMYFUNCTION("SPLIT(H715,"","",3)"),714.0)</f>
        <v>714</v>
      </c>
      <c r="K715" s="4">
        <f>IFERROR(__xludf.DUMMYFUNCTION("""COMPUTED_VALUE"""),714.0)</f>
        <v>714</v>
      </c>
      <c r="L715" s="4" t="str">
        <f>IFERROR(__xludf.DUMMYFUNCTION("""COMPUTED_VALUE"""),"70.5")</f>
        <v>70.5</v>
      </c>
      <c r="M715" s="4" t="str">
        <f>IFERROR(__xludf.DUMMYFUNCTION("""COMPUTED_VALUE"""),"70.2")</f>
        <v>70.2</v>
      </c>
    </row>
    <row r="716" ht="15.75" customHeight="1">
      <c r="A716" s="4">
        <v>179.07</v>
      </c>
      <c r="H716" s="2" t="s">
        <v>716</v>
      </c>
      <c r="J716" s="4">
        <f>IFERROR(__xludf.DUMMYFUNCTION("SPLIT(H716,"","",3)"),715.0)</f>
        <v>715</v>
      </c>
      <c r="K716" s="4">
        <f>IFERROR(__xludf.DUMMYFUNCTION("""COMPUTED_VALUE"""),715.0)</f>
        <v>715</v>
      </c>
      <c r="L716" s="4" t="str">
        <f>IFERROR(__xludf.DUMMYFUNCTION("""COMPUTED_VALUE"""),"70.5")</f>
        <v>70.5</v>
      </c>
      <c r="M716" s="4" t="str">
        <f>IFERROR(__xludf.DUMMYFUNCTION("""COMPUTED_VALUE"""),"70.2")</f>
        <v>70.2</v>
      </c>
    </row>
    <row r="717" ht="15.75" customHeight="1">
      <c r="A717" s="4">
        <v>179.07</v>
      </c>
      <c r="H717" s="2" t="s">
        <v>717</v>
      </c>
      <c r="J717" s="4">
        <f>IFERROR(__xludf.DUMMYFUNCTION("SPLIT(H717,"","",3)"),716.0)</f>
        <v>716</v>
      </c>
      <c r="K717" s="4">
        <f>IFERROR(__xludf.DUMMYFUNCTION("""COMPUTED_VALUE"""),716.0)</f>
        <v>716</v>
      </c>
      <c r="L717" s="4" t="str">
        <f>IFERROR(__xludf.DUMMYFUNCTION("""COMPUTED_VALUE"""),"70.5")</f>
        <v>70.5</v>
      </c>
      <c r="M717" s="4" t="str">
        <f>IFERROR(__xludf.DUMMYFUNCTION("""COMPUTED_VALUE"""),"70.2")</f>
        <v>70.2</v>
      </c>
    </row>
    <row r="718" ht="15.75" customHeight="1">
      <c r="A718" s="4">
        <v>179.07</v>
      </c>
      <c r="H718" s="2" t="s">
        <v>718</v>
      </c>
      <c r="J718" s="4">
        <f>IFERROR(__xludf.DUMMYFUNCTION("SPLIT(H718,"","",3)"),717.0)</f>
        <v>717</v>
      </c>
      <c r="K718" s="4">
        <f>IFERROR(__xludf.DUMMYFUNCTION("""COMPUTED_VALUE"""),717.0)</f>
        <v>717</v>
      </c>
      <c r="L718" s="4" t="str">
        <f>IFERROR(__xludf.DUMMYFUNCTION("""COMPUTED_VALUE"""),"70.5")</f>
        <v>70.5</v>
      </c>
      <c r="M718" s="4" t="str">
        <f>IFERROR(__xludf.DUMMYFUNCTION("""COMPUTED_VALUE"""),"70.2")</f>
        <v>70.2</v>
      </c>
    </row>
    <row r="719" ht="15.75" customHeight="1">
      <c r="A719" s="4">
        <v>179.07</v>
      </c>
      <c r="H719" s="2" t="s">
        <v>719</v>
      </c>
      <c r="J719" s="4">
        <f>IFERROR(__xludf.DUMMYFUNCTION("SPLIT(H719,"","",3)"),718.0)</f>
        <v>718</v>
      </c>
      <c r="K719" s="4">
        <f>IFERROR(__xludf.DUMMYFUNCTION("""COMPUTED_VALUE"""),718.0)</f>
        <v>718</v>
      </c>
      <c r="L719" s="4" t="str">
        <f>IFERROR(__xludf.DUMMYFUNCTION("""COMPUTED_VALUE"""),"70.5")</f>
        <v>70.5</v>
      </c>
      <c r="M719" s="4" t="str">
        <f>IFERROR(__xludf.DUMMYFUNCTION("""COMPUTED_VALUE"""),"70.2")</f>
        <v>70.2</v>
      </c>
    </row>
    <row r="720" ht="15.75" customHeight="1">
      <c r="A720" s="4">
        <v>176.53</v>
      </c>
      <c r="H720" s="2" t="s">
        <v>720</v>
      </c>
      <c r="J720" s="4">
        <f>IFERROR(__xludf.DUMMYFUNCTION("SPLIT(H720,"","",3)"),719.0)</f>
        <v>719</v>
      </c>
      <c r="K720" s="4">
        <f>IFERROR(__xludf.DUMMYFUNCTION("""COMPUTED_VALUE"""),719.0)</f>
        <v>719</v>
      </c>
      <c r="L720" s="4" t="str">
        <f>IFERROR(__xludf.DUMMYFUNCTION("""COMPUTED_VALUE"""),"69.5")</f>
        <v>69.5</v>
      </c>
      <c r="M720" s="4" t="str">
        <f>IFERROR(__xludf.DUMMYFUNCTION("""COMPUTED_VALUE"""),"70.2")</f>
        <v>70.2</v>
      </c>
    </row>
    <row r="721" ht="15.75" customHeight="1">
      <c r="A721" s="4">
        <v>176.53</v>
      </c>
      <c r="H721" s="2" t="s">
        <v>721</v>
      </c>
      <c r="J721" s="4">
        <f>IFERROR(__xludf.DUMMYFUNCTION("SPLIT(H721,"","",3)"),720.0)</f>
        <v>720</v>
      </c>
      <c r="K721" s="4">
        <f>IFERROR(__xludf.DUMMYFUNCTION("""COMPUTED_VALUE"""),720.0)</f>
        <v>720</v>
      </c>
      <c r="L721" s="4" t="str">
        <f>IFERROR(__xludf.DUMMYFUNCTION("""COMPUTED_VALUE"""),"69.5")</f>
        <v>69.5</v>
      </c>
      <c r="M721" s="4" t="str">
        <f>IFERROR(__xludf.DUMMYFUNCTION("""COMPUTED_VALUE"""),"70.2")</f>
        <v>70.2</v>
      </c>
    </row>
    <row r="722" ht="15.75" customHeight="1">
      <c r="A722" s="4">
        <v>176.53</v>
      </c>
      <c r="H722" s="2" t="s">
        <v>722</v>
      </c>
      <c r="J722" s="4">
        <f>IFERROR(__xludf.DUMMYFUNCTION("SPLIT(H722,"","",3)"),721.0)</f>
        <v>721</v>
      </c>
      <c r="K722" s="4">
        <f>IFERROR(__xludf.DUMMYFUNCTION("""COMPUTED_VALUE"""),721.0)</f>
        <v>721</v>
      </c>
      <c r="L722" s="4" t="str">
        <f>IFERROR(__xludf.DUMMYFUNCTION("""COMPUTED_VALUE"""),"69.5")</f>
        <v>69.5</v>
      </c>
      <c r="M722" s="4" t="str">
        <f>IFERROR(__xludf.DUMMYFUNCTION("""COMPUTED_VALUE"""),"70.2")</f>
        <v>70.2</v>
      </c>
    </row>
    <row r="723" ht="15.75" customHeight="1">
      <c r="A723" s="4">
        <v>176.53</v>
      </c>
      <c r="H723" s="2" t="s">
        <v>723</v>
      </c>
      <c r="J723" s="4">
        <f>IFERROR(__xludf.DUMMYFUNCTION("SPLIT(H723,"","",3)"),722.0)</f>
        <v>722</v>
      </c>
      <c r="K723" s="4">
        <f>IFERROR(__xludf.DUMMYFUNCTION("""COMPUTED_VALUE"""),722.0)</f>
        <v>722</v>
      </c>
      <c r="L723" s="4" t="str">
        <f>IFERROR(__xludf.DUMMYFUNCTION("""COMPUTED_VALUE"""),"69.5")</f>
        <v>69.5</v>
      </c>
      <c r="M723" s="4" t="str">
        <f>IFERROR(__xludf.DUMMYFUNCTION("""COMPUTED_VALUE"""),"70.2")</f>
        <v>70.2</v>
      </c>
    </row>
    <row r="724" ht="15.75" customHeight="1">
      <c r="A724" s="4">
        <v>176.53</v>
      </c>
      <c r="H724" s="2" t="s">
        <v>724</v>
      </c>
      <c r="J724" s="4">
        <f>IFERROR(__xludf.DUMMYFUNCTION("SPLIT(H724,"","",3)"),723.0)</f>
        <v>723</v>
      </c>
      <c r="K724" s="4">
        <f>IFERROR(__xludf.DUMMYFUNCTION("""COMPUTED_VALUE"""),723.0)</f>
        <v>723</v>
      </c>
      <c r="L724" s="4" t="str">
        <f>IFERROR(__xludf.DUMMYFUNCTION("""COMPUTED_VALUE"""),"69.5")</f>
        <v>69.5</v>
      </c>
      <c r="M724" s="4" t="str">
        <f>IFERROR(__xludf.DUMMYFUNCTION("""COMPUTED_VALUE"""),"70.2")</f>
        <v>70.2</v>
      </c>
    </row>
    <row r="725" ht="15.75" customHeight="1">
      <c r="A725" s="4">
        <v>176.53</v>
      </c>
      <c r="H725" s="2" t="s">
        <v>725</v>
      </c>
      <c r="J725" s="4">
        <f>IFERROR(__xludf.DUMMYFUNCTION("SPLIT(H725,"","",3)"),724.0)</f>
        <v>724</v>
      </c>
      <c r="K725" s="4">
        <f>IFERROR(__xludf.DUMMYFUNCTION("""COMPUTED_VALUE"""),724.0)</f>
        <v>724</v>
      </c>
      <c r="L725" s="4" t="str">
        <f>IFERROR(__xludf.DUMMYFUNCTION("""COMPUTED_VALUE"""),"69.5")</f>
        <v>69.5</v>
      </c>
      <c r="M725" s="4" t="str">
        <f>IFERROR(__xludf.DUMMYFUNCTION("""COMPUTED_VALUE"""),"70.2")</f>
        <v>70.2</v>
      </c>
    </row>
    <row r="726" ht="15.75" customHeight="1">
      <c r="A726" s="4">
        <v>176.53</v>
      </c>
      <c r="H726" s="2" t="s">
        <v>726</v>
      </c>
      <c r="J726" s="4">
        <f>IFERROR(__xludf.DUMMYFUNCTION("SPLIT(H726,"","",3)"),725.0)</f>
        <v>725</v>
      </c>
      <c r="K726" s="4">
        <f>IFERROR(__xludf.DUMMYFUNCTION("""COMPUTED_VALUE"""),725.0)</f>
        <v>725</v>
      </c>
      <c r="L726" s="4" t="str">
        <f>IFERROR(__xludf.DUMMYFUNCTION("""COMPUTED_VALUE"""),"69.5")</f>
        <v>69.5</v>
      </c>
      <c r="M726" s="4" t="str">
        <f>IFERROR(__xludf.DUMMYFUNCTION("""COMPUTED_VALUE"""),"70.2")</f>
        <v>70.2</v>
      </c>
    </row>
    <row r="727" ht="15.75" customHeight="1">
      <c r="A727" s="4">
        <v>176.53</v>
      </c>
      <c r="H727" s="2" t="s">
        <v>727</v>
      </c>
      <c r="J727" s="4">
        <f>IFERROR(__xludf.DUMMYFUNCTION("SPLIT(H727,"","",3)"),726.0)</f>
        <v>726</v>
      </c>
      <c r="K727" s="4">
        <f>IFERROR(__xludf.DUMMYFUNCTION("""COMPUTED_VALUE"""),726.0)</f>
        <v>726</v>
      </c>
      <c r="L727" s="4" t="str">
        <f>IFERROR(__xludf.DUMMYFUNCTION("""COMPUTED_VALUE"""),"69.5")</f>
        <v>69.5</v>
      </c>
      <c r="M727" s="4" t="str">
        <f>IFERROR(__xludf.DUMMYFUNCTION("""COMPUTED_VALUE"""),"70.2")</f>
        <v>70.2</v>
      </c>
    </row>
    <row r="728" ht="15.75" customHeight="1">
      <c r="A728" s="4">
        <v>176.53</v>
      </c>
      <c r="H728" s="2" t="s">
        <v>728</v>
      </c>
      <c r="J728" s="4">
        <f>IFERROR(__xludf.DUMMYFUNCTION("SPLIT(H728,"","",3)"),727.0)</f>
        <v>727</v>
      </c>
      <c r="K728" s="4">
        <f>IFERROR(__xludf.DUMMYFUNCTION("""COMPUTED_VALUE"""),727.0)</f>
        <v>727</v>
      </c>
      <c r="L728" s="4" t="str">
        <f>IFERROR(__xludf.DUMMYFUNCTION("""COMPUTED_VALUE"""),"69.5")</f>
        <v>69.5</v>
      </c>
      <c r="M728" s="4" t="str">
        <f>IFERROR(__xludf.DUMMYFUNCTION("""COMPUTED_VALUE"""),"70.2")</f>
        <v>70.2</v>
      </c>
    </row>
    <row r="729" ht="15.75" customHeight="1">
      <c r="A729" s="4">
        <v>176.53</v>
      </c>
      <c r="H729" s="2" t="s">
        <v>729</v>
      </c>
      <c r="J729" s="4">
        <f>IFERROR(__xludf.DUMMYFUNCTION("SPLIT(H729,"","",3)"),728.0)</f>
        <v>728</v>
      </c>
      <c r="K729" s="4">
        <f>IFERROR(__xludf.DUMMYFUNCTION("""COMPUTED_VALUE"""),728.0)</f>
        <v>728</v>
      </c>
      <c r="L729" s="4" t="str">
        <f>IFERROR(__xludf.DUMMYFUNCTION("""COMPUTED_VALUE"""),"69.5")</f>
        <v>69.5</v>
      </c>
      <c r="M729" s="4" t="str">
        <f>IFERROR(__xludf.DUMMYFUNCTION("""COMPUTED_VALUE"""),"70.2")</f>
        <v>70.2</v>
      </c>
    </row>
    <row r="730" ht="15.75" customHeight="1">
      <c r="A730" s="4">
        <v>176.53</v>
      </c>
      <c r="H730" s="2" t="s">
        <v>730</v>
      </c>
      <c r="J730" s="4">
        <f>IFERROR(__xludf.DUMMYFUNCTION("SPLIT(H730,"","",3)"),729.0)</f>
        <v>729</v>
      </c>
      <c r="K730" s="4">
        <f>IFERROR(__xludf.DUMMYFUNCTION("""COMPUTED_VALUE"""),729.0)</f>
        <v>729</v>
      </c>
      <c r="L730" s="4" t="str">
        <f>IFERROR(__xludf.DUMMYFUNCTION("""COMPUTED_VALUE"""),"69.5")</f>
        <v>69.5</v>
      </c>
      <c r="M730" s="4" t="str">
        <f>IFERROR(__xludf.DUMMYFUNCTION("""COMPUTED_VALUE"""),"70.2")</f>
        <v>70.2</v>
      </c>
    </row>
    <row r="731" ht="15.75" customHeight="1">
      <c r="A731" s="4">
        <v>176.53</v>
      </c>
      <c r="H731" s="2" t="s">
        <v>731</v>
      </c>
      <c r="J731" s="4">
        <f>IFERROR(__xludf.DUMMYFUNCTION("SPLIT(H731,"","",3)"),730.0)</f>
        <v>730</v>
      </c>
      <c r="K731" s="4">
        <f>IFERROR(__xludf.DUMMYFUNCTION("""COMPUTED_VALUE"""),730.0)</f>
        <v>730</v>
      </c>
      <c r="L731" s="4" t="str">
        <f>IFERROR(__xludf.DUMMYFUNCTION("""COMPUTED_VALUE"""),"69.5")</f>
        <v>69.5</v>
      </c>
      <c r="M731" s="4" t="str">
        <f>IFERROR(__xludf.DUMMYFUNCTION("""COMPUTED_VALUE"""),"70.2")</f>
        <v>70.2</v>
      </c>
    </row>
    <row r="732" ht="15.75" customHeight="1">
      <c r="A732" s="4">
        <v>176.53</v>
      </c>
      <c r="H732" s="2" t="s">
        <v>732</v>
      </c>
      <c r="J732" s="4">
        <f>IFERROR(__xludf.DUMMYFUNCTION("SPLIT(H732,"","",3)"),731.0)</f>
        <v>731</v>
      </c>
      <c r="K732" s="4">
        <f>IFERROR(__xludf.DUMMYFUNCTION("""COMPUTED_VALUE"""),731.0)</f>
        <v>731</v>
      </c>
      <c r="L732" s="4" t="str">
        <f>IFERROR(__xludf.DUMMYFUNCTION("""COMPUTED_VALUE"""),"69.5")</f>
        <v>69.5</v>
      </c>
      <c r="M732" s="4" t="str">
        <f>IFERROR(__xludf.DUMMYFUNCTION("""COMPUTED_VALUE"""),"70.2")</f>
        <v>70.2</v>
      </c>
    </row>
    <row r="733" ht="15.75" customHeight="1">
      <c r="A733" s="4">
        <v>176.53</v>
      </c>
      <c r="H733" s="2" t="s">
        <v>733</v>
      </c>
      <c r="J733" s="4">
        <f>IFERROR(__xludf.DUMMYFUNCTION("SPLIT(H733,"","",3)"),732.0)</f>
        <v>732</v>
      </c>
      <c r="K733" s="4">
        <f>IFERROR(__xludf.DUMMYFUNCTION("""COMPUTED_VALUE"""),732.0)</f>
        <v>732</v>
      </c>
      <c r="L733" s="4" t="str">
        <f>IFERROR(__xludf.DUMMYFUNCTION("""COMPUTED_VALUE"""),"69.5")</f>
        <v>69.5</v>
      </c>
      <c r="M733" s="4" t="str">
        <f>IFERROR(__xludf.DUMMYFUNCTION("""COMPUTED_VALUE"""),"70.2")</f>
        <v>70.2</v>
      </c>
    </row>
    <row r="734" ht="15.75" customHeight="1">
      <c r="A734" s="4">
        <v>176.53</v>
      </c>
      <c r="H734" s="2" t="s">
        <v>734</v>
      </c>
      <c r="J734" s="4">
        <f>IFERROR(__xludf.DUMMYFUNCTION("SPLIT(H734,"","",3)"),733.0)</f>
        <v>733</v>
      </c>
      <c r="K734" s="4">
        <f>IFERROR(__xludf.DUMMYFUNCTION("""COMPUTED_VALUE"""),733.0)</f>
        <v>733</v>
      </c>
      <c r="L734" s="4" t="str">
        <f>IFERROR(__xludf.DUMMYFUNCTION("""COMPUTED_VALUE"""),"69.5")</f>
        <v>69.5</v>
      </c>
      <c r="M734" s="4" t="str">
        <f>IFERROR(__xludf.DUMMYFUNCTION("""COMPUTED_VALUE"""),"70.2")</f>
        <v>70.2</v>
      </c>
    </row>
    <row r="735" ht="15.75" customHeight="1">
      <c r="A735" s="4">
        <v>176.53</v>
      </c>
      <c r="H735" s="2" t="s">
        <v>735</v>
      </c>
      <c r="J735" s="4">
        <f>IFERROR(__xludf.DUMMYFUNCTION("SPLIT(H735,"","",3)"),734.0)</f>
        <v>734</v>
      </c>
      <c r="K735" s="4">
        <f>IFERROR(__xludf.DUMMYFUNCTION("""COMPUTED_VALUE"""),734.0)</f>
        <v>734</v>
      </c>
      <c r="L735" s="4" t="str">
        <f>IFERROR(__xludf.DUMMYFUNCTION("""COMPUTED_VALUE"""),"69.5")</f>
        <v>69.5</v>
      </c>
      <c r="M735" s="4" t="str">
        <f>IFERROR(__xludf.DUMMYFUNCTION("""COMPUTED_VALUE"""),"70.2")</f>
        <v>70.2</v>
      </c>
    </row>
    <row r="736" ht="15.75" customHeight="1">
      <c r="A736" s="4">
        <v>176.53</v>
      </c>
      <c r="H736" s="2" t="s">
        <v>736</v>
      </c>
      <c r="J736" s="4">
        <f>IFERROR(__xludf.DUMMYFUNCTION("SPLIT(H736,"","",3)"),735.0)</f>
        <v>735</v>
      </c>
      <c r="K736" s="4">
        <f>IFERROR(__xludf.DUMMYFUNCTION("""COMPUTED_VALUE"""),735.0)</f>
        <v>735</v>
      </c>
      <c r="L736" s="4" t="str">
        <f>IFERROR(__xludf.DUMMYFUNCTION("""COMPUTED_VALUE"""),"69.5")</f>
        <v>69.5</v>
      </c>
      <c r="M736" s="4" t="str">
        <f>IFERROR(__xludf.DUMMYFUNCTION("""COMPUTED_VALUE"""),"70.2")</f>
        <v>70.2</v>
      </c>
    </row>
    <row r="737" ht="15.75" customHeight="1">
      <c r="A737" s="4">
        <v>176.53</v>
      </c>
      <c r="H737" s="2" t="s">
        <v>737</v>
      </c>
      <c r="J737" s="4">
        <f>IFERROR(__xludf.DUMMYFUNCTION("SPLIT(H737,"","",3)"),736.0)</f>
        <v>736</v>
      </c>
      <c r="K737" s="4">
        <f>IFERROR(__xludf.DUMMYFUNCTION("""COMPUTED_VALUE"""),736.0)</f>
        <v>736</v>
      </c>
      <c r="L737" s="4" t="str">
        <f>IFERROR(__xludf.DUMMYFUNCTION("""COMPUTED_VALUE"""),"69.5")</f>
        <v>69.5</v>
      </c>
      <c r="M737" s="4" t="str">
        <f>IFERROR(__xludf.DUMMYFUNCTION("""COMPUTED_VALUE"""),"70.2")</f>
        <v>70.2</v>
      </c>
    </row>
    <row r="738" ht="15.75" customHeight="1">
      <c r="A738" s="4">
        <v>176.53</v>
      </c>
      <c r="H738" s="2" t="s">
        <v>738</v>
      </c>
      <c r="J738" s="4">
        <f>IFERROR(__xludf.DUMMYFUNCTION("SPLIT(H738,"","",3)"),737.0)</f>
        <v>737</v>
      </c>
      <c r="K738" s="4">
        <f>IFERROR(__xludf.DUMMYFUNCTION("""COMPUTED_VALUE"""),737.0)</f>
        <v>737</v>
      </c>
      <c r="L738" s="4" t="str">
        <f>IFERROR(__xludf.DUMMYFUNCTION("""COMPUTED_VALUE"""),"69.5")</f>
        <v>69.5</v>
      </c>
      <c r="M738" s="4" t="str">
        <f>IFERROR(__xludf.DUMMYFUNCTION("""COMPUTED_VALUE"""),"70.2")</f>
        <v>70.2</v>
      </c>
    </row>
    <row r="739" ht="15.75" customHeight="1">
      <c r="A739" s="4">
        <v>176.53</v>
      </c>
      <c r="H739" s="2" t="s">
        <v>739</v>
      </c>
      <c r="J739" s="4">
        <f>IFERROR(__xludf.DUMMYFUNCTION("SPLIT(H739,"","",3)"),738.0)</f>
        <v>738</v>
      </c>
      <c r="K739" s="4">
        <f>IFERROR(__xludf.DUMMYFUNCTION("""COMPUTED_VALUE"""),738.0)</f>
        <v>738</v>
      </c>
      <c r="L739" s="4" t="str">
        <f>IFERROR(__xludf.DUMMYFUNCTION("""COMPUTED_VALUE"""),"69.5")</f>
        <v>69.5</v>
      </c>
      <c r="M739" s="4" t="str">
        <f>IFERROR(__xludf.DUMMYFUNCTION("""COMPUTED_VALUE"""),"70.2")</f>
        <v>70.2</v>
      </c>
    </row>
    <row r="740" ht="15.75" customHeight="1">
      <c r="A740" s="4">
        <v>176.53</v>
      </c>
      <c r="H740" s="2" t="s">
        <v>740</v>
      </c>
      <c r="J740" s="4">
        <f>IFERROR(__xludf.DUMMYFUNCTION("SPLIT(H740,"","",3)"),739.0)</f>
        <v>739</v>
      </c>
      <c r="K740" s="4">
        <f>IFERROR(__xludf.DUMMYFUNCTION("""COMPUTED_VALUE"""),739.0)</f>
        <v>739</v>
      </c>
      <c r="L740" s="4" t="str">
        <f>IFERROR(__xludf.DUMMYFUNCTION("""COMPUTED_VALUE"""),"69.5")</f>
        <v>69.5</v>
      </c>
      <c r="M740" s="4" t="str">
        <f>IFERROR(__xludf.DUMMYFUNCTION("""COMPUTED_VALUE"""),"70.2")</f>
        <v>70.2</v>
      </c>
    </row>
    <row r="741" ht="15.75" customHeight="1">
      <c r="A741" s="4">
        <v>176.53</v>
      </c>
      <c r="H741" s="2" t="s">
        <v>741</v>
      </c>
      <c r="J741" s="4">
        <f>IFERROR(__xludf.DUMMYFUNCTION("SPLIT(H741,"","",3)"),740.0)</f>
        <v>740</v>
      </c>
      <c r="K741" s="4">
        <f>IFERROR(__xludf.DUMMYFUNCTION("""COMPUTED_VALUE"""),740.0)</f>
        <v>740</v>
      </c>
      <c r="L741" s="4" t="str">
        <f>IFERROR(__xludf.DUMMYFUNCTION("""COMPUTED_VALUE"""),"69.5")</f>
        <v>69.5</v>
      </c>
      <c r="M741" s="4" t="str">
        <f>IFERROR(__xludf.DUMMYFUNCTION("""COMPUTED_VALUE"""),"70.2")</f>
        <v>70.2</v>
      </c>
    </row>
    <row r="742" ht="15.75" customHeight="1">
      <c r="A742" s="4">
        <v>176.53</v>
      </c>
      <c r="H742" s="2" t="s">
        <v>742</v>
      </c>
      <c r="J742" s="4">
        <f>IFERROR(__xludf.DUMMYFUNCTION("SPLIT(H742,"","",3)"),741.0)</f>
        <v>741</v>
      </c>
      <c r="K742" s="4">
        <f>IFERROR(__xludf.DUMMYFUNCTION("""COMPUTED_VALUE"""),741.0)</f>
        <v>741</v>
      </c>
      <c r="L742" s="4" t="str">
        <f>IFERROR(__xludf.DUMMYFUNCTION("""COMPUTED_VALUE"""),"69.5")</f>
        <v>69.5</v>
      </c>
      <c r="M742" s="4" t="str">
        <f>IFERROR(__xludf.DUMMYFUNCTION("""COMPUTED_VALUE"""),"70.2")</f>
        <v>70.2</v>
      </c>
    </row>
    <row r="743" ht="15.75" customHeight="1">
      <c r="A743" s="4">
        <v>176.53</v>
      </c>
      <c r="H743" s="2" t="s">
        <v>743</v>
      </c>
      <c r="J743" s="4">
        <f>IFERROR(__xludf.DUMMYFUNCTION("SPLIT(H743,"","",3)"),742.0)</f>
        <v>742</v>
      </c>
      <c r="K743" s="4">
        <f>IFERROR(__xludf.DUMMYFUNCTION("""COMPUTED_VALUE"""),742.0)</f>
        <v>742</v>
      </c>
      <c r="L743" s="4" t="str">
        <f>IFERROR(__xludf.DUMMYFUNCTION("""COMPUTED_VALUE"""),"69.5")</f>
        <v>69.5</v>
      </c>
      <c r="M743" s="4" t="str">
        <f>IFERROR(__xludf.DUMMYFUNCTION("""COMPUTED_VALUE"""),"70.2")</f>
        <v>70.2</v>
      </c>
    </row>
    <row r="744" ht="15.75" customHeight="1">
      <c r="A744" s="4">
        <v>176.53</v>
      </c>
      <c r="H744" s="2" t="s">
        <v>744</v>
      </c>
      <c r="J744" s="4">
        <f>IFERROR(__xludf.DUMMYFUNCTION("SPLIT(H744,"","",3)"),743.0)</f>
        <v>743</v>
      </c>
      <c r="K744" s="4">
        <f>IFERROR(__xludf.DUMMYFUNCTION("""COMPUTED_VALUE"""),743.0)</f>
        <v>743</v>
      </c>
      <c r="L744" s="4" t="str">
        <f>IFERROR(__xludf.DUMMYFUNCTION("""COMPUTED_VALUE"""),"69.5")</f>
        <v>69.5</v>
      </c>
      <c r="M744" s="4" t="str">
        <f>IFERROR(__xludf.DUMMYFUNCTION("""COMPUTED_VALUE"""),"70.2")</f>
        <v>70.2</v>
      </c>
    </row>
    <row r="745" ht="15.75" customHeight="1">
      <c r="A745" s="4">
        <v>173.99</v>
      </c>
      <c r="H745" s="2" t="s">
        <v>745</v>
      </c>
      <c r="J745" s="4">
        <f>IFERROR(__xludf.DUMMYFUNCTION("SPLIT(H745,"","",3)"),744.0)</f>
        <v>744</v>
      </c>
      <c r="K745" s="4">
        <f>IFERROR(__xludf.DUMMYFUNCTION("""COMPUTED_VALUE"""),744.0)</f>
        <v>744</v>
      </c>
      <c r="L745" s="4" t="str">
        <f>IFERROR(__xludf.DUMMYFUNCTION("""COMPUTED_VALUE"""),"68.5")</f>
        <v>68.5</v>
      </c>
      <c r="M745" s="4" t="str">
        <f>IFERROR(__xludf.DUMMYFUNCTION("""COMPUTED_VALUE"""),"70.2")</f>
        <v>70.2</v>
      </c>
    </row>
    <row r="746" ht="15.75" customHeight="1">
      <c r="A746" s="4">
        <v>173.99</v>
      </c>
      <c r="H746" s="2" t="s">
        <v>746</v>
      </c>
      <c r="J746" s="4">
        <f>IFERROR(__xludf.DUMMYFUNCTION("SPLIT(H746,"","",3)"),745.0)</f>
        <v>745</v>
      </c>
      <c r="K746" s="4">
        <f>IFERROR(__xludf.DUMMYFUNCTION("""COMPUTED_VALUE"""),745.0)</f>
        <v>745</v>
      </c>
      <c r="L746" s="4" t="str">
        <f>IFERROR(__xludf.DUMMYFUNCTION("""COMPUTED_VALUE"""),"68.5")</f>
        <v>68.5</v>
      </c>
      <c r="M746" s="4" t="str">
        <f>IFERROR(__xludf.DUMMYFUNCTION("""COMPUTED_VALUE"""),"70.2")</f>
        <v>70.2</v>
      </c>
    </row>
    <row r="747" ht="15.75" customHeight="1">
      <c r="A747" s="4">
        <v>173.99</v>
      </c>
      <c r="H747" s="2" t="s">
        <v>747</v>
      </c>
      <c r="J747" s="4">
        <f>IFERROR(__xludf.DUMMYFUNCTION("SPLIT(H747,"","",3)"),746.0)</f>
        <v>746</v>
      </c>
      <c r="K747" s="4">
        <f>IFERROR(__xludf.DUMMYFUNCTION("""COMPUTED_VALUE"""),746.0)</f>
        <v>746</v>
      </c>
      <c r="L747" s="4" t="str">
        <f>IFERROR(__xludf.DUMMYFUNCTION("""COMPUTED_VALUE"""),"68.5")</f>
        <v>68.5</v>
      </c>
      <c r="M747" s="4" t="str">
        <f>IFERROR(__xludf.DUMMYFUNCTION("""COMPUTED_VALUE"""),"70.2")</f>
        <v>70.2</v>
      </c>
    </row>
    <row r="748" ht="15.75" customHeight="1">
      <c r="A748" s="4">
        <v>173.99</v>
      </c>
      <c r="H748" s="2" t="s">
        <v>748</v>
      </c>
      <c r="J748" s="4">
        <f>IFERROR(__xludf.DUMMYFUNCTION("SPLIT(H748,"","",3)"),747.0)</f>
        <v>747</v>
      </c>
      <c r="K748" s="4">
        <f>IFERROR(__xludf.DUMMYFUNCTION("""COMPUTED_VALUE"""),747.0)</f>
        <v>747</v>
      </c>
      <c r="L748" s="4" t="str">
        <f>IFERROR(__xludf.DUMMYFUNCTION("""COMPUTED_VALUE"""),"68.5")</f>
        <v>68.5</v>
      </c>
      <c r="M748" s="4" t="str">
        <f>IFERROR(__xludf.DUMMYFUNCTION("""COMPUTED_VALUE"""),"70.2")</f>
        <v>70.2</v>
      </c>
    </row>
    <row r="749" ht="15.75" customHeight="1">
      <c r="A749" s="4">
        <v>173.99</v>
      </c>
      <c r="H749" s="2" t="s">
        <v>749</v>
      </c>
      <c r="J749" s="4">
        <f>IFERROR(__xludf.DUMMYFUNCTION("SPLIT(H749,"","",3)"),748.0)</f>
        <v>748</v>
      </c>
      <c r="K749" s="4">
        <f>IFERROR(__xludf.DUMMYFUNCTION("""COMPUTED_VALUE"""),748.0)</f>
        <v>748</v>
      </c>
      <c r="L749" s="4" t="str">
        <f>IFERROR(__xludf.DUMMYFUNCTION("""COMPUTED_VALUE"""),"68.5")</f>
        <v>68.5</v>
      </c>
      <c r="M749" s="4" t="str">
        <f>IFERROR(__xludf.DUMMYFUNCTION("""COMPUTED_VALUE"""),"70.2")</f>
        <v>70.2</v>
      </c>
    </row>
    <row r="750" ht="15.75" customHeight="1">
      <c r="A750" s="4">
        <v>173.99</v>
      </c>
      <c r="H750" s="2" t="s">
        <v>750</v>
      </c>
      <c r="J750" s="4">
        <f>IFERROR(__xludf.DUMMYFUNCTION("SPLIT(H750,"","",3)"),749.0)</f>
        <v>749</v>
      </c>
      <c r="K750" s="4">
        <f>IFERROR(__xludf.DUMMYFUNCTION("""COMPUTED_VALUE"""),749.0)</f>
        <v>749</v>
      </c>
      <c r="L750" s="4" t="str">
        <f>IFERROR(__xludf.DUMMYFUNCTION("""COMPUTED_VALUE"""),"68.5")</f>
        <v>68.5</v>
      </c>
      <c r="M750" s="4" t="str">
        <f>IFERROR(__xludf.DUMMYFUNCTION("""COMPUTED_VALUE"""),"70.2")</f>
        <v>70.2</v>
      </c>
    </row>
    <row r="751" ht="15.75" customHeight="1">
      <c r="A751" s="4">
        <v>173.99</v>
      </c>
      <c r="H751" s="2" t="s">
        <v>751</v>
      </c>
      <c r="J751" s="4">
        <f>IFERROR(__xludf.DUMMYFUNCTION("SPLIT(H751,"","",3)"),750.0)</f>
        <v>750</v>
      </c>
      <c r="K751" s="4">
        <f>IFERROR(__xludf.DUMMYFUNCTION("""COMPUTED_VALUE"""),750.0)</f>
        <v>750</v>
      </c>
      <c r="L751" s="4" t="str">
        <f>IFERROR(__xludf.DUMMYFUNCTION("""COMPUTED_VALUE"""),"68.5")</f>
        <v>68.5</v>
      </c>
      <c r="M751" s="4" t="str">
        <f>IFERROR(__xludf.DUMMYFUNCTION("""COMPUTED_VALUE"""),"70.2")</f>
        <v>70.2</v>
      </c>
    </row>
    <row r="752" ht="15.75" customHeight="1">
      <c r="A752" s="4">
        <v>173.99</v>
      </c>
      <c r="H752" s="2" t="s">
        <v>752</v>
      </c>
      <c r="J752" s="4">
        <f>IFERROR(__xludf.DUMMYFUNCTION("SPLIT(H752,"","",3)"),751.0)</f>
        <v>751</v>
      </c>
      <c r="K752" s="4">
        <f>IFERROR(__xludf.DUMMYFUNCTION("""COMPUTED_VALUE"""),751.0)</f>
        <v>751</v>
      </c>
      <c r="L752" s="4" t="str">
        <f>IFERROR(__xludf.DUMMYFUNCTION("""COMPUTED_VALUE"""),"68.5")</f>
        <v>68.5</v>
      </c>
      <c r="M752" s="4" t="str">
        <f>IFERROR(__xludf.DUMMYFUNCTION("""COMPUTED_VALUE"""),"70.2")</f>
        <v>70.2</v>
      </c>
    </row>
    <row r="753" ht="15.75" customHeight="1">
      <c r="A753" s="4">
        <v>173.99</v>
      </c>
      <c r="H753" s="2" t="s">
        <v>753</v>
      </c>
      <c r="J753" s="4">
        <f>IFERROR(__xludf.DUMMYFUNCTION("SPLIT(H753,"","",3)"),752.0)</f>
        <v>752</v>
      </c>
      <c r="K753" s="4">
        <f>IFERROR(__xludf.DUMMYFUNCTION("""COMPUTED_VALUE"""),752.0)</f>
        <v>752</v>
      </c>
      <c r="L753" s="4" t="str">
        <f>IFERROR(__xludf.DUMMYFUNCTION("""COMPUTED_VALUE"""),"68.5")</f>
        <v>68.5</v>
      </c>
      <c r="M753" s="4" t="str">
        <f>IFERROR(__xludf.DUMMYFUNCTION("""COMPUTED_VALUE"""),"70.2")</f>
        <v>70.2</v>
      </c>
    </row>
    <row r="754" ht="15.75" customHeight="1">
      <c r="A754" s="4">
        <v>173.99</v>
      </c>
      <c r="H754" s="2" t="s">
        <v>754</v>
      </c>
      <c r="J754" s="4">
        <f>IFERROR(__xludf.DUMMYFUNCTION("SPLIT(H754,"","",3)"),753.0)</f>
        <v>753</v>
      </c>
      <c r="K754" s="4">
        <f>IFERROR(__xludf.DUMMYFUNCTION("""COMPUTED_VALUE"""),753.0)</f>
        <v>753</v>
      </c>
      <c r="L754" s="4" t="str">
        <f>IFERROR(__xludf.DUMMYFUNCTION("""COMPUTED_VALUE"""),"68.5")</f>
        <v>68.5</v>
      </c>
      <c r="M754" s="4" t="str">
        <f>IFERROR(__xludf.DUMMYFUNCTION("""COMPUTED_VALUE"""),"70.2")</f>
        <v>70.2</v>
      </c>
    </row>
    <row r="755" ht="15.75" customHeight="1">
      <c r="A755" s="4">
        <v>173.99</v>
      </c>
      <c r="H755" s="2" t="s">
        <v>755</v>
      </c>
      <c r="J755" s="4">
        <f>IFERROR(__xludf.DUMMYFUNCTION("SPLIT(H755,"","",3)"),754.0)</f>
        <v>754</v>
      </c>
      <c r="K755" s="4">
        <f>IFERROR(__xludf.DUMMYFUNCTION("""COMPUTED_VALUE"""),754.0)</f>
        <v>754</v>
      </c>
      <c r="L755" s="4" t="str">
        <f>IFERROR(__xludf.DUMMYFUNCTION("""COMPUTED_VALUE"""),"68.5")</f>
        <v>68.5</v>
      </c>
      <c r="M755" s="4" t="str">
        <f>IFERROR(__xludf.DUMMYFUNCTION("""COMPUTED_VALUE"""),"70.2")</f>
        <v>70.2</v>
      </c>
    </row>
    <row r="756" ht="15.75" customHeight="1">
      <c r="A756" s="4">
        <v>173.99</v>
      </c>
      <c r="H756" s="2" t="s">
        <v>756</v>
      </c>
      <c r="J756" s="4">
        <f>IFERROR(__xludf.DUMMYFUNCTION("SPLIT(H756,"","",3)"),755.0)</f>
        <v>755</v>
      </c>
      <c r="K756" s="4">
        <f>IFERROR(__xludf.DUMMYFUNCTION("""COMPUTED_VALUE"""),755.0)</f>
        <v>755</v>
      </c>
      <c r="L756" s="4" t="str">
        <f>IFERROR(__xludf.DUMMYFUNCTION("""COMPUTED_VALUE"""),"68.5")</f>
        <v>68.5</v>
      </c>
      <c r="M756" s="4" t="str">
        <f>IFERROR(__xludf.DUMMYFUNCTION("""COMPUTED_VALUE"""),"70.2")</f>
        <v>70.2</v>
      </c>
    </row>
    <row r="757" ht="15.75" customHeight="1">
      <c r="A757" s="4">
        <v>173.99</v>
      </c>
      <c r="H757" s="2" t="s">
        <v>757</v>
      </c>
      <c r="J757" s="4">
        <f>IFERROR(__xludf.DUMMYFUNCTION("SPLIT(H757,"","",3)"),756.0)</f>
        <v>756</v>
      </c>
      <c r="K757" s="4">
        <f>IFERROR(__xludf.DUMMYFUNCTION("""COMPUTED_VALUE"""),756.0)</f>
        <v>756</v>
      </c>
      <c r="L757" s="4" t="str">
        <f>IFERROR(__xludf.DUMMYFUNCTION("""COMPUTED_VALUE"""),"68.5")</f>
        <v>68.5</v>
      </c>
      <c r="M757" s="4" t="str">
        <f>IFERROR(__xludf.DUMMYFUNCTION("""COMPUTED_VALUE"""),"70.2")</f>
        <v>70.2</v>
      </c>
    </row>
    <row r="758" ht="15.75" customHeight="1">
      <c r="A758" s="4">
        <v>173.99</v>
      </c>
      <c r="H758" s="2" t="s">
        <v>758</v>
      </c>
      <c r="J758" s="4">
        <f>IFERROR(__xludf.DUMMYFUNCTION("SPLIT(H758,"","",3)"),757.0)</f>
        <v>757</v>
      </c>
      <c r="K758" s="4">
        <f>IFERROR(__xludf.DUMMYFUNCTION("""COMPUTED_VALUE"""),757.0)</f>
        <v>757</v>
      </c>
      <c r="L758" s="4" t="str">
        <f>IFERROR(__xludf.DUMMYFUNCTION("""COMPUTED_VALUE"""),"68.5")</f>
        <v>68.5</v>
      </c>
      <c r="M758" s="4" t="str">
        <f>IFERROR(__xludf.DUMMYFUNCTION("""COMPUTED_VALUE"""),"70.2")</f>
        <v>70.2</v>
      </c>
    </row>
    <row r="759" ht="15.75" customHeight="1">
      <c r="A759" s="4">
        <v>173.99</v>
      </c>
      <c r="H759" s="2" t="s">
        <v>759</v>
      </c>
      <c r="J759" s="4">
        <f>IFERROR(__xludf.DUMMYFUNCTION("SPLIT(H759,"","",3)"),758.0)</f>
        <v>758</v>
      </c>
      <c r="K759" s="4">
        <f>IFERROR(__xludf.DUMMYFUNCTION("""COMPUTED_VALUE"""),758.0)</f>
        <v>758</v>
      </c>
      <c r="L759" s="4" t="str">
        <f>IFERROR(__xludf.DUMMYFUNCTION("""COMPUTED_VALUE"""),"68.5")</f>
        <v>68.5</v>
      </c>
      <c r="M759" s="4" t="str">
        <f>IFERROR(__xludf.DUMMYFUNCTION("""COMPUTED_VALUE"""),"70.2")</f>
        <v>70.2</v>
      </c>
    </row>
    <row r="760" ht="15.75" customHeight="1">
      <c r="A760" s="4">
        <v>173.99</v>
      </c>
      <c r="H760" s="2" t="s">
        <v>760</v>
      </c>
      <c r="J760" s="4">
        <f>IFERROR(__xludf.DUMMYFUNCTION("SPLIT(H760,"","",3)"),759.0)</f>
        <v>759</v>
      </c>
      <c r="K760" s="4">
        <f>IFERROR(__xludf.DUMMYFUNCTION("""COMPUTED_VALUE"""),759.0)</f>
        <v>759</v>
      </c>
      <c r="L760" s="4" t="str">
        <f>IFERROR(__xludf.DUMMYFUNCTION("""COMPUTED_VALUE"""),"68.5")</f>
        <v>68.5</v>
      </c>
      <c r="M760" s="4" t="str">
        <f>IFERROR(__xludf.DUMMYFUNCTION("""COMPUTED_VALUE"""),"70.2")</f>
        <v>70.2</v>
      </c>
    </row>
    <row r="761" ht="15.75" customHeight="1">
      <c r="A761" s="4">
        <v>173.99</v>
      </c>
      <c r="H761" s="2" t="s">
        <v>761</v>
      </c>
      <c r="J761" s="4">
        <f>IFERROR(__xludf.DUMMYFUNCTION("SPLIT(H761,"","",3)"),760.0)</f>
        <v>760</v>
      </c>
      <c r="K761" s="4">
        <f>IFERROR(__xludf.DUMMYFUNCTION("""COMPUTED_VALUE"""),760.0)</f>
        <v>760</v>
      </c>
      <c r="L761" s="4" t="str">
        <f>IFERROR(__xludf.DUMMYFUNCTION("""COMPUTED_VALUE"""),"68.5")</f>
        <v>68.5</v>
      </c>
      <c r="M761" s="4" t="str">
        <f>IFERROR(__xludf.DUMMYFUNCTION("""COMPUTED_VALUE"""),"70.2")</f>
        <v>70.2</v>
      </c>
    </row>
    <row r="762" ht="15.75" customHeight="1">
      <c r="A762" s="4">
        <v>173.99</v>
      </c>
      <c r="H762" s="2" t="s">
        <v>762</v>
      </c>
      <c r="J762" s="4">
        <f>IFERROR(__xludf.DUMMYFUNCTION("SPLIT(H762,"","",3)"),761.0)</f>
        <v>761</v>
      </c>
      <c r="K762" s="4">
        <f>IFERROR(__xludf.DUMMYFUNCTION("""COMPUTED_VALUE"""),761.0)</f>
        <v>761</v>
      </c>
      <c r="L762" s="4" t="str">
        <f>IFERROR(__xludf.DUMMYFUNCTION("""COMPUTED_VALUE"""),"68.5")</f>
        <v>68.5</v>
      </c>
      <c r="M762" s="4" t="str">
        <f>IFERROR(__xludf.DUMMYFUNCTION("""COMPUTED_VALUE"""),"70.2")</f>
        <v>70.2</v>
      </c>
    </row>
    <row r="763" ht="15.75" customHeight="1">
      <c r="A763" s="4">
        <v>173.99</v>
      </c>
      <c r="H763" s="2" t="s">
        <v>763</v>
      </c>
      <c r="J763" s="4">
        <f>IFERROR(__xludf.DUMMYFUNCTION("SPLIT(H763,"","",3)"),762.0)</f>
        <v>762</v>
      </c>
      <c r="K763" s="4">
        <f>IFERROR(__xludf.DUMMYFUNCTION("""COMPUTED_VALUE"""),762.0)</f>
        <v>762</v>
      </c>
      <c r="L763" s="4" t="str">
        <f>IFERROR(__xludf.DUMMYFUNCTION("""COMPUTED_VALUE"""),"68.5")</f>
        <v>68.5</v>
      </c>
      <c r="M763" s="4" t="str">
        <f>IFERROR(__xludf.DUMMYFUNCTION("""COMPUTED_VALUE"""),"70.2")</f>
        <v>70.2</v>
      </c>
    </row>
    <row r="764" ht="15.75" customHeight="1">
      <c r="A764" s="4">
        <v>173.99</v>
      </c>
      <c r="H764" s="2" t="s">
        <v>764</v>
      </c>
      <c r="J764" s="4">
        <f>IFERROR(__xludf.DUMMYFUNCTION("SPLIT(H764,"","",3)"),763.0)</f>
        <v>763</v>
      </c>
      <c r="K764" s="4">
        <f>IFERROR(__xludf.DUMMYFUNCTION("""COMPUTED_VALUE"""),763.0)</f>
        <v>763</v>
      </c>
      <c r="L764" s="4" t="str">
        <f>IFERROR(__xludf.DUMMYFUNCTION("""COMPUTED_VALUE"""),"68.5")</f>
        <v>68.5</v>
      </c>
      <c r="M764" s="4" t="str">
        <f>IFERROR(__xludf.DUMMYFUNCTION("""COMPUTED_VALUE"""),"70.2")</f>
        <v>70.2</v>
      </c>
    </row>
    <row r="765" ht="15.75" customHeight="1">
      <c r="A765" s="4">
        <v>173.99</v>
      </c>
      <c r="H765" s="2" t="s">
        <v>765</v>
      </c>
      <c r="J765" s="4">
        <f>IFERROR(__xludf.DUMMYFUNCTION("SPLIT(H765,"","",3)"),764.0)</f>
        <v>764</v>
      </c>
      <c r="K765" s="4">
        <f>IFERROR(__xludf.DUMMYFUNCTION("""COMPUTED_VALUE"""),764.0)</f>
        <v>764</v>
      </c>
      <c r="L765" s="4" t="str">
        <f>IFERROR(__xludf.DUMMYFUNCTION("""COMPUTED_VALUE"""),"68.5")</f>
        <v>68.5</v>
      </c>
      <c r="M765" s="4" t="str">
        <f>IFERROR(__xludf.DUMMYFUNCTION("""COMPUTED_VALUE"""),"70.2")</f>
        <v>70.2</v>
      </c>
    </row>
    <row r="766" ht="15.75" customHeight="1">
      <c r="A766" s="4">
        <v>171.45</v>
      </c>
      <c r="H766" s="2" t="s">
        <v>766</v>
      </c>
      <c r="J766" s="4">
        <f>IFERROR(__xludf.DUMMYFUNCTION("SPLIT(H766,"","",3)"),765.0)</f>
        <v>765</v>
      </c>
      <c r="K766" s="4">
        <f>IFERROR(__xludf.DUMMYFUNCTION("""COMPUTED_VALUE"""),765.0)</f>
        <v>765</v>
      </c>
      <c r="L766" s="4" t="str">
        <f>IFERROR(__xludf.DUMMYFUNCTION("""COMPUTED_VALUE"""),"67.5")</f>
        <v>67.5</v>
      </c>
      <c r="M766" s="4" t="str">
        <f>IFERROR(__xludf.DUMMYFUNCTION("""COMPUTED_VALUE"""),"70.2")</f>
        <v>70.2</v>
      </c>
    </row>
    <row r="767" ht="15.75" customHeight="1">
      <c r="A767" s="4">
        <v>171.45</v>
      </c>
      <c r="H767" s="2" t="s">
        <v>767</v>
      </c>
      <c r="J767" s="4">
        <f>IFERROR(__xludf.DUMMYFUNCTION("SPLIT(H767,"","",3)"),766.0)</f>
        <v>766</v>
      </c>
      <c r="K767" s="4">
        <f>IFERROR(__xludf.DUMMYFUNCTION("""COMPUTED_VALUE"""),766.0)</f>
        <v>766</v>
      </c>
      <c r="L767" s="4" t="str">
        <f>IFERROR(__xludf.DUMMYFUNCTION("""COMPUTED_VALUE"""),"67.5")</f>
        <v>67.5</v>
      </c>
      <c r="M767" s="4" t="str">
        <f>IFERROR(__xludf.DUMMYFUNCTION("""COMPUTED_VALUE"""),"70.2")</f>
        <v>70.2</v>
      </c>
    </row>
    <row r="768" ht="15.75" customHeight="1">
      <c r="A768" s="4">
        <v>171.45</v>
      </c>
      <c r="H768" s="2" t="s">
        <v>768</v>
      </c>
      <c r="J768" s="4">
        <f>IFERROR(__xludf.DUMMYFUNCTION("SPLIT(H768,"","",3)"),767.0)</f>
        <v>767</v>
      </c>
      <c r="K768" s="4">
        <f>IFERROR(__xludf.DUMMYFUNCTION("""COMPUTED_VALUE"""),767.0)</f>
        <v>767</v>
      </c>
      <c r="L768" s="4" t="str">
        <f>IFERROR(__xludf.DUMMYFUNCTION("""COMPUTED_VALUE"""),"67.5")</f>
        <v>67.5</v>
      </c>
      <c r="M768" s="4" t="str">
        <f>IFERROR(__xludf.DUMMYFUNCTION("""COMPUTED_VALUE"""),"70.2")</f>
        <v>70.2</v>
      </c>
    </row>
    <row r="769" ht="15.75" customHeight="1">
      <c r="A769" s="4">
        <v>171.45</v>
      </c>
      <c r="H769" s="2" t="s">
        <v>769</v>
      </c>
      <c r="J769" s="4">
        <f>IFERROR(__xludf.DUMMYFUNCTION("SPLIT(H769,"","",3)"),768.0)</f>
        <v>768</v>
      </c>
      <c r="K769" s="4">
        <f>IFERROR(__xludf.DUMMYFUNCTION("""COMPUTED_VALUE"""),768.0)</f>
        <v>768</v>
      </c>
      <c r="L769" s="4" t="str">
        <f>IFERROR(__xludf.DUMMYFUNCTION("""COMPUTED_VALUE"""),"67.5")</f>
        <v>67.5</v>
      </c>
      <c r="M769" s="4" t="str">
        <f>IFERROR(__xludf.DUMMYFUNCTION("""COMPUTED_VALUE"""),"70.2")</f>
        <v>70.2</v>
      </c>
    </row>
    <row r="770" ht="15.75" customHeight="1">
      <c r="A770" s="4">
        <v>171.45</v>
      </c>
      <c r="H770" s="2" t="s">
        <v>770</v>
      </c>
      <c r="J770" s="4">
        <f>IFERROR(__xludf.DUMMYFUNCTION("SPLIT(H770,"","",3)"),769.0)</f>
        <v>769</v>
      </c>
      <c r="K770" s="4">
        <f>IFERROR(__xludf.DUMMYFUNCTION("""COMPUTED_VALUE"""),769.0)</f>
        <v>769</v>
      </c>
      <c r="L770" s="4" t="str">
        <f>IFERROR(__xludf.DUMMYFUNCTION("""COMPUTED_VALUE"""),"67.5")</f>
        <v>67.5</v>
      </c>
      <c r="M770" s="4" t="str">
        <f>IFERROR(__xludf.DUMMYFUNCTION("""COMPUTED_VALUE"""),"70.2")</f>
        <v>70.2</v>
      </c>
    </row>
    <row r="771" ht="15.75" customHeight="1">
      <c r="A771" s="4">
        <v>171.45</v>
      </c>
      <c r="H771" s="2" t="s">
        <v>771</v>
      </c>
      <c r="J771" s="4">
        <f>IFERROR(__xludf.DUMMYFUNCTION("SPLIT(H771,"","",3)"),770.0)</f>
        <v>770</v>
      </c>
      <c r="K771" s="4">
        <f>IFERROR(__xludf.DUMMYFUNCTION("""COMPUTED_VALUE"""),770.0)</f>
        <v>770</v>
      </c>
      <c r="L771" s="4" t="str">
        <f>IFERROR(__xludf.DUMMYFUNCTION("""COMPUTED_VALUE"""),"67.5")</f>
        <v>67.5</v>
      </c>
      <c r="M771" s="4" t="str">
        <f>IFERROR(__xludf.DUMMYFUNCTION("""COMPUTED_VALUE"""),"70.2")</f>
        <v>70.2</v>
      </c>
    </row>
    <row r="772" ht="15.75" customHeight="1">
      <c r="A772" s="4">
        <v>171.45</v>
      </c>
      <c r="H772" s="2" t="s">
        <v>772</v>
      </c>
      <c r="J772" s="4">
        <f>IFERROR(__xludf.DUMMYFUNCTION("SPLIT(H772,"","",3)"),771.0)</f>
        <v>771</v>
      </c>
      <c r="K772" s="4">
        <f>IFERROR(__xludf.DUMMYFUNCTION("""COMPUTED_VALUE"""),771.0)</f>
        <v>771</v>
      </c>
      <c r="L772" s="4" t="str">
        <f>IFERROR(__xludf.DUMMYFUNCTION("""COMPUTED_VALUE"""),"67.5")</f>
        <v>67.5</v>
      </c>
      <c r="M772" s="4" t="str">
        <f>IFERROR(__xludf.DUMMYFUNCTION("""COMPUTED_VALUE"""),"70.2")</f>
        <v>70.2</v>
      </c>
    </row>
    <row r="773" ht="15.75" customHeight="1">
      <c r="A773" s="4">
        <v>171.45</v>
      </c>
      <c r="H773" s="2" t="s">
        <v>773</v>
      </c>
      <c r="J773" s="4">
        <f>IFERROR(__xludf.DUMMYFUNCTION("SPLIT(H773,"","",3)"),772.0)</f>
        <v>772</v>
      </c>
      <c r="K773" s="4">
        <f>IFERROR(__xludf.DUMMYFUNCTION("""COMPUTED_VALUE"""),772.0)</f>
        <v>772</v>
      </c>
      <c r="L773" s="4" t="str">
        <f>IFERROR(__xludf.DUMMYFUNCTION("""COMPUTED_VALUE"""),"67.5")</f>
        <v>67.5</v>
      </c>
      <c r="M773" s="4" t="str">
        <f>IFERROR(__xludf.DUMMYFUNCTION("""COMPUTED_VALUE"""),"70.2")</f>
        <v>70.2</v>
      </c>
    </row>
    <row r="774" ht="15.75" customHeight="1">
      <c r="A774" s="4">
        <v>171.45</v>
      </c>
      <c r="H774" s="2" t="s">
        <v>774</v>
      </c>
      <c r="J774" s="4">
        <f>IFERROR(__xludf.DUMMYFUNCTION("SPLIT(H774,"","",3)"),773.0)</f>
        <v>773</v>
      </c>
      <c r="K774" s="4">
        <f>IFERROR(__xludf.DUMMYFUNCTION("""COMPUTED_VALUE"""),773.0)</f>
        <v>773</v>
      </c>
      <c r="L774" s="4" t="str">
        <f>IFERROR(__xludf.DUMMYFUNCTION("""COMPUTED_VALUE"""),"67.5")</f>
        <v>67.5</v>
      </c>
      <c r="M774" s="4" t="str">
        <f>IFERROR(__xludf.DUMMYFUNCTION("""COMPUTED_VALUE"""),"70.2")</f>
        <v>70.2</v>
      </c>
    </row>
    <row r="775" ht="15.75" customHeight="1">
      <c r="A775" s="4">
        <v>171.45</v>
      </c>
      <c r="H775" s="2" t="s">
        <v>775</v>
      </c>
      <c r="J775" s="4">
        <f>IFERROR(__xludf.DUMMYFUNCTION("SPLIT(H775,"","",3)"),774.0)</f>
        <v>774</v>
      </c>
      <c r="K775" s="4">
        <f>IFERROR(__xludf.DUMMYFUNCTION("""COMPUTED_VALUE"""),774.0)</f>
        <v>774</v>
      </c>
      <c r="L775" s="4" t="str">
        <f>IFERROR(__xludf.DUMMYFUNCTION("""COMPUTED_VALUE"""),"67.5")</f>
        <v>67.5</v>
      </c>
      <c r="M775" s="4" t="str">
        <f>IFERROR(__xludf.DUMMYFUNCTION("""COMPUTED_VALUE"""),"70.2")</f>
        <v>70.2</v>
      </c>
    </row>
    <row r="776" ht="15.75" customHeight="1">
      <c r="A776" s="4">
        <v>171.45</v>
      </c>
      <c r="H776" s="2" t="s">
        <v>776</v>
      </c>
      <c r="J776" s="4">
        <f>IFERROR(__xludf.DUMMYFUNCTION("SPLIT(H776,"","",3)"),775.0)</f>
        <v>775</v>
      </c>
      <c r="K776" s="4">
        <f>IFERROR(__xludf.DUMMYFUNCTION("""COMPUTED_VALUE"""),775.0)</f>
        <v>775</v>
      </c>
      <c r="L776" s="4" t="str">
        <f>IFERROR(__xludf.DUMMYFUNCTION("""COMPUTED_VALUE"""),"67.5")</f>
        <v>67.5</v>
      </c>
      <c r="M776" s="4" t="str">
        <f>IFERROR(__xludf.DUMMYFUNCTION("""COMPUTED_VALUE"""),"70.2")</f>
        <v>70.2</v>
      </c>
    </row>
    <row r="777" ht="15.75" customHeight="1">
      <c r="A777" s="4">
        <v>171.45</v>
      </c>
      <c r="H777" s="2" t="s">
        <v>777</v>
      </c>
      <c r="J777" s="4">
        <f>IFERROR(__xludf.DUMMYFUNCTION("SPLIT(H777,"","",3)"),776.0)</f>
        <v>776</v>
      </c>
      <c r="K777" s="4">
        <f>IFERROR(__xludf.DUMMYFUNCTION("""COMPUTED_VALUE"""),776.0)</f>
        <v>776</v>
      </c>
      <c r="L777" s="4" t="str">
        <f>IFERROR(__xludf.DUMMYFUNCTION("""COMPUTED_VALUE"""),"67.5")</f>
        <v>67.5</v>
      </c>
      <c r="M777" s="4" t="str">
        <f>IFERROR(__xludf.DUMMYFUNCTION("""COMPUTED_VALUE"""),"70.2")</f>
        <v>70.2</v>
      </c>
    </row>
    <row r="778" ht="15.75" customHeight="1">
      <c r="A778" s="4">
        <v>171.45</v>
      </c>
      <c r="H778" s="2" t="s">
        <v>778</v>
      </c>
      <c r="J778" s="4">
        <f>IFERROR(__xludf.DUMMYFUNCTION("SPLIT(H778,"","",3)"),777.0)</f>
        <v>777</v>
      </c>
      <c r="K778" s="4">
        <f>IFERROR(__xludf.DUMMYFUNCTION("""COMPUTED_VALUE"""),777.0)</f>
        <v>777</v>
      </c>
      <c r="L778" s="4" t="str">
        <f>IFERROR(__xludf.DUMMYFUNCTION("""COMPUTED_VALUE"""),"67.5")</f>
        <v>67.5</v>
      </c>
      <c r="M778" s="4" t="str">
        <f>IFERROR(__xludf.DUMMYFUNCTION("""COMPUTED_VALUE"""),"70.2")</f>
        <v>70.2</v>
      </c>
    </row>
    <row r="779" ht="15.75" customHeight="1">
      <c r="A779" s="4">
        <v>171.45</v>
      </c>
      <c r="H779" s="2" t="s">
        <v>779</v>
      </c>
      <c r="J779" s="4">
        <f>IFERROR(__xludf.DUMMYFUNCTION("SPLIT(H779,"","",3)"),778.0)</f>
        <v>778</v>
      </c>
      <c r="K779" s="4">
        <f>IFERROR(__xludf.DUMMYFUNCTION("""COMPUTED_VALUE"""),778.0)</f>
        <v>778</v>
      </c>
      <c r="L779" s="4" t="str">
        <f>IFERROR(__xludf.DUMMYFUNCTION("""COMPUTED_VALUE"""),"67.5")</f>
        <v>67.5</v>
      </c>
      <c r="M779" s="4" t="str">
        <f>IFERROR(__xludf.DUMMYFUNCTION("""COMPUTED_VALUE"""),"70.2")</f>
        <v>70.2</v>
      </c>
    </row>
    <row r="780" ht="15.75" customHeight="1">
      <c r="A780" s="4">
        <v>171.45</v>
      </c>
      <c r="H780" s="2" t="s">
        <v>780</v>
      </c>
      <c r="J780" s="4">
        <f>IFERROR(__xludf.DUMMYFUNCTION("SPLIT(H780,"","",3)"),779.0)</f>
        <v>779</v>
      </c>
      <c r="K780" s="4">
        <f>IFERROR(__xludf.DUMMYFUNCTION("""COMPUTED_VALUE"""),779.0)</f>
        <v>779</v>
      </c>
      <c r="L780" s="4" t="str">
        <f>IFERROR(__xludf.DUMMYFUNCTION("""COMPUTED_VALUE"""),"67.5")</f>
        <v>67.5</v>
      </c>
      <c r="M780" s="4" t="str">
        <f>IFERROR(__xludf.DUMMYFUNCTION("""COMPUTED_VALUE"""),"70.2")</f>
        <v>70.2</v>
      </c>
    </row>
    <row r="781" ht="15.75" customHeight="1">
      <c r="A781" s="4">
        <v>171.45</v>
      </c>
      <c r="H781" s="2" t="s">
        <v>781</v>
      </c>
      <c r="J781" s="4">
        <f>IFERROR(__xludf.DUMMYFUNCTION("SPLIT(H781,"","",3)"),780.0)</f>
        <v>780</v>
      </c>
      <c r="K781" s="4">
        <f>IFERROR(__xludf.DUMMYFUNCTION("""COMPUTED_VALUE"""),780.0)</f>
        <v>780</v>
      </c>
      <c r="L781" s="4" t="str">
        <f>IFERROR(__xludf.DUMMYFUNCTION("""COMPUTED_VALUE"""),"67.5")</f>
        <v>67.5</v>
      </c>
      <c r="M781" s="4" t="str">
        <f>IFERROR(__xludf.DUMMYFUNCTION("""COMPUTED_VALUE"""),"70.2")</f>
        <v>70.2</v>
      </c>
    </row>
    <row r="782" ht="15.75" customHeight="1">
      <c r="A782" s="4">
        <v>171.45</v>
      </c>
      <c r="H782" s="2" t="s">
        <v>782</v>
      </c>
      <c r="J782" s="4">
        <f>IFERROR(__xludf.DUMMYFUNCTION("SPLIT(H782,"","",3)"),781.0)</f>
        <v>781</v>
      </c>
      <c r="K782" s="4">
        <f>IFERROR(__xludf.DUMMYFUNCTION("""COMPUTED_VALUE"""),781.0)</f>
        <v>781</v>
      </c>
      <c r="L782" s="4" t="str">
        <f>IFERROR(__xludf.DUMMYFUNCTION("""COMPUTED_VALUE"""),"67.5")</f>
        <v>67.5</v>
      </c>
      <c r="M782" s="4" t="str">
        <f>IFERROR(__xludf.DUMMYFUNCTION("""COMPUTED_VALUE"""),"70.2")</f>
        <v>70.2</v>
      </c>
    </row>
    <row r="783" ht="15.75" customHeight="1">
      <c r="A783" s="4">
        <v>171.45</v>
      </c>
      <c r="H783" s="2" t="s">
        <v>783</v>
      </c>
      <c r="J783" s="4">
        <f>IFERROR(__xludf.DUMMYFUNCTION("SPLIT(H783,"","",3)"),782.0)</f>
        <v>782</v>
      </c>
      <c r="K783" s="4">
        <f>IFERROR(__xludf.DUMMYFUNCTION("""COMPUTED_VALUE"""),782.0)</f>
        <v>782</v>
      </c>
      <c r="L783" s="4" t="str">
        <f>IFERROR(__xludf.DUMMYFUNCTION("""COMPUTED_VALUE"""),"67.5")</f>
        <v>67.5</v>
      </c>
      <c r="M783" s="4" t="str">
        <f>IFERROR(__xludf.DUMMYFUNCTION("""COMPUTED_VALUE"""),"70.2")</f>
        <v>70.2</v>
      </c>
    </row>
    <row r="784" ht="15.75" customHeight="1">
      <c r="A784" s="4">
        <v>171.45</v>
      </c>
      <c r="H784" s="2" t="s">
        <v>784</v>
      </c>
      <c r="J784" s="4">
        <f>IFERROR(__xludf.DUMMYFUNCTION("SPLIT(H784,"","",3)"),783.0)</f>
        <v>783</v>
      </c>
      <c r="K784" s="4">
        <f>IFERROR(__xludf.DUMMYFUNCTION("""COMPUTED_VALUE"""),783.0)</f>
        <v>783</v>
      </c>
      <c r="L784" s="4" t="str">
        <f>IFERROR(__xludf.DUMMYFUNCTION("""COMPUTED_VALUE"""),"67.5")</f>
        <v>67.5</v>
      </c>
      <c r="M784" s="4" t="str">
        <f>IFERROR(__xludf.DUMMYFUNCTION("""COMPUTED_VALUE"""),"70.2")</f>
        <v>70.2</v>
      </c>
    </row>
    <row r="785" ht="15.75" customHeight="1">
      <c r="A785" s="4">
        <v>168.91</v>
      </c>
      <c r="H785" s="2" t="s">
        <v>785</v>
      </c>
      <c r="J785" s="4">
        <f>IFERROR(__xludf.DUMMYFUNCTION("SPLIT(H785,"","",3)"),784.0)</f>
        <v>784</v>
      </c>
      <c r="K785" s="4">
        <f>IFERROR(__xludf.DUMMYFUNCTION("""COMPUTED_VALUE"""),784.0)</f>
        <v>784</v>
      </c>
      <c r="L785" s="4" t="str">
        <f>IFERROR(__xludf.DUMMYFUNCTION("""COMPUTED_VALUE"""),"66.5")</f>
        <v>66.5</v>
      </c>
      <c r="M785" s="4" t="str">
        <f>IFERROR(__xludf.DUMMYFUNCTION("""COMPUTED_VALUE"""),"70.2")</f>
        <v>70.2</v>
      </c>
    </row>
    <row r="786" ht="15.75" customHeight="1">
      <c r="A786" s="4">
        <v>168.91</v>
      </c>
      <c r="H786" s="2" t="s">
        <v>786</v>
      </c>
      <c r="J786" s="4">
        <f>IFERROR(__xludf.DUMMYFUNCTION("SPLIT(H786,"","",3)"),785.0)</f>
        <v>785</v>
      </c>
      <c r="K786" s="4">
        <f>IFERROR(__xludf.DUMMYFUNCTION("""COMPUTED_VALUE"""),785.0)</f>
        <v>785</v>
      </c>
      <c r="L786" s="4" t="str">
        <f>IFERROR(__xludf.DUMMYFUNCTION("""COMPUTED_VALUE"""),"66.5")</f>
        <v>66.5</v>
      </c>
      <c r="M786" s="4" t="str">
        <f>IFERROR(__xludf.DUMMYFUNCTION("""COMPUTED_VALUE"""),"70.2")</f>
        <v>70.2</v>
      </c>
    </row>
    <row r="787" ht="15.75" customHeight="1">
      <c r="A787" s="4">
        <v>168.91</v>
      </c>
      <c r="H787" s="2" t="s">
        <v>787</v>
      </c>
      <c r="J787" s="4">
        <f>IFERROR(__xludf.DUMMYFUNCTION("SPLIT(H787,"","",3)"),786.0)</f>
        <v>786</v>
      </c>
      <c r="K787" s="4">
        <f>IFERROR(__xludf.DUMMYFUNCTION("""COMPUTED_VALUE"""),786.0)</f>
        <v>786</v>
      </c>
      <c r="L787" s="4" t="str">
        <f>IFERROR(__xludf.DUMMYFUNCTION("""COMPUTED_VALUE"""),"66.5")</f>
        <v>66.5</v>
      </c>
      <c r="M787" s="4" t="str">
        <f>IFERROR(__xludf.DUMMYFUNCTION("""COMPUTED_VALUE"""),"70.2")</f>
        <v>70.2</v>
      </c>
    </row>
    <row r="788" ht="15.75" customHeight="1">
      <c r="A788" s="4">
        <v>168.91</v>
      </c>
      <c r="H788" s="2" t="s">
        <v>788</v>
      </c>
      <c r="J788" s="4">
        <f>IFERROR(__xludf.DUMMYFUNCTION("SPLIT(H788,"","",3)"),787.0)</f>
        <v>787</v>
      </c>
      <c r="K788" s="4">
        <f>IFERROR(__xludf.DUMMYFUNCTION("""COMPUTED_VALUE"""),787.0)</f>
        <v>787</v>
      </c>
      <c r="L788" s="4" t="str">
        <f>IFERROR(__xludf.DUMMYFUNCTION("""COMPUTED_VALUE"""),"66.5")</f>
        <v>66.5</v>
      </c>
      <c r="M788" s="4" t="str">
        <f>IFERROR(__xludf.DUMMYFUNCTION("""COMPUTED_VALUE"""),"70.2")</f>
        <v>70.2</v>
      </c>
    </row>
    <row r="789" ht="15.75" customHeight="1">
      <c r="A789" s="4">
        <v>166.37</v>
      </c>
      <c r="H789" s="2" t="s">
        <v>789</v>
      </c>
      <c r="J789" s="4">
        <f>IFERROR(__xludf.DUMMYFUNCTION("SPLIT(H789,"","",3)"),788.0)</f>
        <v>788</v>
      </c>
      <c r="K789" s="4">
        <f>IFERROR(__xludf.DUMMYFUNCTION("""COMPUTED_VALUE"""),788.0)</f>
        <v>788</v>
      </c>
      <c r="L789" s="4" t="str">
        <f>IFERROR(__xludf.DUMMYFUNCTION("""COMPUTED_VALUE"""),"65.5")</f>
        <v>65.5</v>
      </c>
      <c r="M789" s="4" t="str">
        <f>IFERROR(__xludf.DUMMYFUNCTION("""COMPUTED_VALUE"""),"70.2")</f>
        <v>70.2</v>
      </c>
    </row>
    <row r="790" ht="15.75" customHeight="1">
      <c r="A790" s="4">
        <v>166.37</v>
      </c>
      <c r="H790" s="2" t="s">
        <v>790</v>
      </c>
      <c r="J790" s="4">
        <f>IFERROR(__xludf.DUMMYFUNCTION("SPLIT(H790,"","",3)"),789.0)</f>
        <v>789</v>
      </c>
      <c r="K790" s="4">
        <f>IFERROR(__xludf.DUMMYFUNCTION("""COMPUTED_VALUE"""),789.0)</f>
        <v>789</v>
      </c>
      <c r="L790" s="4" t="str">
        <f>IFERROR(__xludf.DUMMYFUNCTION("""COMPUTED_VALUE"""),"65.5")</f>
        <v>65.5</v>
      </c>
      <c r="M790" s="4" t="str">
        <f>IFERROR(__xludf.DUMMYFUNCTION("""COMPUTED_VALUE"""),"70.2")</f>
        <v>70.2</v>
      </c>
    </row>
    <row r="791" ht="15.75" customHeight="1">
      <c r="A791" s="4">
        <v>166.37</v>
      </c>
      <c r="H791" s="2" t="s">
        <v>791</v>
      </c>
      <c r="J791" s="4">
        <f>IFERROR(__xludf.DUMMYFUNCTION("SPLIT(H791,"","",3)"),790.0)</f>
        <v>790</v>
      </c>
      <c r="K791" s="4">
        <f>IFERROR(__xludf.DUMMYFUNCTION("""COMPUTED_VALUE"""),790.0)</f>
        <v>790</v>
      </c>
      <c r="L791" s="4" t="str">
        <f>IFERROR(__xludf.DUMMYFUNCTION("""COMPUTED_VALUE"""),"65.5")</f>
        <v>65.5</v>
      </c>
      <c r="M791" s="4" t="str">
        <f>IFERROR(__xludf.DUMMYFUNCTION("""COMPUTED_VALUE"""),"70.2")</f>
        <v>70.2</v>
      </c>
    </row>
    <row r="792" ht="15.75" customHeight="1">
      <c r="A792" s="4">
        <v>166.37</v>
      </c>
      <c r="H792" s="2" t="s">
        <v>792</v>
      </c>
      <c r="J792" s="4">
        <f>IFERROR(__xludf.DUMMYFUNCTION("SPLIT(H792,"","",3)"),791.0)</f>
        <v>791</v>
      </c>
      <c r="K792" s="4">
        <f>IFERROR(__xludf.DUMMYFUNCTION("""COMPUTED_VALUE"""),791.0)</f>
        <v>791</v>
      </c>
      <c r="L792" s="4" t="str">
        <f>IFERROR(__xludf.DUMMYFUNCTION("""COMPUTED_VALUE"""),"65.5")</f>
        <v>65.5</v>
      </c>
      <c r="M792" s="4" t="str">
        <f>IFERROR(__xludf.DUMMYFUNCTION("""COMPUTED_VALUE"""),"70.2")</f>
        <v>70.2</v>
      </c>
    </row>
    <row r="793" ht="15.75" customHeight="1">
      <c r="A793" s="4">
        <v>166.37</v>
      </c>
      <c r="H793" s="2" t="s">
        <v>793</v>
      </c>
      <c r="J793" s="4">
        <f>IFERROR(__xludf.DUMMYFUNCTION("SPLIT(H793,"","",3)"),792.0)</f>
        <v>792</v>
      </c>
      <c r="K793" s="4">
        <f>IFERROR(__xludf.DUMMYFUNCTION("""COMPUTED_VALUE"""),792.0)</f>
        <v>792</v>
      </c>
      <c r="L793" s="4" t="str">
        <f>IFERROR(__xludf.DUMMYFUNCTION("""COMPUTED_VALUE"""),"65.5")</f>
        <v>65.5</v>
      </c>
      <c r="M793" s="4" t="str">
        <f>IFERROR(__xludf.DUMMYFUNCTION("""COMPUTED_VALUE"""),"70.2")</f>
        <v>70.2</v>
      </c>
    </row>
    <row r="794" ht="15.75" customHeight="1">
      <c r="A794" s="4">
        <v>184.15</v>
      </c>
      <c r="H794" s="2" t="s">
        <v>794</v>
      </c>
      <c r="J794" s="4">
        <f>IFERROR(__xludf.DUMMYFUNCTION("SPLIT(H794,"","",3)"),793.0)</f>
        <v>793</v>
      </c>
      <c r="K794" s="4">
        <f>IFERROR(__xludf.DUMMYFUNCTION("""COMPUTED_VALUE"""),793.0)</f>
        <v>793</v>
      </c>
      <c r="L794" s="4" t="str">
        <f>IFERROR(__xludf.DUMMYFUNCTION("""COMPUTED_VALUE"""),"72.5")</f>
        <v>72.5</v>
      </c>
      <c r="M794" s="4" t="str">
        <f>IFERROR(__xludf.DUMMYFUNCTION("""COMPUTED_VALUE"""),"71.2")</f>
        <v>71.2</v>
      </c>
    </row>
    <row r="795" ht="15.75" customHeight="1">
      <c r="A795" s="4">
        <v>184.15</v>
      </c>
      <c r="H795" s="2" t="s">
        <v>795</v>
      </c>
      <c r="J795" s="4">
        <f>IFERROR(__xludf.DUMMYFUNCTION("SPLIT(H795,"","",3)"),794.0)</f>
        <v>794</v>
      </c>
      <c r="K795" s="4">
        <f>IFERROR(__xludf.DUMMYFUNCTION("""COMPUTED_VALUE"""),794.0)</f>
        <v>794</v>
      </c>
      <c r="L795" s="4" t="str">
        <f>IFERROR(__xludf.DUMMYFUNCTION("""COMPUTED_VALUE"""),"72.5")</f>
        <v>72.5</v>
      </c>
      <c r="M795" s="4" t="str">
        <f>IFERROR(__xludf.DUMMYFUNCTION("""COMPUTED_VALUE"""),"71.2")</f>
        <v>71.2</v>
      </c>
    </row>
    <row r="796" ht="15.75" customHeight="1">
      <c r="A796" s="4">
        <v>181.61</v>
      </c>
      <c r="H796" s="2" t="s">
        <v>796</v>
      </c>
      <c r="J796" s="4">
        <f>IFERROR(__xludf.DUMMYFUNCTION("SPLIT(H796,"","",3)"),795.0)</f>
        <v>795</v>
      </c>
      <c r="K796" s="4">
        <f>IFERROR(__xludf.DUMMYFUNCTION("""COMPUTED_VALUE"""),795.0)</f>
        <v>795</v>
      </c>
      <c r="L796" s="4" t="str">
        <f>IFERROR(__xludf.DUMMYFUNCTION("""COMPUTED_VALUE"""),"71.5")</f>
        <v>71.5</v>
      </c>
      <c r="M796" s="4" t="str">
        <f>IFERROR(__xludf.DUMMYFUNCTION("""COMPUTED_VALUE"""),"71.2")</f>
        <v>71.2</v>
      </c>
    </row>
    <row r="797" ht="15.75" customHeight="1">
      <c r="A797" s="4">
        <v>181.61</v>
      </c>
      <c r="H797" s="2" t="s">
        <v>797</v>
      </c>
      <c r="J797" s="4">
        <f>IFERROR(__xludf.DUMMYFUNCTION("SPLIT(H797,"","",3)"),796.0)</f>
        <v>796</v>
      </c>
      <c r="K797" s="4">
        <f>IFERROR(__xludf.DUMMYFUNCTION("""COMPUTED_VALUE"""),796.0)</f>
        <v>796</v>
      </c>
      <c r="L797" s="4" t="str">
        <f>IFERROR(__xludf.DUMMYFUNCTION("""COMPUTED_VALUE"""),"71.5")</f>
        <v>71.5</v>
      </c>
      <c r="M797" s="4" t="str">
        <f>IFERROR(__xludf.DUMMYFUNCTION("""COMPUTED_VALUE"""),"71.2")</f>
        <v>71.2</v>
      </c>
    </row>
    <row r="798" ht="15.75" customHeight="1">
      <c r="A798" s="4">
        <v>181.61</v>
      </c>
      <c r="H798" s="2" t="s">
        <v>798</v>
      </c>
      <c r="J798" s="4">
        <f>IFERROR(__xludf.DUMMYFUNCTION("SPLIT(H798,"","",3)"),797.0)</f>
        <v>797</v>
      </c>
      <c r="K798" s="4">
        <f>IFERROR(__xludf.DUMMYFUNCTION("""COMPUTED_VALUE"""),797.0)</f>
        <v>797</v>
      </c>
      <c r="L798" s="4" t="str">
        <f>IFERROR(__xludf.DUMMYFUNCTION("""COMPUTED_VALUE"""),"71.5")</f>
        <v>71.5</v>
      </c>
      <c r="M798" s="4" t="str">
        <f>IFERROR(__xludf.DUMMYFUNCTION("""COMPUTED_VALUE"""),"71.2")</f>
        <v>71.2</v>
      </c>
    </row>
    <row r="799" ht="15.75" customHeight="1">
      <c r="A799" s="4">
        <v>181.61</v>
      </c>
      <c r="H799" s="2" t="s">
        <v>799</v>
      </c>
      <c r="J799" s="4">
        <f>IFERROR(__xludf.DUMMYFUNCTION("SPLIT(H799,"","",3)"),798.0)</f>
        <v>798</v>
      </c>
      <c r="K799" s="4">
        <f>IFERROR(__xludf.DUMMYFUNCTION("""COMPUTED_VALUE"""),798.0)</f>
        <v>798</v>
      </c>
      <c r="L799" s="4" t="str">
        <f>IFERROR(__xludf.DUMMYFUNCTION("""COMPUTED_VALUE"""),"71.5")</f>
        <v>71.5</v>
      </c>
      <c r="M799" s="4" t="str">
        <f>IFERROR(__xludf.DUMMYFUNCTION("""COMPUTED_VALUE"""),"71.2")</f>
        <v>71.2</v>
      </c>
    </row>
    <row r="800" ht="15.75" customHeight="1">
      <c r="A800" s="4">
        <v>179.07</v>
      </c>
      <c r="H800" s="2" t="s">
        <v>800</v>
      </c>
      <c r="J800" s="4">
        <f>IFERROR(__xludf.DUMMYFUNCTION("SPLIT(H800,"","",3)"),799.0)</f>
        <v>799</v>
      </c>
      <c r="K800" s="4">
        <f>IFERROR(__xludf.DUMMYFUNCTION("""COMPUTED_VALUE"""),799.0)</f>
        <v>799</v>
      </c>
      <c r="L800" s="4" t="str">
        <f>IFERROR(__xludf.DUMMYFUNCTION("""COMPUTED_VALUE"""),"70.5")</f>
        <v>70.5</v>
      </c>
      <c r="M800" s="4" t="str">
        <f>IFERROR(__xludf.DUMMYFUNCTION("""COMPUTED_VALUE"""),"71.2")</f>
        <v>71.2</v>
      </c>
    </row>
    <row r="801" ht="15.75" customHeight="1">
      <c r="A801" s="4">
        <v>179.07</v>
      </c>
      <c r="H801" s="2" t="s">
        <v>801</v>
      </c>
      <c r="J801" s="4">
        <f>IFERROR(__xludf.DUMMYFUNCTION("SPLIT(H801,"","",3)"),800.0)</f>
        <v>800</v>
      </c>
      <c r="K801" s="4">
        <f>IFERROR(__xludf.DUMMYFUNCTION("""COMPUTED_VALUE"""),800.0)</f>
        <v>800</v>
      </c>
      <c r="L801" s="4" t="str">
        <f>IFERROR(__xludf.DUMMYFUNCTION("""COMPUTED_VALUE"""),"70.5")</f>
        <v>70.5</v>
      </c>
      <c r="M801" s="4" t="str">
        <f>IFERROR(__xludf.DUMMYFUNCTION("""COMPUTED_VALUE"""),"71.2")</f>
        <v>71.2</v>
      </c>
    </row>
    <row r="802" ht="15.75" customHeight="1">
      <c r="A802" s="4">
        <v>179.07</v>
      </c>
      <c r="H802" s="2" t="s">
        <v>802</v>
      </c>
      <c r="J802" s="4">
        <f>IFERROR(__xludf.DUMMYFUNCTION("SPLIT(H802,"","",3)"),801.0)</f>
        <v>801</v>
      </c>
      <c r="K802" s="4">
        <f>IFERROR(__xludf.DUMMYFUNCTION("""COMPUTED_VALUE"""),801.0)</f>
        <v>801</v>
      </c>
      <c r="L802" s="4" t="str">
        <f>IFERROR(__xludf.DUMMYFUNCTION("""COMPUTED_VALUE"""),"70.5")</f>
        <v>70.5</v>
      </c>
      <c r="M802" s="4" t="str">
        <f>IFERROR(__xludf.DUMMYFUNCTION("""COMPUTED_VALUE"""),"71.2")</f>
        <v>71.2</v>
      </c>
    </row>
    <row r="803" ht="15.75" customHeight="1">
      <c r="A803" s="4">
        <v>179.07</v>
      </c>
      <c r="H803" s="2" t="s">
        <v>803</v>
      </c>
      <c r="J803" s="4">
        <f>IFERROR(__xludf.DUMMYFUNCTION("SPLIT(H803,"","",3)"),802.0)</f>
        <v>802</v>
      </c>
      <c r="K803" s="4">
        <f>IFERROR(__xludf.DUMMYFUNCTION("""COMPUTED_VALUE"""),802.0)</f>
        <v>802</v>
      </c>
      <c r="L803" s="4" t="str">
        <f>IFERROR(__xludf.DUMMYFUNCTION("""COMPUTED_VALUE"""),"70.5")</f>
        <v>70.5</v>
      </c>
      <c r="M803" s="4" t="str">
        <f>IFERROR(__xludf.DUMMYFUNCTION("""COMPUTED_VALUE"""),"71.2")</f>
        <v>71.2</v>
      </c>
    </row>
    <row r="804" ht="15.75" customHeight="1">
      <c r="A804" s="4">
        <v>179.07</v>
      </c>
      <c r="H804" s="2" t="s">
        <v>804</v>
      </c>
      <c r="J804" s="4">
        <f>IFERROR(__xludf.DUMMYFUNCTION("SPLIT(H804,"","",3)"),803.0)</f>
        <v>803</v>
      </c>
      <c r="K804" s="4">
        <f>IFERROR(__xludf.DUMMYFUNCTION("""COMPUTED_VALUE"""),803.0)</f>
        <v>803</v>
      </c>
      <c r="L804" s="4" t="str">
        <f>IFERROR(__xludf.DUMMYFUNCTION("""COMPUTED_VALUE"""),"70.5")</f>
        <v>70.5</v>
      </c>
      <c r="M804" s="4" t="str">
        <f>IFERROR(__xludf.DUMMYFUNCTION("""COMPUTED_VALUE"""),"71.2")</f>
        <v>71.2</v>
      </c>
    </row>
    <row r="805" ht="15.75" customHeight="1">
      <c r="A805" s="4">
        <v>179.07</v>
      </c>
      <c r="H805" s="2" t="s">
        <v>805</v>
      </c>
      <c r="J805" s="4">
        <f>IFERROR(__xludf.DUMMYFUNCTION("SPLIT(H805,"","",3)"),804.0)</f>
        <v>804</v>
      </c>
      <c r="K805" s="4">
        <f>IFERROR(__xludf.DUMMYFUNCTION("""COMPUTED_VALUE"""),804.0)</f>
        <v>804</v>
      </c>
      <c r="L805" s="4" t="str">
        <f>IFERROR(__xludf.DUMMYFUNCTION("""COMPUTED_VALUE"""),"70.5")</f>
        <v>70.5</v>
      </c>
      <c r="M805" s="4" t="str">
        <f>IFERROR(__xludf.DUMMYFUNCTION("""COMPUTED_VALUE"""),"71.2")</f>
        <v>71.2</v>
      </c>
    </row>
    <row r="806" ht="15.75" customHeight="1">
      <c r="A806" s="4">
        <v>179.07</v>
      </c>
      <c r="H806" s="2" t="s">
        <v>806</v>
      </c>
      <c r="J806" s="4">
        <f>IFERROR(__xludf.DUMMYFUNCTION("SPLIT(H806,"","",3)"),805.0)</f>
        <v>805</v>
      </c>
      <c r="K806" s="4">
        <f>IFERROR(__xludf.DUMMYFUNCTION("""COMPUTED_VALUE"""),805.0)</f>
        <v>805</v>
      </c>
      <c r="L806" s="4" t="str">
        <f>IFERROR(__xludf.DUMMYFUNCTION("""COMPUTED_VALUE"""),"70.5")</f>
        <v>70.5</v>
      </c>
      <c r="M806" s="4" t="str">
        <f>IFERROR(__xludf.DUMMYFUNCTION("""COMPUTED_VALUE"""),"71.2")</f>
        <v>71.2</v>
      </c>
    </row>
    <row r="807" ht="15.75" customHeight="1">
      <c r="A807" s="4">
        <v>176.53</v>
      </c>
      <c r="H807" s="2" t="s">
        <v>807</v>
      </c>
      <c r="J807" s="4">
        <f>IFERROR(__xludf.DUMMYFUNCTION("SPLIT(H807,"","",3)"),806.0)</f>
        <v>806</v>
      </c>
      <c r="K807" s="4">
        <f>IFERROR(__xludf.DUMMYFUNCTION("""COMPUTED_VALUE"""),806.0)</f>
        <v>806</v>
      </c>
      <c r="L807" s="4" t="str">
        <f>IFERROR(__xludf.DUMMYFUNCTION("""COMPUTED_VALUE"""),"69.5")</f>
        <v>69.5</v>
      </c>
      <c r="M807" s="4" t="str">
        <f>IFERROR(__xludf.DUMMYFUNCTION("""COMPUTED_VALUE"""),"71.2")</f>
        <v>71.2</v>
      </c>
    </row>
    <row r="808" ht="15.75" customHeight="1">
      <c r="A808" s="4">
        <v>176.53</v>
      </c>
      <c r="H808" s="2" t="s">
        <v>808</v>
      </c>
      <c r="J808" s="4">
        <f>IFERROR(__xludf.DUMMYFUNCTION("SPLIT(H808,"","",3)"),807.0)</f>
        <v>807</v>
      </c>
      <c r="K808" s="4">
        <f>IFERROR(__xludf.DUMMYFUNCTION("""COMPUTED_VALUE"""),807.0)</f>
        <v>807</v>
      </c>
      <c r="L808" s="4" t="str">
        <f>IFERROR(__xludf.DUMMYFUNCTION("""COMPUTED_VALUE"""),"69.5")</f>
        <v>69.5</v>
      </c>
      <c r="M808" s="4" t="str">
        <f>IFERROR(__xludf.DUMMYFUNCTION("""COMPUTED_VALUE"""),"71.2")</f>
        <v>71.2</v>
      </c>
    </row>
    <row r="809" ht="15.75" customHeight="1">
      <c r="A809" s="4">
        <v>176.53</v>
      </c>
      <c r="H809" s="2" t="s">
        <v>809</v>
      </c>
      <c r="J809" s="4">
        <f>IFERROR(__xludf.DUMMYFUNCTION("SPLIT(H809,"","",3)"),808.0)</f>
        <v>808</v>
      </c>
      <c r="K809" s="4">
        <f>IFERROR(__xludf.DUMMYFUNCTION("""COMPUTED_VALUE"""),808.0)</f>
        <v>808</v>
      </c>
      <c r="L809" s="4" t="str">
        <f>IFERROR(__xludf.DUMMYFUNCTION("""COMPUTED_VALUE"""),"69.5")</f>
        <v>69.5</v>
      </c>
      <c r="M809" s="4" t="str">
        <f>IFERROR(__xludf.DUMMYFUNCTION("""COMPUTED_VALUE"""),"71.2")</f>
        <v>71.2</v>
      </c>
    </row>
    <row r="810" ht="15.75" customHeight="1">
      <c r="A810" s="4">
        <v>176.53</v>
      </c>
      <c r="H810" s="2" t="s">
        <v>810</v>
      </c>
      <c r="J810" s="4">
        <f>IFERROR(__xludf.DUMMYFUNCTION("SPLIT(H810,"","",3)"),809.0)</f>
        <v>809</v>
      </c>
      <c r="K810" s="4">
        <f>IFERROR(__xludf.DUMMYFUNCTION("""COMPUTED_VALUE"""),809.0)</f>
        <v>809</v>
      </c>
      <c r="L810" s="4" t="str">
        <f>IFERROR(__xludf.DUMMYFUNCTION("""COMPUTED_VALUE"""),"69.5")</f>
        <v>69.5</v>
      </c>
      <c r="M810" s="4" t="str">
        <f>IFERROR(__xludf.DUMMYFUNCTION("""COMPUTED_VALUE"""),"71.2")</f>
        <v>71.2</v>
      </c>
    </row>
    <row r="811" ht="15.75" customHeight="1">
      <c r="A811" s="4">
        <v>176.53</v>
      </c>
      <c r="H811" s="2" t="s">
        <v>811</v>
      </c>
      <c r="J811" s="4">
        <f>IFERROR(__xludf.DUMMYFUNCTION("SPLIT(H811,"","",3)"),810.0)</f>
        <v>810</v>
      </c>
      <c r="K811" s="4">
        <f>IFERROR(__xludf.DUMMYFUNCTION("""COMPUTED_VALUE"""),810.0)</f>
        <v>810</v>
      </c>
      <c r="L811" s="4" t="str">
        <f>IFERROR(__xludf.DUMMYFUNCTION("""COMPUTED_VALUE"""),"69.5")</f>
        <v>69.5</v>
      </c>
      <c r="M811" s="4" t="str">
        <f>IFERROR(__xludf.DUMMYFUNCTION("""COMPUTED_VALUE"""),"71.2")</f>
        <v>71.2</v>
      </c>
    </row>
    <row r="812" ht="15.75" customHeight="1">
      <c r="A812" s="4">
        <v>176.53</v>
      </c>
      <c r="H812" s="2" t="s">
        <v>812</v>
      </c>
      <c r="J812" s="4">
        <f>IFERROR(__xludf.DUMMYFUNCTION("SPLIT(H812,"","",3)"),811.0)</f>
        <v>811</v>
      </c>
      <c r="K812" s="4">
        <f>IFERROR(__xludf.DUMMYFUNCTION("""COMPUTED_VALUE"""),811.0)</f>
        <v>811</v>
      </c>
      <c r="L812" s="4" t="str">
        <f>IFERROR(__xludf.DUMMYFUNCTION("""COMPUTED_VALUE"""),"69.5")</f>
        <v>69.5</v>
      </c>
      <c r="M812" s="4" t="str">
        <f>IFERROR(__xludf.DUMMYFUNCTION("""COMPUTED_VALUE"""),"71.2")</f>
        <v>71.2</v>
      </c>
    </row>
    <row r="813" ht="15.75" customHeight="1">
      <c r="A813" s="4">
        <v>176.53</v>
      </c>
      <c r="H813" s="2" t="s">
        <v>813</v>
      </c>
      <c r="J813" s="4">
        <f>IFERROR(__xludf.DUMMYFUNCTION("SPLIT(H813,"","",3)"),812.0)</f>
        <v>812</v>
      </c>
      <c r="K813" s="4">
        <f>IFERROR(__xludf.DUMMYFUNCTION("""COMPUTED_VALUE"""),812.0)</f>
        <v>812</v>
      </c>
      <c r="L813" s="4" t="str">
        <f>IFERROR(__xludf.DUMMYFUNCTION("""COMPUTED_VALUE"""),"69.5")</f>
        <v>69.5</v>
      </c>
      <c r="M813" s="4" t="str">
        <f>IFERROR(__xludf.DUMMYFUNCTION("""COMPUTED_VALUE"""),"71.2")</f>
        <v>71.2</v>
      </c>
    </row>
    <row r="814" ht="15.75" customHeight="1">
      <c r="A814" s="4">
        <v>176.53</v>
      </c>
      <c r="H814" s="2" t="s">
        <v>814</v>
      </c>
      <c r="J814" s="4">
        <f>IFERROR(__xludf.DUMMYFUNCTION("SPLIT(H814,"","",3)"),813.0)</f>
        <v>813</v>
      </c>
      <c r="K814" s="4">
        <f>IFERROR(__xludf.DUMMYFUNCTION("""COMPUTED_VALUE"""),813.0)</f>
        <v>813</v>
      </c>
      <c r="L814" s="4" t="str">
        <f>IFERROR(__xludf.DUMMYFUNCTION("""COMPUTED_VALUE"""),"69.5")</f>
        <v>69.5</v>
      </c>
      <c r="M814" s="4" t="str">
        <f>IFERROR(__xludf.DUMMYFUNCTION("""COMPUTED_VALUE"""),"71.2")</f>
        <v>71.2</v>
      </c>
    </row>
    <row r="815" ht="15.75" customHeight="1">
      <c r="A815" s="4">
        <v>176.53</v>
      </c>
      <c r="H815" s="2" t="s">
        <v>815</v>
      </c>
      <c r="J815" s="4">
        <f>IFERROR(__xludf.DUMMYFUNCTION("SPLIT(H815,"","",3)"),814.0)</f>
        <v>814</v>
      </c>
      <c r="K815" s="4">
        <f>IFERROR(__xludf.DUMMYFUNCTION("""COMPUTED_VALUE"""),814.0)</f>
        <v>814</v>
      </c>
      <c r="L815" s="4" t="str">
        <f>IFERROR(__xludf.DUMMYFUNCTION("""COMPUTED_VALUE"""),"69.5")</f>
        <v>69.5</v>
      </c>
      <c r="M815" s="4" t="str">
        <f>IFERROR(__xludf.DUMMYFUNCTION("""COMPUTED_VALUE"""),"71.2")</f>
        <v>71.2</v>
      </c>
    </row>
    <row r="816" ht="15.75" customHeight="1">
      <c r="A816" s="4">
        <v>176.53</v>
      </c>
      <c r="H816" s="2" t="s">
        <v>816</v>
      </c>
      <c r="J816" s="4">
        <f>IFERROR(__xludf.DUMMYFUNCTION("SPLIT(H816,"","",3)"),815.0)</f>
        <v>815</v>
      </c>
      <c r="K816" s="4">
        <f>IFERROR(__xludf.DUMMYFUNCTION("""COMPUTED_VALUE"""),815.0)</f>
        <v>815</v>
      </c>
      <c r="L816" s="4" t="str">
        <f>IFERROR(__xludf.DUMMYFUNCTION("""COMPUTED_VALUE"""),"69.5")</f>
        <v>69.5</v>
      </c>
      <c r="M816" s="4" t="str">
        <f>IFERROR(__xludf.DUMMYFUNCTION("""COMPUTED_VALUE"""),"71.2")</f>
        <v>71.2</v>
      </c>
    </row>
    <row r="817" ht="15.75" customHeight="1">
      <c r="A817" s="4">
        <v>176.53</v>
      </c>
      <c r="H817" s="2" t="s">
        <v>817</v>
      </c>
      <c r="J817" s="4">
        <f>IFERROR(__xludf.DUMMYFUNCTION("SPLIT(H817,"","",3)"),816.0)</f>
        <v>816</v>
      </c>
      <c r="K817" s="4">
        <f>IFERROR(__xludf.DUMMYFUNCTION("""COMPUTED_VALUE"""),816.0)</f>
        <v>816</v>
      </c>
      <c r="L817" s="4" t="str">
        <f>IFERROR(__xludf.DUMMYFUNCTION("""COMPUTED_VALUE"""),"69.5")</f>
        <v>69.5</v>
      </c>
      <c r="M817" s="4" t="str">
        <f>IFERROR(__xludf.DUMMYFUNCTION("""COMPUTED_VALUE"""),"71.2")</f>
        <v>71.2</v>
      </c>
    </row>
    <row r="818" ht="15.75" customHeight="1">
      <c r="A818" s="4">
        <v>176.53</v>
      </c>
      <c r="H818" s="2" t="s">
        <v>818</v>
      </c>
      <c r="J818" s="4">
        <f>IFERROR(__xludf.DUMMYFUNCTION("SPLIT(H818,"","",3)"),817.0)</f>
        <v>817</v>
      </c>
      <c r="K818" s="4">
        <f>IFERROR(__xludf.DUMMYFUNCTION("""COMPUTED_VALUE"""),817.0)</f>
        <v>817</v>
      </c>
      <c r="L818" s="4" t="str">
        <f>IFERROR(__xludf.DUMMYFUNCTION("""COMPUTED_VALUE"""),"69.5")</f>
        <v>69.5</v>
      </c>
      <c r="M818" s="4" t="str">
        <f>IFERROR(__xludf.DUMMYFUNCTION("""COMPUTED_VALUE"""),"71.2")</f>
        <v>71.2</v>
      </c>
    </row>
    <row r="819" ht="15.75" customHeight="1">
      <c r="A819" s="4">
        <v>176.53</v>
      </c>
      <c r="H819" s="2" t="s">
        <v>819</v>
      </c>
      <c r="J819" s="4">
        <f>IFERROR(__xludf.DUMMYFUNCTION("SPLIT(H819,"","",3)"),818.0)</f>
        <v>818</v>
      </c>
      <c r="K819" s="4">
        <f>IFERROR(__xludf.DUMMYFUNCTION("""COMPUTED_VALUE"""),818.0)</f>
        <v>818</v>
      </c>
      <c r="L819" s="4" t="str">
        <f>IFERROR(__xludf.DUMMYFUNCTION("""COMPUTED_VALUE"""),"69.5")</f>
        <v>69.5</v>
      </c>
      <c r="M819" s="4" t="str">
        <f>IFERROR(__xludf.DUMMYFUNCTION("""COMPUTED_VALUE"""),"71.2")</f>
        <v>71.2</v>
      </c>
    </row>
    <row r="820" ht="15.75" customHeight="1">
      <c r="A820" s="4">
        <v>176.53</v>
      </c>
      <c r="H820" s="2" t="s">
        <v>820</v>
      </c>
      <c r="J820" s="4">
        <f>IFERROR(__xludf.DUMMYFUNCTION("SPLIT(H820,"","",3)"),819.0)</f>
        <v>819</v>
      </c>
      <c r="K820" s="4">
        <f>IFERROR(__xludf.DUMMYFUNCTION("""COMPUTED_VALUE"""),819.0)</f>
        <v>819</v>
      </c>
      <c r="L820" s="4" t="str">
        <f>IFERROR(__xludf.DUMMYFUNCTION("""COMPUTED_VALUE"""),"69.5")</f>
        <v>69.5</v>
      </c>
      <c r="M820" s="4" t="str">
        <f>IFERROR(__xludf.DUMMYFUNCTION("""COMPUTED_VALUE"""),"71.2")</f>
        <v>71.2</v>
      </c>
    </row>
    <row r="821" ht="15.75" customHeight="1">
      <c r="A821" s="4">
        <v>176.53</v>
      </c>
      <c r="H821" s="2" t="s">
        <v>821</v>
      </c>
      <c r="J821" s="4">
        <f>IFERROR(__xludf.DUMMYFUNCTION("SPLIT(H821,"","",3)"),820.0)</f>
        <v>820</v>
      </c>
      <c r="K821" s="4">
        <f>IFERROR(__xludf.DUMMYFUNCTION("""COMPUTED_VALUE"""),820.0)</f>
        <v>820</v>
      </c>
      <c r="L821" s="4" t="str">
        <f>IFERROR(__xludf.DUMMYFUNCTION("""COMPUTED_VALUE"""),"69.5")</f>
        <v>69.5</v>
      </c>
      <c r="M821" s="4" t="str">
        <f>IFERROR(__xludf.DUMMYFUNCTION("""COMPUTED_VALUE"""),"71.2")</f>
        <v>71.2</v>
      </c>
    </row>
    <row r="822" ht="15.75" customHeight="1">
      <c r="A822" s="4">
        <v>176.53</v>
      </c>
      <c r="H822" s="2" t="s">
        <v>822</v>
      </c>
      <c r="J822" s="4">
        <f>IFERROR(__xludf.DUMMYFUNCTION("SPLIT(H822,"","",3)"),821.0)</f>
        <v>821</v>
      </c>
      <c r="K822" s="4">
        <f>IFERROR(__xludf.DUMMYFUNCTION("""COMPUTED_VALUE"""),821.0)</f>
        <v>821</v>
      </c>
      <c r="L822" s="4" t="str">
        <f>IFERROR(__xludf.DUMMYFUNCTION("""COMPUTED_VALUE"""),"69.5")</f>
        <v>69.5</v>
      </c>
      <c r="M822" s="4" t="str">
        <f>IFERROR(__xludf.DUMMYFUNCTION("""COMPUTED_VALUE"""),"71.2")</f>
        <v>71.2</v>
      </c>
    </row>
    <row r="823" ht="15.75" customHeight="1">
      <c r="A823" s="4">
        <v>176.53</v>
      </c>
      <c r="H823" s="2" t="s">
        <v>823</v>
      </c>
      <c r="J823" s="4">
        <f>IFERROR(__xludf.DUMMYFUNCTION("SPLIT(H823,"","",3)"),822.0)</f>
        <v>822</v>
      </c>
      <c r="K823" s="4">
        <f>IFERROR(__xludf.DUMMYFUNCTION("""COMPUTED_VALUE"""),822.0)</f>
        <v>822</v>
      </c>
      <c r="L823" s="4" t="str">
        <f>IFERROR(__xludf.DUMMYFUNCTION("""COMPUTED_VALUE"""),"69.5")</f>
        <v>69.5</v>
      </c>
      <c r="M823" s="4" t="str">
        <f>IFERROR(__xludf.DUMMYFUNCTION("""COMPUTED_VALUE"""),"71.2")</f>
        <v>71.2</v>
      </c>
    </row>
    <row r="824" ht="15.75" customHeight="1">
      <c r="A824" s="4">
        <v>176.53</v>
      </c>
      <c r="H824" s="2" t="s">
        <v>824</v>
      </c>
      <c r="J824" s="4">
        <f>IFERROR(__xludf.DUMMYFUNCTION("SPLIT(H824,"","",3)"),823.0)</f>
        <v>823</v>
      </c>
      <c r="K824" s="4">
        <f>IFERROR(__xludf.DUMMYFUNCTION("""COMPUTED_VALUE"""),823.0)</f>
        <v>823</v>
      </c>
      <c r="L824" s="4" t="str">
        <f>IFERROR(__xludf.DUMMYFUNCTION("""COMPUTED_VALUE"""),"69.5")</f>
        <v>69.5</v>
      </c>
      <c r="M824" s="4" t="str">
        <f>IFERROR(__xludf.DUMMYFUNCTION("""COMPUTED_VALUE"""),"71.2")</f>
        <v>71.2</v>
      </c>
    </row>
    <row r="825" ht="15.75" customHeight="1">
      <c r="A825" s="4">
        <v>176.53</v>
      </c>
      <c r="H825" s="2" t="s">
        <v>825</v>
      </c>
      <c r="J825" s="4">
        <f>IFERROR(__xludf.DUMMYFUNCTION("SPLIT(H825,"","",3)"),824.0)</f>
        <v>824</v>
      </c>
      <c r="K825" s="4">
        <f>IFERROR(__xludf.DUMMYFUNCTION("""COMPUTED_VALUE"""),824.0)</f>
        <v>824</v>
      </c>
      <c r="L825" s="4" t="str">
        <f>IFERROR(__xludf.DUMMYFUNCTION("""COMPUTED_VALUE"""),"69.5")</f>
        <v>69.5</v>
      </c>
      <c r="M825" s="4" t="str">
        <f>IFERROR(__xludf.DUMMYFUNCTION("""COMPUTED_VALUE"""),"71.2")</f>
        <v>71.2</v>
      </c>
    </row>
    <row r="826" ht="15.75" customHeight="1">
      <c r="A826" s="4">
        <v>176.53</v>
      </c>
      <c r="H826" s="2" t="s">
        <v>826</v>
      </c>
      <c r="J826" s="4">
        <f>IFERROR(__xludf.DUMMYFUNCTION("SPLIT(H826,"","",3)"),825.0)</f>
        <v>825</v>
      </c>
      <c r="K826" s="4">
        <f>IFERROR(__xludf.DUMMYFUNCTION("""COMPUTED_VALUE"""),825.0)</f>
        <v>825</v>
      </c>
      <c r="L826" s="4" t="str">
        <f>IFERROR(__xludf.DUMMYFUNCTION("""COMPUTED_VALUE"""),"69.5")</f>
        <v>69.5</v>
      </c>
      <c r="M826" s="4" t="str">
        <f>IFERROR(__xludf.DUMMYFUNCTION("""COMPUTED_VALUE"""),"71.2")</f>
        <v>71.2</v>
      </c>
    </row>
    <row r="827" ht="15.75" customHeight="1">
      <c r="A827" s="4">
        <v>173.99</v>
      </c>
      <c r="H827" s="2" t="s">
        <v>827</v>
      </c>
      <c r="J827" s="4">
        <f>IFERROR(__xludf.DUMMYFUNCTION("SPLIT(H827,"","",3)"),826.0)</f>
        <v>826</v>
      </c>
      <c r="K827" s="4">
        <f>IFERROR(__xludf.DUMMYFUNCTION("""COMPUTED_VALUE"""),826.0)</f>
        <v>826</v>
      </c>
      <c r="L827" s="4" t="str">
        <f>IFERROR(__xludf.DUMMYFUNCTION("""COMPUTED_VALUE"""),"68.5")</f>
        <v>68.5</v>
      </c>
      <c r="M827" s="4" t="str">
        <f>IFERROR(__xludf.DUMMYFUNCTION("""COMPUTED_VALUE"""),"71.2")</f>
        <v>71.2</v>
      </c>
    </row>
    <row r="828" ht="15.75" customHeight="1">
      <c r="A828" s="4">
        <v>173.99</v>
      </c>
      <c r="H828" s="2" t="s">
        <v>828</v>
      </c>
      <c r="J828" s="4">
        <f>IFERROR(__xludf.DUMMYFUNCTION("SPLIT(H828,"","",3)"),827.0)</f>
        <v>827</v>
      </c>
      <c r="K828" s="4">
        <f>IFERROR(__xludf.DUMMYFUNCTION("""COMPUTED_VALUE"""),827.0)</f>
        <v>827</v>
      </c>
      <c r="L828" s="4" t="str">
        <f>IFERROR(__xludf.DUMMYFUNCTION("""COMPUTED_VALUE"""),"68.5")</f>
        <v>68.5</v>
      </c>
      <c r="M828" s="4" t="str">
        <f>IFERROR(__xludf.DUMMYFUNCTION("""COMPUTED_VALUE"""),"71.2")</f>
        <v>71.2</v>
      </c>
    </row>
    <row r="829" ht="15.75" customHeight="1">
      <c r="A829" s="4">
        <v>173.99</v>
      </c>
      <c r="H829" s="2" t="s">
        <v>829</v>
      </c>
      <c r="J829" s="4">
        <f>IFERROR(__xludf.DUMMYFUNCTION("SPLIT(H829,"","",3)"),828.0)</f>
        <v>828</v>
      </c>
      <c r="K829" s="4">
        <f>IFERROR(__xludf.DUMMYFUNCTION("""COMPUTED_VALUE"""),828.0)</f>
        <v>828</v>
      </c>
      <c r="L829" s="4" t="str">
        <f>IFERROR(__xludf.DUMMYFUNCTION("""COMPUTED_VALUE"""),"68.5")</f>
        <v>68.5</v>
      </c>
      <c r="M829" s="4" t="str">
        <f>IFERROR(__xludf.DUMMYFUNCTION("""COMPUTED_VALUE"""),"71.2")</f>
        <v>71.2</v>
      </c>
    </row>
    <row r="830" ht="15.75" customHeight="1">
      <c r="A830" s="4">
        <v>173.99</v>
      </c>
      <c r="H830" s="2" t="s">
        <v>830</v>
      </c>
      <c r="J830" s="4">
        <f>IFERROR(__xludf.DUMMYFUNCTION("SPLIT(H830,"","",3)"),829.0)</f>
        <v>829</v>
      </c>
      <c r="K830" s="4">
        <f>IFERROR(__xludf.DUMMYFUNCTION("""COMPUTED_VALUE"""),829.0)</f>
        <v>829</v>
      </c>
      <c r="L830" s="4" t="str">
        <f>IFERROR(__xludf.DUMMYFUNCTION("""COMPUTED_VALUE"""),"68.5")</f>
        <v>68.5</v>
      </c>
      <c r="M830" s="4" t="str">
        <f>IFERROR(__xludf.DUMMYFUNCTION("""COMPUTED_VALUE"""),"71.2")</f>
        <v>71.2</v>
      </c>
    </row>
    <row r="831" ht="15.75" customHeight="1">
      <c r="A831" s="4">
        <v>173.99</v>
      </c>
      <c r="H831" s="2" t="s">
        <v>831</v>
      </c>
      <c r="J831" s="4">
        <f>IFERROR(__xludf.DUMMYFUNCTION("SPLIT(H831,"","",3)"),830.0)</f>
        <v>830</v>
      </c>
      <c r="K831" s="4">
        <f>IFERROR(__xludf.DUMMYFUNCTION("""COMPUTED_VALUE"""),830.0)</f>
        <v>830</v>
      </c>
      <c r="L831" s="4" t="str">
        <f>IFERROR(__xludf.DUMMYFUNCTION("""COMPUTED_VALUE"""),"68.5")</f>
        <v>68.5</v>
      </c>
      <c r="M831" s="4" t="str">
        <f>IFERROR(__xludf.DUMMYFUNCTION("""COMPUTED_VALUE"""),"71.2")</f>
        <v>71.2</v>
      </c>
    </row>
    <row r="832" ht="15.75" customHeight="1">
      <c r="A832" s="4">
        <v>173.99</v>
      </c>
      <c r="H832" s="2" t="s">
        <v>832</v>
      </c>
      <c r="J832" s="4">
        <f>IFERROR(__xludf.DUMMYFUNCTION("SPLIT(H832,"","",3)"),831.0)</f>
        <v>831</v>
      </c>
      <c r="K832" s="4">
        <f>IFERROR(__xludf.DUMMYFUNCTION("""COMPUTED_VALUE"""),831.0)</f>
        <v>831</v>
      </c>
      <c r="L832" s="4" t="str">
        <f>IFERROR(__xludf.DUMMYFUNCTION("""COMPUTED_VALUE"""),"68.5")</f>
        <v>68.5</v>
      </c>
      <c r="M832" s="4" t="str">
        <f>IFERROR(__xludf.DUMMYFUNCTION("""COMPUTED_VALUE"""),"71.2")</f>
        <v>71.2</v>
      </c>
    </row>
    <row r="833" ht="15.75" customHeight="1">
      <c r="A833" s="4">
        <v>173.99</v>
      </c>
      <c r="H833" s="2" t="s">
        <v>833</v>
      </c>
      <c r="J833" s="4">
        <f>IFERROR(__xludf.DUMMYFUNCTION("SPLIT(H833,"","",3)"),832.0)</f>
        <v>832</v>
      </c>
      <c r="K833" s="4">
        <f>IFERROR(__xludf.DUMMYFUNCTION("""COMPUTED_VALUE"""),832.0)</f>
        <v>832</v>
      </c>
      <c r="L833" s="4" t="str">
        <f>IFERROR(__xludf.DUMMYFUNCTION("""COMPUTED_VALUE"""),"68.5")</f>
        <v>68.5</v>
      </c>
      <c r="M833" s="4" t="str">
        <f>IFERROR(__xludf.DUMMYFUNCTION("""COMPUTED_VALUE"""),"71.2")</f>
        <v>71.2</v>
      </c>
    </row>
    <row r="834" ht="15.75" customHeight="1">
      <c r="A834" s="4">
        <v>173.99</v>
      </c>
      <c r="H834" s="2" t="s">
        <v>834</v>
      </c>
      <c r="J834" s="4">
        <f>IFERROR(__xludf.DUMMYFUNCTION("SPLIT(H834,"","",3)"),833.0)</f>
        <v>833</v>
      </c>
      <c r="K834" s="4">
        <f>IFERROR(__xludf.DUMMYFUNCTION("""COMPUTED_VALUE"""),833.0)</f>
        <v>833</v>
      </c>
      <c r="L834" s="4" t="str">
        <f>IFERROR(__xludf.DUMMYFUNCTION("""COMPUTED_VALUE"""),"68.5")</f>
        <v>68.5</v>
      </c>
      <c r="M834" s="4" t="str">
        <f>IFERROR(__xludf.DUMMYFUNCTION("""COMPUTED_VALUE"""),"71.2")</f>
        <v>71.2</v>
      </c>
    </row>
    <row r="835" ht="15.75" customHeight="1">
      <c r="A835" s="4">
        <v>173.99</v>
      </c>
      <c r="H835" s="2" t="s">
        <v>835</v>
      </c>
      <c r="J835" s="4">
        <f>IFERROR(__xludf.DUMMYFUNCTION("SPLIT(H835,"","",3)"),834.0)</f>
        <v>834</v>
      </c>
      <c r="K835" s="4">
        <f>IFERROR(__xludf.DUMMYFUNCTION("""COMPUTED_VALUE"""),834.0)</f>
        <v>834</v>
      </c>
      <c r="L835" s="4" t="str">
        <f>IFERROR(__xludf.DUMMYFUNCTION("""COMPUTED_VALUE"""),"68.5")</f>
        <v>68.5</v>
      </c>
      <c r="M835" s="4" t="str">
        <f>IFERROR(__xludf.DUMMYFUNCTION("""COMPUTED_VALUE"""),"71.2")</f>
        <v>71.2</v>
      </c>
    </row>
    <row r="836" ht="15.75" customHeight="1">
      <c r="A836" s="4">
        <v>173.99</v>
      </c>
      <c r="H836" s="2" t="s">
        <v>836</v>
      </c>
      <c r="J836" s="4">
        <f>IFERROR(__xludf.DUMMYFUNCTION("SPLIT(H836,"","",3)"),835.0)</f>
        <v>835</v>
      </c>
      <c r="K836" s="4">
        <f>IFERROR(__xludf.DUMMYFUNCTION("""COMPUTED_VALUE"""),835.0)</f>
        <v>835</v>
      </c>
      <c r="L836" s="4" t="str">
        <f>IFERROR(__xludf.DUMMYFUNCTION("""COMPUTED_VALUE"""),"68.5")</f>
        <v>68.5</v>
      </c>
      <c r="M836" s="4" t="str">
        <f>IFERROR(__xludf.DUMMYFUNCTION("""COMPUTED_VALUE"""),"71.2")</f>
        <v>71.2</v>
      </c>
    </row>
    <row r="837" ht="15.75" customHeight="1">
      <c r="A837" s="4">
        <v>173.99</v>
      </c>
      <c r="H837" s="2" t="s">
        <v>837</v>
      </c>
      <c r="J837" s="4">
        <f>IFERROR(__xludf.DUMMYFUNCTION("SPLIT(H837,"","",3)"),836.0)</f>
        <v>836</v>
      </c>
      <c r="K837" s="4">
        <f>IFERROR(__xludf.DUMMYFUNCTION("""COMPUTED_VALUE"""),836.0)</f>
        <v>836</v>
      </c>
      <c r="L837" s="4" t="str">
        <f>IFERROR(__xludf.DUMMYFUNCTION("""COMPUTED_VALUE"""),"68.5")</f>
        <v>68.5</v>
      </c>
      <c r="M837" s="4" t="str">
        <f>IFERROR(__xludf.DUMMYFUNCTION("""COMPUTED_VALUE"""),"71.2")</f>
        <v>71.2</v>
      </c>
    </row>
    <row r="838" ht="15.75" customHeight="1">
      <c r="A838" s="4">
        <v>173.99</v>
      </c>
      <c r="H838" s="2" t="s">
        <v>838</v>
      </c>
      <c r="J838" s="4">
        <f>IFERROR(__xludf.DUMMYFUNCTION("SPLIT(H838,"","",3)"),837.0)</f>
        <v>837</v>
      </c>
      <c r="K838" s="4">
        <f>IFERROR(__xludf.DUMMYFUNCTION("""COMPUTED_VALUE"""),837.0)</f>
        <v>837</v>
      </c>
      <c r="L838" s="4" t="str">
        <f>IFERROR(__xludf.DUMMYFUNCTION("""COMPUTED_VALUE"""),"68.5")</f>
        <v>68.5</v>
      </c>
      <c r="M838" s="4" t="str">
        <f>IFERROR(__xludf.DUMMYFUNCTION("""COMPUTED_VALUE"""),"71.2")</f>
        <v>71.2</v>
      </c>
    </row>
    <row r="839" ht="15.75" customHeight="1">
      <c r="A839" s="4">
        <v>173.99</v>
      </c>
      <c r="H839" s="2" t="s">
        <v>839</v>
      </c>
      <c r="J839" s="4">
        <f>IFERROR(__xludf.DUMMYFUNCTION("SPLIT(H839,"","",3)"),838.0)</f>
        <v>838</v>
      </c>
      <c r="K839" s="4">
        <f>IFERROR(__xludf.DUMMYFUNCTION("""COMPUTED_VALUE"""),838.0)</f>
        <v>838</v>
      </c>
      <c r="L839" s="4" t="str">
        <f>IFERROR(__xludf.DUMMYFUNCTION("""COMPUTED_VALUE"""),"68.5")</f>
        <v>68.5</v>
      </c>
      <c r="M839" s="4" t="str">
        <f>IFERROR(__xludf.DUMMYFUNCTION("""COMPUTED_VALUE"""),"71.2")</f>
        <v>71.2</v>
      </c>
    </row>
    <row r="840" ht="15.75" customHeight="1">
      <c r="A840" s="4">
        <v>173.99</v>
      </c>
      <c r="H840" s="2" t="s">
        <v>840</v>
      </c>
      <c r="J840" s="4">
        <f>IFERROR(__xludf.DUMMYFUNCTION("SPLIT(H840,"","",3)"),839.0)</f>
        <v>839</v>
      </c>
      <c r="K840" s="4">
        <f>IFERROR(__xludf.DUMMYFUNCTION("""COMPUTED_VALUE"""),839.0)</f>
        <v>839</v>
      </c>
      <c r="L840" s="4" t="str">
        <f>IFERROR(__xludf.DUMMYFUNCTION("""COMPUTED_VALUE"""),"68.5")</f>
        <v>68.5</v>
      </c>
      <c r="M840" s="4" t="str">
        <f>IFERROR(__xludf.DUMMYFUNCTION("""COMPUTED_VALUE"""),"71.2")</f>
        <v>71.2</v>
      </c>
    </row>
    <row r="841" ht="15.75" customHeight="1">
      <c r="A841" s="4">
        <v>173.99</v>
      </c>
      <c r="H841" s="2" t="s">
        <v>841</v>
      </c>
      <c r="J841" s="4">
        <f>IFERROR(__xludf.DUMMYFUNCTION("SPLIT(H841,"","",3)"),840.0)</f>
        <v>840</v>
      </c>
      <c r="K841" s="4">
        <f>IFERROR(__xludf.DUMMYFUNCTION("""COMPUTED_VALUE"""),840.0)</f>
        <v>840</v>
      </c>
      <c r="L841" s="4" t="str">
        <f>IFERROR(__xludf.DUMMYFUNCTION("""COMPUTED_VALUE"""),"68.5")</f>
        <v>68.5</v>
      </c>
      <c r="M841" s="4" t="str">
        <f>IFERROR(__xludf.DUMMYFUNCTION("""COMPUTED_VALUE"""),"71.2")</f>
        <v>71.2</v>
      </c>
    </row>
    <row r="842" ht="15.75" customHeight="1">
      <c r="A842" s="4">
        <v>173.99</v>
      </c>
      <c r="H842" s="2" t="s">
        <v>842</v>
      </c>
      <c r="J842" s="4">
        <f>IFERROR(__xludf.DUMMYFUNCTION("SPLIT(H842,"","",3)"),841.0)</f>
        <v>841</v>
      </c>
      <c r="K842" s="4">
        <f>IFERROR(__xludf.DUMMYFUNCTION("""COMPUTED_VALUE"""),841.0)</f>
        <v>841</v>
      </c>
      <c r="L842" s="4" t="str">
        <f>IFERROR(__xludf.DUMMYFUNCTION("""COMPUTED_VALUE"""),"68.5")</f>
        <v>68.5</v>
      </c>
      <c r="M842" s="4" t="str">
        <f>IFERROR(__xludf.DUMMYFUNCTION("""COMPUTED_VALUE"""),"71.2")</f>
        <v>71.2</v>
      </c>
    </row>
    <row r="843" ht="15.75" customHeight="1">
      <c r="A843" s="4">
        <v>173.99</v>
      </c>
      <c r="H843" s="2" t="s">
        <v>843</v>
      </c>
      <c r="J843" s="4">
        <f>IFERROR(__xludf.DUMMYFUNCTION("SPLIT(H843,"","",3)"),842.0)</f>
        <v>842</v>
      </c>
      <c r="K843" s="4">
        <f>IFERROR(__xludf.DUMMYFUNCTION("""COMPUTED_VALUE"""),842.0)</f>
        <v>842</v>
      </c>
      <c r="L843" s="4" t="str">
        <f>IFERROR(__xludf.DUMMYFUNCTION("""COMPUTED_VALUE"""),"68.5")</f>
        <v>68.5</v>
      </c>
      <c r="M843" s="4" t="str">
        <f>IFERROR(__xludf.DUMMYFUNCTION("""COMPUTED_VALUE"""),"71.2")</f>
        <v>71.2</v>
      </c>
    </row>
    <row r="844" ht="15.75" customHeight="1">
      <c r="A844" s="4">
        <v>173.99</v>
      </c>
      <c r="H844" s="2" t="s">
        <v>844</v>
      </c>
      <c r="J844" s="4">
        <f>IFERROR(__xludf.DUMMYFUNCTION("SPLIT(H844,"","",3)"),843.0)</f>
        <v>843</v>
      </c>
      <c r="K844" s="4">
        <f>IFERROR(__xludf.DUMMYFUNCTION("""COMPUTED_VALUE"""),843.0)</f>
        <v>843</v>
      </c>
      <c r="L844" s="4" t="str">
        <f>IFERROR(__xludf.DUMMYFUNCTION("""COMPUTED_VALUE"""),"68.5")</f>
        <v>68.5</v>
      </c>
      <c r="M844" s="4" t="str">
        <f>IFERROR(__xludf.DUMMYFUNCTION("""COMPUTED_VALUE"""),"71.2")</f>
        <v>71.2</v>
      </c>
    </row>
    <row r="845" ht="15.75" customHeight="1">
      <c r="A845" s="4">
        <v>171.45</v>
      </c>
      <c r="H845" s="2" t="s">
        <v>845</v>
      </c>
      <c r="J845" s="4">
        <f>IFERROR(__xludf.DUMMYFUNCTION("SPLIT(H845,"","",3)"),844.0)</f>
        <v>844</v>
      </c>
      <c r="K845" s="4">
        <f>IFERROR(__xludf.DUMMYFUNCTION("""COMPUTED_VALUE"""),844.0)</f>
        <v>844</v>
      </c>
      <c r="L845" s="4" t="str">
        <f>IFERROR(__xludf.DUMMYFUNCTION("""COMPUTED_VALUE"""),"67.5")</f>
        <v>67.5</v>
      </c>
      <c r="M845" s="4" t="str">
        <f>IFERROR(__xludf.DUMMYFUNCTION("""COMPUTED_VALUE"""),"71.2")</f>
        <v>71.2</v>
      </c>
    </row>
    <row r="846" ht="15.75" customHeight="1">
      <c r="A846" s="4">
        <v>171.45</v>
      </c>
      <c r="H846" s="2" t="s">
        <v>846</v>
      </c>
      <c r="J846" s="4">
        <f>IFERROR(__xludf.DUMMYFUNCTION("SPLIT(H846,"","",3)"),845.0)</f>
        <v>845</v>
      </c>
      <c r="K846" s="4">
        <f>IFERROR(__xludf.DUMMYFUNCTION("""COMPUTED_VALUE"""),845.0)</f>
        <v>845</v>
      </c>
      <c r="L846" s="4" t="str">
        <f>IFERROR(__xludf.DUMMYFUNCTION("""COMPUTED_VALUE"""),"67.5")</f>
        <v>67.5</v>
      </c>
      <c r="M846" s="4" t="str">
        <f>IFERROR(__xludf.DUMMYFUNCTION("""COMPUTED_VALUE"""),"71.2")</f>
        <v>71.2</v>
      </c>
    </row>
    <row r="847" ht="15.75" customHeight="1">
      <c r="A847" s="4">
        <v>171.45</v>
      </c>
      <c r="H847" s="2" t="s">
        <v>847</v>
      </c>
      <c r="J847" s="4">
        <f>IFERROR(__xludf.DUMMYFUNCTION("SPLIT(H847,"","",3)"),846.0)</f>
        <v>846</v>
      </c>
      <c r="K847" s="4">
        <f>IFERROR(__xludf.DUMMYFUNCTION("""COMPUTED_VALUE"""),846.0)</f>
        <v>846</v>
      </c>
      <c r="L847" s="4" t="str">
        <f>IFERROR(__xludf.DUMMYFUNCTION("""COMPUTED_VALUE"""),"67.5")</f>
        <v>67.5</v>
      </c>
      <c r="M847" s="4" t="str">
        <f>IFERROR(__xludf.DUMMYFUNCTION("""COMPUTED_VALUE"""),"71.2")</f>
        <v>71.2</v>
      </c>
    </row>
    <row r="848" ht="15.75" customHeight="1">
      <c r="A848" s="4">
        <v>171.45</v>
      </c>
      <c r="H848" s="2" t="s">
        <v>848</v>
      </c>
      <c r="J848" s="4">
        <f>IFERROR(__xludf.DUMMYFUNCTION("SPLIT(H848,"","",3)"),847.0)</f>
        <v>847</v>
      </c>
      <c r="K848" s="4">
        <f>IFERROR(__xludf.DUMMYFUNCTION("""COMPUTED_VALUE"""),847.0)</f>
        <v>847</v>
      </c>
      <c r="L848" s="4" t="str">
        <f>IFERROR(__xludf.DUMMYFUNCTION("""COMPUTED_VALUE"""),"67.5")</f>
        <v>67.5</v>
      </c>
      <c r="M848" s="4" t="str">
        <f>IFERROR(__xludf.DUMMYFUNCTION("""COMPUTED_VALUE"""),"71.2")</f>
        <v>71.2</v>
      </c>
    </row>
    <row r="849" ht="15.75" customHeight="1">
      <c r="A849" s="4">
        <v>171.45</v>
      </c>
      <c r="H849" s="2" t="s">
        <v>849</v>
      </c>
      <c r="J849" s="4">
        <f>IFERROR(__xludf.DUMMYFUNCTION("SPLIT(H849,"","",3)"),848.0)</f>
        <v>848</v>
      </c>
      <c r="K849" s="4">
        <f>IFERROR(__xludf.DUMMYFUNCTION("""COMPUTED_VALUE"""),848.0)</f>
        <v>848</v>
      </c>
      <c r="L849" s="4" t="str">
        <f>IFERROR(__xludf.DUMMYFUNCTION("""COMPUTED_VALUE"""),"67.5")</f>
        <v>67.5</v>
      </c>
      <c r="M849" s="4" t="str">
        <f>IFERROR(__xludf.DUMMYFUNCTION("""COMPUTED_VALUE"""),"71.2")</f>
        <v>71.2</v>
      </c>
    </row>
    <row r="850" ht="15.75" customHeight="1">
      <c r="A850" s="4">
        <v>171.45</v>
      </c>
      <c r="H850" s="2" t="s">
        <v>850</v>
      </c>
      <c r="J850" s="4">
        <f>IFERROR(__xludf.DUMMYFUNCTION("SPLIT(H850,"","",3)"),849.0)</f>
        <v>849</v>
      </c>
      <c r="K850" s="4">
        <f>IFERROR(__xludf.DUMMYFUNCTION("""COMPUTED_VALUE"""),849.0)</f>
        <v>849</v>
      </c>
      <c r="L850" s="4" t="str">
        <f>IFERROR(__xludf.DUMMYFUNCTION("""COMPUTED_VALUE"""),"67.5")</f>
        <v>67.5</v>
      </c>
      <c r="M850" s="4" t="str">
        <f>IFERROR(__xludf.DUMMYFUNCTION("""COMPUTED_VALUE"""),"71.2")</f>
        <v>71.2</v>
      </c>
    </row>
    <row r="851" ht="15.75" customHeight="1">
      <c r="A851" s="4">
        <v>171.45</v>
      </c>
      <c r="H851" s="2" t="s">
        <v>851</v>
      </c>
      <c r="J851" s="4">
        <f>IFERROR(__xludf.DUMMYFUNCTION("SPLIT(H851,"","",3)"),850.0)</f>
        <v>850</v>
      </c>
      <c r="K851" s="4">
        <f>IFERROR(__xludf.DUMMYFUNCTION("""COMPUTED_VALUE"""),850.0)</f>
        <v>850</v>
      </c>
      <c r="L851" s="4" t="str">
        <f>IFERROR(__xludf.DUMMYFUNCTION("""COMPUTED_VALUE"""),"67.5")</f>
        <v>67.5</v>
      </c>
      <c r="M851" s="4" t="str">
        <f>IFERROR(__xludf.DUMMYFUNCTION("""COMPUTED_VALUE"""),"71.2")</f>
        <v>71.2</v>
      </c>
    </row>
    <row r="852" ht="15.75" customHeight="1">
      <c r="A852" s="4">
        <v>171.45</v>
      </c>
      <c r="H852" s="2" t="s">
        <v>852</v>
      </c>
      <c r="J852" s="4">
        <f>IFERROR(__xludf.DUMMYFUNCTION("SPLIT(H852,"","",3)"),851.0)</f>
        <v>851</v>
      </c>
      <c r="K852" s="4">
        <f>IFERROR(__xludf.DUMMYFUNCTION("""COMPUTED_VALUE"""),851.0)</f>
        <v>851</v>
      </c>
      <c r="L852" s="4" t="str">
        <f>IFERROR(__xludf.DUMMYFUNCTION("""COMPUTED_VALUE"""),"67.5")</f>
        <v>67.5</v>
      </c>
      <c r="M852" s="4" t="str">
        <f>IFERROR(__xludf.DUMMYFUNCTION("""COMPUTED_VALUE"""),"71.2")</f>
        <v>71.2</v>
      </c>
    </row>
    <row r="853" ht="15.75" customHeight="1">
      <c r="A853" s="4">
        <v>171.45</v>
      </c>
      <c r="H853" s="2" t="s">
        <v>853</v>
      </c>
      <c r="J853" s="4">
        <f>IFERROR(__xludf.DUMMYFUNCTION("SPLIT(H853,"","",3)"),852.0)</f>
        <v>852</v>
      </c>
      <c r="K853" s="4">
        <f>IFERROR(__xludf.DUMMYFUNCTION("""COMPUTED_VALUE"""),852.0)</f>
        <v>852</v>
      </c>
      <c r="L853" s="4" t="str">
        <f>IFERROR(__xludf.DUMMYFUNCTION("""COMPUTED_VALUE"""),"67.5")</f>
        <v>67.5</v>
      </c>
      <c r="M853" s="4" t="str">
        <f>IFERROR(__xludf.DUMMYFUNCTION("""COMPUTED_VALUE"""),"71.2")</f>
        <v>71.2</v>
      </c>
    </row>
    <row r="854" ht="15.75" customHeight="1">
      <c r="A854" s="4">
        <v>171.45</v>
      </c>
      <c r="H854" s="2" t="s">
        <v>854</v>
      </c>
      <c r="J854" s="4">
        <f>IFERROR(__xludf.DUMMYFUNCTION("SPLIT(H854,"","",3)"),853.0)</f>
        <v>853</v>
      </c>
      <c r="K854" s="4">
        <f>IFERROR(__xludf.DUMMYFUNCTION("""COMPUTED_VALUE"""),853.0)</f>
        <v>853</v>
      </c>
      <c r="L854" s="4" t="str">
        <f>IFERROR(__xludf.DUMMYFUNCTION("""COMPUTED_VALUE"""),"67.5")</f>
        <v>67.5</v>
      </c>
      <c r="M854" s="4" t="str">
        <f>IFERROR(__xludf.DUMMYFUNCTION("""COMPUTED_VALUE"""),"71.2")</f>
        <v>71.2</v>
      </c>
    </row>
    <row r="855" ht="15.75" customHeight="1">
      <c r="A855" s="4">
        <v>171.45</v>
      </c>
      <c r="H855" s="2" t="s">
        <v>855</v>
      </c>
      <c r="J855" s="4">
        <f>IFERROR(__xludf.DUMMYFUNCTION("SPLIT(H855,"","",3)"),854.0)</f>
        <v>854</v>
      </c>
      <c r="K855" s="4">
        <f>IFERROR(__xludf.DUMMYFUNCTION("""COMPUTED_VALUE"""),854.0)</f>
        <v>854</v>
      </c>
      <c r="L855" s="4" t="str">
        <f>IFERROR(__xludf.DUMMYFUNCTION("""COMPUTED_VALUE"""),"67.5")</f>
        <v>67.5</v>
      </c>
      <c r="M855" s="4" t="str">
        <f>IFERROR(__xludf.DUMMYFUNCTION("""COMPUTED_VALUE"""),"71.2")</f>
        <v>71.2</v>
      </c>
    </row>
    <row r="856" ht="15.75" customHeight="1">
      <c r="A856" s="4">
        <v>166.37</v>
      </c>
      <c r="H856" s="2" t="s">
        <v>856</v>
      </c>
      <c r="J856" s="4">
        <f>IFERROR(__xludf.DUMMYFUNCTION("SPLIT(H856,"","",3)"),855.0)</f>
        <v>855</v>
      </c>
      <c r="K856" s="4">
        <f>IFERROR(__xludf.DUMMYFUNCTION("""COMPUTED_VALUE"""),855.0)</f>
        <v>855</v>
      </c>
      <c r="L856" s="4" t="str">
        <f>IFERROR(__xludf.DUMMYFUNCTION("""COMPUTED_VALUE"""),"65.5")</f>
        <v>65.5</v>
      </c>
      <c r="M856" s="4" t="str">
        <f>IFERROR(__xludf.DUMMYFUNCTION("""COMPUTED_VALUE"""),"71.2")</f>
        <v>71.2</v>
      </c>
    </row>
    <row r="857" ht="15.75" customHeight="1">
      <c r="A857" s="4">
        <v>166.37</v>
      </c>
      <c r="H857" s="2" t="s">
        <v>857</v>
      </c>
      <c r="J857" s="4">
        <f>IFERROR(__xludf.DUMMYFUNCTION("SPLIT(H857,"","",3)"),856.0)</f>
        <v>856</v>
      </c>
      <c r="K857" s="4">
        <f>IFERROR(__xludf.DUMMYFUNCTION("""COMPUTED_VALUE"""),856.0)</f>
        <v>856</v>
      </c>
      <c r="L857" s="4" t="str">
        <f>IFERROR(__xludf.DUMMYFUNCTION("""COMPUTED_VALUE"""),"65.5")</f>
        <v>65.5</v>
      </c>
      <c r="M857" s="4" t="str">
        <f>IFERROR(__xludf.DUMMYFUNCTION("""COMPUTED_VALUE"""),"71.2")</f>
        <v>71.2</v>
      </c>
    </row>
    <row r="858" ht="15.75" customHeight="1">
      <c r="A858" s="4">
        <v>185.42000000000002</v>
      </c>
      <c r="H858" s="2" t="s">
        <v>858</v>
      </c>
      <c r="J858" s="4">
        <f>IFERROR(__xludf.DUMMYFUNCTION("SPLIT(H858,"","",3)"),857.0)</f>
        <v>857</v>
      </c>
      <c r="K858" s="4">
        <f>IFERROR(__xludf.DUMMYFUNCTION("""COMPUTED_VALUE"""),857.0)</f>
        <v>857</v>
      </c>
      <c r="L858" s="4">
        <f>IFERROR(__xludf.DUMMYFUNCTION("""COMPUTED_VALUE"""),73.0)</f>
        <v>73</v>
      </c>
      <c r="M858" s="4" t="str">
        <f>IFERROR(__xludf.DUMMYFUNCTION("""COMPUTED_VALUE"""),"72.2")</f>
        <v>72.2</v>
      </c>
    </row>
    <row r="859" ht="15.75" customHeight="1">
      <c r="A859" s="4">
        <v>184.15</v>
      </c>
      <c r="H859" s="2" t="s">
        <v>859</v>
      </c>
      <c r="J859" s="4">
        <f>IFERROR(__xludf.DUMMYFUNCTION("SPLIT(H859,"","",3)"),858.0)</f>
        <v>858</v>
      </c>
      <c r="K859" s="4">
        <f>IFERROR(__xludf.DUMMYFUNCTION("""COMPUTED_VALUE"""),858.0)</f>
        <v>858</v>
      </c>
      <c r="L859" s="4" t="str">
        <f>IFERROR(__xludf.DUMMYFUNCTION("""COMPUTED_VALUE"""),"72.5")</f>
        <v>72.5</v>
      </c>
      <c r="M859" s="4" t="str">
        <f>IFERROR(__xludf.DUMMYFUNCTION("""COMPUTED_VALUE"""),"72.2")</f>
        <v>72.2</v>
      </c>
    </row>
    <row r="860" ht="15.75" customHeight="1">
      <c r="A860" s="4">
        <v>184.15</v>
      </c>
      <c r="H860" s="2" t="s">
        <v>860</v>
      </c>
      <c r="J860" s="4">
        <f>IFERROR(__xludf.DUMMYFUNCTION("SPLIT(H860,"","",3)"),859.0)</f>
        <v>859</v>
      </c>
      <c r="K860" s="4">
        <f>IFERROR(__xludf.DUMMYFUNCTION("""COMPUTED_VALUE"""),859.0)</f>
        <v>859</v>
      </c>
      <c r="L860" s="4" t="str">
        <f>IFERROR(__xludf.DUMMYFUNCTION("""COMPUTED_VALUE"""),"72.5")</f>
        <v>72.5</v>
      </c>
      <c r="M860" s="4" t="str">
        <f>IFERROR(__xludf.DUMMYFUNCTION("""COMPUTED_VALUE"""),"72.2")</f>
        <v>72.2</v>
      </c>
    </row>
    <row r="861" ht="15.75" customHeight="1">
      <c r="A861" s="4">
        <v>184.15</v>
      </c>
      <c r="H861" s="2" t="s">
        <v>861</v>
      </c>
      <c r="J861" s="4">
        <f>IFERROR(__xludf.DUMMYFUNCTION("SPLIT(H861,"","",3)"),860.0)</f>
        <v>860</v>
      </c>
      <c r="K861" s="4">
        <f>IFERROR(__xludf.DUMMYFUNCTION("""COMPUTED_VALUE"""),860.0)</f>
        <v>860</v>
      </c>
      <c r="L861" s="4" t="str">
        <f>IFERROR(__xludf.DUMMYFUNCTION("""COMPUTED_VALUE"""),"72.5")</f>
        <v>72.5</v>
      </c>
      <c r="M861" s="4" t="str">
        <f>IFERROR(__xludf.DUMMYFUNCTION("""COMPUTED_VALUE"""),"72.2")</f>
        <v>72.2</v>
      </c>
    </row>
    <row r="862" ht="15.75" customHeight="1">
      <c r="A862" s="4">
        <v>184.15</v>
      </c>
      <c r="H862" s="2" t="s">
        <v>862</v>
      </c>
      <c r="J862" s="4">
        <f>IFERROR(__xludf.DUMMYFUNCTION("SPLIT(H862,"","",3)"),861.0)</f>
        <v>861</v>
      </c>
      <c r="K862" s="4">
        <f>IFERROR(__xludf.DUMMYFUNCTION("""COMPUTED_VALUE"""),861.0)</f>
        <v>861</v>
      </c>
      <c r="L862" s="4" t="str">
        <f>IFERROR(__xludf.DUMMYFUNCTION("""COMPUTED_VALUE"""),"72.5")</f>
        <v>72.5</v>
      </c>
      <c r="M862" s="4" t="str">
        <f>IFERROR(__xludf.DUMMYFUNCTION("""COMPUTED_VALUE"""),"72.2")</f>
        <v>72.2</v>
      </c>
    </row>
    <row r="863" ht="15.75" customHeight="1">
      <c r="A863" s="4">
        <v>184.15</v>
      </c>
      <c r="H863" s="2" t="s">
        <v>863</v>
      </c>
      <c r="J863" s="4">
        <f>IFERROR(__xludf.DUMMYFUNCTION("SPLIT(H863,"","",3)"),862.0)</f>
        <v>862</v>
      </c>
      <c r="K863" s="4">
        <f>IFERROR(__xludf.DUMMYFUNCTION("""COMPUTED_VALUE"""),862.0)</f>
        <v>862</v>
      </c>
      <c r="L863" s="4" t="str">
        <f>IFERROR(__xludf.DUMMYFUNCTION("""COMPUTED_VALUE"""),"72.5")</f>
        <v>72.5</v>
      </c>
      <c r="M863" s="4" t="str">
        <f>IFERROR(__xludf.DUMMYFUNCTION("""COMPUTED_VALUE"""),"72.2")</f>
        <v>72.2</v>
      </c>
    </row>
    <row r="864" ht="15.75" customHeight="1">
      <c r="A864" s="4">
        <v>184.15</v>
      </c>
      <c r="H864" s="2" t="s">
        <v>864</v>
      </c>
      <c r="J864" s="4">
        <f>IFERROR(__xludf.DUMMYFUNCTION("SPLIT(H864,"","",3)"),863.0)</f>
        <v>863</v>
      </c>
      <c r="K864" s="4">
        <f>IFERROR(__xludf.DUMMYFUNCTION("""COMPUTED_VALUE"""),863.0)</f>
        <v>863</v>
      </c>
      <c r="L864" s="4" t="str">
        <f>IFERROR(__xludf.DUMMYFUNCTION("""COMPUTED_VALUE"""),"72.5")</f>
        <v>72.5</v>
      </c>
      <c r="M864" s="4" t="str">
        <f>IFERROR(__xludf.DUMMYFUNCTION("""COMPUTED_VALUE"""),"72.2")</f>
        <v>72.2</v>
      </c>
    </row>
    <row r="865" ht="15.75" customHeight="1">
      <c r="A865" s="4">
        <v>184.15</v>
      </c>
      <c r="H865" s="2" t="s">
        <v>865</v>
      </c>
      <c r="J865" s="4">
        <f>IFERROR(__xludf.DUMMYFUNCTION("SPLIT(H865,"","",3)"),864.0)</f>
        <v>864</v>
      </c>
      <c r="K865" s="4">
        <f>IFERROR(__xludf.DUMMYFUNCTION("""COMPUTED_VALUE"""),864.0)</f>
        <v>864</v>
      </c>
      <c r="L865" s="4" t="str">
        <f>IFERROR(__xludf.DUMMYFUNCTION("""COMPUTED_VALUE"""),"72.5")</f>
        <v>72.5</v>
      </c>
      <c r="M865" s="4" t="str">
        <f>IFERROR(__xludf.DUMMYFUNCTION("""COMPUTED_VALUE"""),"72.2")</f>
        <v>72.2</v>
      </c>
    </row>
    <row r="866" ht="15.75" customHeight="1">
      <c r="A866" s="4">
        <v>181.61</v>
      </c>
      <c r="H866" s="2" t="s">
        <v>866</v>
      </c>
      <c r="J866" s="4">
        <f>IFERROR(__xludf.DUMMYFUNCTION("SPLIT(H866,"","",3)"),865.0)</f>
        <v>865</v>
      </c>
      <c r="K866" s="4">
        <f>IFERROR(__xludf.DUMMYFUNCTION("""COMPUTED_VALUE"""),865.0)</f>
        <v>865</v>
      </c>
      <c r="L866" s="4" t="str">
        <f>IFERROR(__xludf.DUMMYFUNCTION("""COMPUTED_VALUE"""),"71.5")</f>
        <v>71.5</v>
      </c>
      <c r="M866" s="4" t="str">
        <f>IFERROR(__xludf.DUMMYFUNCTION("""COMPUTED_VALUE"""),"72.2")</f>
        <v>72.2</v>
      </c>
    </row>
    <row r="867" ht="15.75" customHeight="1">
      <c r="A867" s="4">
        <v>181.61</v>
      </c>
      <c r="H867" s="2" t="s">
        <v>867</v>
      </c>
      <c r="J867" s="4">
        <f>IFERROR(__xludf.DUMMYFUNCTION("SPLIT(H867,"","",3)"),866.0)</f>
        <v>866</v>
      </c>
      <c r="K867" s="4">
        <f>IFERROR(__xludf.DUMMYFUNCTION("""COMPUTED_VALUE"""),866.0)</f>
        <v>866</v>
      </c>
      <c r="L867" s="4" t="str">
        <f>IFERROR(__xludf.DUMMYFUNCTION("""COMPUTED_VALUE"""),"71.5")</f>
        <v>71.5</v>
      </c>
      <c r="M867" s="4" t="str">
        <f>IFERROR(__xludf.DUMMYFUNCTION("""COMPUTED_VALUE"""),"72.2")</f>
        <v>72.2</v>
      </c>
    </row>
    <row r="868" ht="15.75" customHeight="1">
      <c r="A868" s="4">
        <v>181.61</v>
      </c>
      <c r="H868" s="2" t="s">
        <v>868</v>
      </c>
      <c r="J868" s="4">
        <f>IFERROR(__xludf.DUMMYFUNCTION("SPLIT(H868,"","",3)"),867.0)</f>
        <v>867</v>
      </c>
      <c r="K868" s="4">
        <f>IFERROR(__xludf.DUMMYFUNCTION("""COMPUTED_VALUE"""),867.0)</f>
        <v>867</v>
      </c>
      <c r="L868" s="4" t="str">
        <f>IFERROR(__xludf.DUMMYFUNCTION("""COMPUTED_VALUE"""),"71.5")</f>
        <v>71.5</v>
      </c>
      <c r="M868" s="4" t="str">
        <f>IFERROR(__xludf.DUMMYFUNCTION("""COMPUTED_VALUE"""),"72.2")</f>
        <v>72.2</v>
      </c>
    </row>
    <row r="869" ht="15.75" customHeight="1">
      <c r="A869" s="4">
        <v>181.61</v>
      </c>
      <c r="H869" s="2" t="s">
        <v>869</v>
      </c>
      <c r="J869" s="4">
        <f>IFERROR(__xludf.DUMMYFUNCTION("SPLIT(H869,"","",3)"),868.0)</f>
        <v>868</v>
      </c>
      <c r="K869" s="4">
        <f>IFERROR(__xludf.DUMMYFUNCTION("""COMPUTED_VALUE"""),868.0)</f>
        <v>868</v>
      </c>
      <c r="L869" s="4" t="str">
        <f>IFERROR(__xludf.DUMMYFUNCTION("""COMPUTED_VALUE"""),"71.5")</f>
        <v>71.5</v>
      </c>
      <c r="M869" s="4" t="str">
        <f>IFERROR(__xludf.DUMMYFUNCTION("""COMPUTED_VALUE"""),"72.2")</f>
        <v>72.2</v>
      </c>
    </row>
    <row r="870" ht="15.75" customHeight="1">
      <c r="A870" s="4">
        <v>181.61</v>
      </c>
      <c r="H870" s="2" t="s">
        <v>870</v>
      </c>
      <c r="J870" s="4">
        <f>IFERROR(__xludf.DUMMYFUNCTION("SPLIT(H870,"","",3)"),869.0)</f>
        <v>869</v>
      </c>
      <c r="K870" s="4">
        <f>IFERROR(__xludf.DUMMYFUNCTION("""COMPUTED_VALUE"""),869.0)</f>
        <v>869</v>
      </c>
      <c r="L870" s="4" t="str">
        <f>IFERROR(__xludf.DUMMYFUNCTION("""COMPUTED_VALUE"""),"71.5")</f>
        <v>71.5</v>
      </c>
      <c r="M870" s="4" t="str">
        <f>IFERROR(__xludf.DUMMYFUNCTION("""COMPUTED_VALUE"""),"72.2")</f>
        <v>72.2</v>
      </c>
    </row>
    <row r="871" ht="15.75" customHeight="1">
      <c r="A871" s="4">
        <v>181.61</v>
      </c>
      <c r="H871" s="2" t="s">
        <v>871</v>
      </c>
      <c r="J871" s="4">
        <f>IFERROR(__xludf.DUMMYFUNCTION("SPLIT(H871,"","",3)"),870.0)</f>
        <v>870</v>
      </c>
      <c r="K871" s="4">
        <f>IFERROR(__xludf.DUMMYFUNCTION("""COMPUTED_VALUE"""),870.0)</f>
        <v>870</v>
      </c>
      <c r="L871" s="4" t="str">
        <f>IFERROR(__xludf.DUMMYFUNCTION("""COMPUTED_VALUE"""),"71.5")</f>
        <v>71.5</v>
      </c>
      <c r="M871" s="4" t="str">
        <f>IFERROR(__xludf.DUMMYFUNCTION("""COMPUTED_VALUE"""),"72.2")</f>
        <v>72.2</v>
      </c>
    </row>
    <row r="872" ht="15.75" customHeight="1">
      <c r="A872" s="4">
        <v>181.61</v>
      </c>
      <c r="H872" s="2" t="s">
        <v>872</v>
      </c>
      <c r="J872" s="4">
        <f>IFERROR(__xludf.DUMMYFUNCTION("SPLIT(H872,"","",3)"),871.0)</f>
        <v>871</v>
      </c>
      <c r="K872" s="4">
        <f>IFERROR(__xludf.DUMMYFUNCTION("""COMPUTED_VALUE"""),871.0)</f>
        <v>871</v>
      </c>
      <c r="L872" s="4" t="str">
        <f>IFERROR(__xludf.DUMMYFUNCTION("""COMPUTED_VALUE"""),"71.5")</f>
        <v>71.5</v>
      </c>
      <c r="M872" s="4" t="str">
        <f>IFERROR(__xludf.DUMMYFUNCTION("""COMPUTED_VALUE"""),"72.2")</f>
        <v>72.2</v>
      </c>
    </row>
    <row r="873" ht="15.75" customHeight="1">
      <c r="A873" s="4">
        <v>181.61</v>
      </c>
      <c r="H873" s="2" t="s">
        <v>873</v>
      </c>
      <c r="J873" s="4">
        <f>IFERROR(__xludf.DUMMYFUNCTION("SPLIT(H873,"","",3)"),872.0)</f>
        <v>872</v>
      </c>
      <c r="K873" s="4">
        <f>IFERROR(__xludf.DUMMYFUNCTION("""COMPUTED_VALUE"""),872.0)</f>
        <v>872</v>
      </c>
      <c r="L873" s="4" t="str">
        <f>IFERROR(__xludf.DUMMYFUNCTION("""COMPUTED_VALUE"""),"71.5")</f>
        <v>71.5</v>
      </c>
      <c r="M873" s="4" t="str">
        <f>IFERROR(__xludf.DUMMYFUNCTION("""COMPUTED_VALUE"""),"72.2")</f>
        <v>72.2</v>
      </c>
    </row>
    <row r="874" ht="15.75" customHeight="1">
      <c r="A874" s="4">
        <v>181.61</v>
      </c>
      <c r="H874" s="2" t="s">
        <v>874</v>
      </c>
      <c r="J874" s="4">
        <f>IFERROR(__xludf.DUMMYFUNCTION("SPLIT(H874,"","",3)"),873.0)</f>
        <v>873</v>
      </c>
      <c r="K874" s="4">
        <f>IFERROR(__xludf.DUMMYFUNCTION("""COMPUTED_VALUE"""),873.0)</f>
        <v>873</v>
      </c>
      <c r="L874" s="4" t="str">
        <f>IFERROR(__xludf.DUMMYFUNCTION("""COMPUTED_VALUE"""),"71.5")</f>
        <v>71.5</v>
      </c>
      <c r="M874" s="4" t="str">
        <f>IFERROR(__xludf.DUMMYFUNCTION("""COMPUTED_VALUE"""),"72.2")</f>
        <v>72.2</v>
      </c>
    </row>
    <row r="875" ht="15.75" customHeight="1">
      <c r="A875" s="4">
        <v>179.07</v>
      </c>
      <c r="H875" s="2" t="s">
        <v>875</v>
      </c>
      <c r="J875" s="4">
        <f>IFERROR(__xludf.DUMMYFUNCTION("SPLIT(H875,"","",3)"),874.0)</f>
        <v>874</v>
      </c>
      <c r="K875" s="4">
        <f>IFERROR(__xludf.DUMMYFUNCTION("""COMPUTED_VALUE"""),874.0)</f>
        <v>874</v>
      </c>
      <c r="L875" s="4" t="str">
        <f>IFERROR(__xludf.DUMMYFUNCTION("""COMPUTED_VALUE"""),"70.5")</f>
        <v>70.5</v>
      </c>
      <c r="M875" s="4" t="str">
        <f>IFERROR(__xludf.DUMMYFUNCTION("""COMPUTED_VALUE"""),"72.2")</f>
        <v>72.2</v>
      </c>
    </row>
    <row r="876" ht="15.75" customHeight="1">
      <c r="A876" s="4">
        <v>179.07</v>
      </c>
      <c r="H876" s="2" t="s">
        <v>876</v>
      </c>
      <c r="J876" s="4">
        <f>IFERROR(__xludf.DUMMYFUNCTION("SPLIT(H876,"","",3)"),875.0)</f>
        <v>875</v>
      </c>
      <c r="K876" s="4">
        <f>IFERROR(__xludf.DUMMYFUNCTION("""COMPUTED_VALUE"""),875.0)</f>
        <v>875</v>
      </c>
      <c r="L876" s="4" t="str">
        <f>IFERROR(__xludf.DUMMYFUNCTION("""COMPUTED_VALUE"""),"70.5")</f>
        <v>70.5</v>
      </c>
      <c r="M876" s="4" t="str">
        <f>IFERROR(__xludf.DUMMYFUNCTION("""COMPUTED_VALUE"""),"72.2")</f>
        <v>72.2</v>
      </c>
    </row>
    <row r="877" ht="15.75" customHeight="1">
      <c r="A877" s="4">
        <v>179.07</v>
      </c>
      <c r="H877" s="2" t="s">
        <v>877</v>
      </c>
      <c r="J877" s="4">
        <f>IFERROR(__xludf.DUMMYFUNCTION("SPLIT(H877,"","",3)"),876.0)</f>
        <v>876</v>
      </c>
      <c r="K877" s="4">
        <f>IFERROR(__xludf.DUMMYFUNCTION("""COMPUTED_VALUE"""),876.0)</f>
        <v>876</v>
      </c>
      <c r="L877" s="4" t="str">
        <f>IFERROR(__xludf.DUMMYFUNCTION("""COMPUTED_VALUE"""),"70.5")</f>
        <v>70.5</v>
      </c>
      <c r="M877" s="4" t="str">
        <f>IFERROR(__xludf.DUMMYFUNCTION("""COMPUTED_VALUE"""),"72.2")</f>
        <v>72.2</v>
      </c>
    </row>
    <row r="878" ht="15.75" customHeight="1">
      <c r="A878" s="4">
        <v>179.07</v>
      </c>
      <c r="H878" s="2" t="s">
        <v>878</v>
      </c>
      <c r="J878" s="4">
        <f>IFERROR(__xludf.DUMMYFUNCTION("SPLIT(H878,"","",3)"),877.0)</f>
        <v>877</v>
      </c>
      <c r="K878" s="4">
        <f>IFERROR(__xludf.DUMMYFUNCTION("""COMPUTED_VALUE"""),877.0)</f>
        <v>877</v>
      </c>
      <c r="L878" s="4" t="str">
        <f>IFERROR(__xludf.DUMMYFUNCTION("""COMPUTED_VALUE"""),"70.5")</f>
        <v>70.5</v>
      </c>
      <c r="M878" s="4" t="str">
        <f>IFERROR(__xludf.DUMMYFUNCTION("""COMPUTED_VALUE"""),"72.2")</f>
        <v>72.2</v>
      </c>
    </row>
    <row r="879" ht="15.75" customHeight="1">
      <c r="A879" s="4">
        <v>176.53</v>
      </c>
      <c r="H879" s="2" t="s">
        <v>879</v>
      </c>
      <c r="J879" s="4">
        <f>IFERROR(__xludf.DUMMYFUNCTION("SPLIT(H879,"","",3)"),878.0)</f>
        <v>878</v>
      </c>
      <c r="K879" s="4">
        <f>IFERROR(__xludf.DUMMYFUNCTION("""COMPUTED_VALUE"""),878.0)</f>
        <v>878</v>
      </c>
      <c r="L879" s="4" t="str">
        <f>IFERROR(__xludf.DUMMYFUNCTION("""COMPUTED_VALUE"""),"69.5")</f>
        <v>69.5</v>
      </c>
      <c r="M879" s="4" t="str">
        <f>IFERROR(__xludf.DUMMYFUNCTION("""COMPUTED_VALUE"""),"72.2")</f>
        <v>72.2</v>
      </c>
    </row>
    <row r="880" ht="15.75" customHeight="1">
      <c r="A880" s="4">
        <v>176.53</v>
      </c>
      <c r="H880" s="2" t="s">
        <v>880</v>
      </c>
      <c r="J880" s="4">
        <f>IFERROR(__xludf.DUMMYFUNCTION("SPLIT(H880,"","",3)"),879.0)</f>
        <v>879</v>
      </c>
      <c r="K880" s="4">
        <f>IFERROR(__xludf.DUMMYFUNCTION("""COMPUTED_VALUE"""),879.0)</f>
        <v>879</v>
      </c>
      <c r="L880" s="4" t="str">
        <f>IFERROR(__xludf.DUMMYFUNCTION("""COMPUTED_VALUE"""),"69.5")</f>
        <v>69.5</v>
      </c>
      <c r="M880" s="4" t="str">
        <f>IFERROR(__xludf.DUMMYFUNCTION("""COMPUTED_VALUE"""),"72.2")</f>
        <v>72.2</v>
      </c>
    </row>
    <row r="881" ht="15.75" customHeight="1">
      <c r="A881" s="4">
        <v>176.53</v>
      </c>
      <c r="H881" s="2" t="s">
        <v>881</v>
      </c>
      <c r="J881" s="4">
        <f>IFERROR(__xludf.DUMMYFUNCTION("SPLIT(H881,"","",3)"),880.0)</f>
        <v>880</v>
      </c>
      <c r="K881" s="4">
        <f>IFERROR(__xludf.DUMMYFUNCTION("""COMPUTED_VALUE"""),880.0)</f>
        <v>880</v>
      </c>
      <c r="L881" s="4" t="str">
        <f>IFERROR(__xludf.DUMMYFUNCTION("""COMPUTED_VALUE"""),"69.5")</f>
        <v>69.5</v>
      </c>
      <c r="M881" s="4" t="str">
        <f>IFERROR(__xludf.DUMMYFUNCTION("""COMPUTED_VALUE"""),"72.2")</f>
        <v>72.2</v>
      </c>
    </row>
    <row r="882" ht="15.75" customHeight="1">
      <c r="A882" s="4">
        <v>176.53</v>
      </c>
      <c r="H882" s="2" t="s">
        <v>882</v>
      </c>
      <c r="J882" s="4">
        <f>IFERROR(__xludf.DUMMYFUNCTION("SPLIT(H882,"","",3)"),881.0)</f>
        <v>881</v>
      </c>
      <c r="K882" s="4">
        <f>IFERROR(__xludf.DUMMYFUNCTION("""COMPUTED_VALUE"""),881.0)</f>
        <v>881</v>
      </c>
      <c r="L882" s="4" t="str">
        <f>IFERROR(__xludf.DUMMYFUNCTION("""COMPUTED_VALUE"""),"69.5")</f>
        <v>69.5</v>
      </c>
      <c r="M882" s="4" t="str">
        <f>IFERROR(__xludf.DUMMYFUNCTION("""COMPUTED_VALUE"""),"72.2")</f>
        <v>72.2</v>
      </c>
    </row>
    <row r="883" ht="15.75" customHeight="1">
      <c r="A883" s="4">
        <v>176.53</v>
      </c>
      <c r="H883" s="2" t="s">
        <v>883</v>
      </c>
      <c r="J883" s="4">
        <f>IFERROR(__xludf.DUMMYFUNCTION("SPLIT(H883,"","",3)"),882.0)</f>
        <v>882</v>
      </c>
      <c r="K883" s="4">
        <f>IFERROR(__xludf.DUMMYFUNCTION("""COMPUTED_VALUE"""),882.0)</f>
        <v>882</v>
      </c>
      <c r="L883" s="4" t="str">
        <f>IFERROR(__xludf.DUMMYFUNCTION("""COMPUTED_VALUE"""),"69.5")</f>
        <v>69.5</v>
      </c>
      <c r="M883" s="4" t="str">
        <f>IFERROR(__xludf.DUMMYFUNCTION("""COMPUTED_VALUE"""),"72.2")</f>
        <v>72.2</v>
      </c>
    </row>
    <row r="884" ht="15.75" customHeight="1">
      <c r="A884" s="4">
        <v>176.53</v>
      </c>
      <c r="H884" s="2" t="s">
        <v>884</v>
      </c>
      <c r="J884" s="4">
        <f>IFERROR(__xludf.DUMMYFUNCTION("SPLIT(H884,"","",3)"),883.0)</f>
        <v>883</v>
      </c>
      <c r="K884" s="4">
        <f>IFERROR(__xludf.DUMMYFUNCTION("""COMPUTED_VALUE"""),883.0)</f>
        <v>883</v>
      </c>
      <c r="L884" s="4" t="str">
        <f>IFERROR(__xludf.DUMMYFUNCTION("""COMPUTED_VALUE"""),"69.5")</f>
        <v>69.5</v>
      </c>
      <c r="M884" s="4" t="str">
        <f>IFERROR(__xludf.DUMMYFUNCTION("""COMPUTED_VALUE"""),"72.2")</f>
        <v>72.2</v>
      </c>
    </row>
    <row r="885" ht="15.75" customHeight="1">
      <c r="A885" s="4">
        <v>176.53</v>
      </c>
      <c r="H885" s="2" t="s">
        <v>885</v>
      </c>
      <c r="J885" s="4">
        <f>IFERROR(__xludf.DUMMYFUNCTION("SPLIT(H885,"","",3)"),884.0)</f>
        <v>884</v>
      </c>
      <c r="K885" s="4">
        <f>IFERROR(__xludf.DUMMYFUNCTION("""COMPUTED_VALUE"""),884.0)</f>
        <v>884</v>
      </c>
      <c r="L885" s="4" t="str">
        <f>IFERROR(__xludf.DUMMYFUNCTION("""COMPUTED_VALUE"""),"69.5")</f>
        <v>69.5</v>
      </c>
      <c r="M885" s="4" t="str">
        <f>IFERROR(__xludf.DUMMYFUNCTION("""COMPUTED_VALUE"""),"72.2")</f>
        <v>72.2</v>
      </c>
    </row>
    <row r="886" ht="15.75" customHeight="1">
      <c r="A886" s="4">
        <v>176.53</v>
      </c>
      <c r="H886" s="2" t="s">
        <v>886</v>
      </c>
      <c r="J886" s="4">
        <f>IFERROR(__xludf.DUMMYFUNCTION("SPLIT(H886,"","",3)"),885.0)</f>
        <v>885</v>
      </c>
      <c r="K886" s="4">
        <f>IFERROR(__xludf.DUMMYFUNCTION("""COMPUTED_VALUE"""),885.0)</f>
        <v>885</v>
      </c>
      <c r="L886" s="4" t="str">
        <f>IFERROR(__xludf.DUMMYFUNCTION("""COMPUTED_VALUE"""),"69.5")</f>
        <v>69.5</v>
      </c>
      <c r="M886" s="4" t="str">
        <f>IFERROR(__xludf.DUMMYFUNCTION("""COMPUTED_VALUE"""),"72.2")</f>
        <v>72.2</v>
      </c>
    </row>
    <row r="887" ht="15.75" customHeight="1">
      <c r="A887" s="4">
        <v>176.53</v>
      </c>
      <c r="H887" s="2" t="s">
        <v>887</v>
      </c>
      <c r="J887" s="4">
        <f>IFERROR(__xludf.DUMMYFUNCTION("SPLIT(H887,"","",3)"),886.0)</f>
        <v>886</v>
      </c>
      <c r="K887" s="4">
        <f>IFERROR(__xludf.DUMMYFUNCTION("""COMPUTED_VALUE"""),886.0)</f>
        <v>886</v>
      </c>
      <c r="L887" s="4" t="str">
        <f>IFERROR(__xludf.DUMMYFUNCTION("""COMPUTED_VALUE"""),"69.5")</f>
        <v>69.5</v>
      </c>
      <c r="M887" s="4" t="str">
        <f>IFERROR(__xludf.DUMMYFUNCTION("""COMPUTED_VALUE"""),"72.2")</f>
        <v>72.2</v>
      </c>
    </row>
    <row r="888" ht="15.75" customHeight="1">
      <c r="A888" s="4">
        <v>176.53</v>
      </c>
      <c r="H888" s="2" t="s">
        <v>888</v>
      </c>
      <c r="J888" s="4">
        <f>IFERROR(__xludf.DUMMYFUNCTION("SPLIT(H888,"","",3)"),887.0)</f>
        <v>887</v>
      </c>
      <c r="K888" s="4">
        <f>IFERROR(__xludf.DUMMYFUNCTION("""COMPUTED_VALUE"""),887.0)</f>
        <v>887</v>
      </c>
      <c r="L888" s="4" t="str">
        <f>IFERROR(__xludf.DUMMYFUNCTION("""COMPUTED_VALUE"""),"69.5")</f>
        <v>69.5</v>
      </c>
      <c r="M888" s="4" t="str">
        <f>IFERROR(__xludf.DUMMYFUNCTION("""COMPUTED_VALUE"""),"72.2")</f>
        <v>72.2</v>
      </c>
    </row>
    <row r="889" ht="15.75" customHeight="1">
      <c r="A889" s="4">
        <v>176.53</v>
      </c>
      <c r="H889" s="2" t="s">
        <v>889</v>
      </c>
      <c r="J889" s="4">
        <f>IFERROR(__xludf.DUMMYFUNCTION("SPLIT(H889,"","",3)"),888.0)</f>
        <v>888</v>
      </c>
      <c r="K889" s="4">
        <f>IFERROR(__xludf.DUMMYFUNCTION("""COMPUTED_VALUE"""),888.0)</f>
        <v>888</v>
      </c>
      <c r="L889" s="4" t="str">
        <f>IFERROR(__xludf.DUMMYFUNCTION("""COMPUTED_VALUE"""),"69.5")</f>
        <v>69.5</v>
      </c>
      <c r="M889" s="4" t="str">
        <f>IFERROR(__xludf.DUMMYFUNCTION("""COMPUTED_VALUE"""),"72.2")</f>
        <v>72.2</v>
      </c>
    </row>
    <row r="890" ht="15.75" customHeight="1">
      <c r="A890" s="4">
        <v>173.99</v>
      </c>
      <c r="H890" s="2" t="s">
        <v>890</v>
      </c>
      <c r="J890" s="4">
        <f>IFERROR(__xludf.DUMMYFUNCTION("SPLIT(H890,"","",3)"),889.0)</f>
        <v>889</v>
      </c>
      <c r="K890" s="4">
        <f>IFERROR(__xludf.DUMMYFUNCTION("""COMPUTED_VALUE"""),889.0)</f>
        <v>889</v>
      </c>
      <c r="L890" s="4" t="str">
        <f>IFERROR(__xludf.DUMMYFUNCTION("""COMPUTED_VALUE"""),"68.5")</f>
        <v>68.5</v>
      </c>
      <c r="M890" s="4" t="str">
        <f>IFERROR(__xludf.DUMMYFUNCTION("""COMPUTED_VALUE"""),"72.2")</f>
        <v>72.2</v>
      </c>
    </row>
    <row r="891" ht="15.75" customHeight="1">
      <c r="A891" s="4">
        <v>173.99</v>
      </c>
      <c r="H891" s="2" t="s">
        <v>891</v>
      </c>
      <c r="J891" s="4">
        <f>IFERROR(__xludf.DUMMYFUNCTION("SPLIT(H891,"","",3)"),890.0)</f>
        <v>890</v>
      </c>
      <c r="K891" s="4">
        <f>IFERROR(__xludf.DUMMYFUNCTION("""COMPUTED_VALUE"""),890.0)</f>
        <v>890</v>
      </c>
      <c r="L891" s="4" t="str">
        <f>IFERROR(__xludf.DUMMYFUNCTION("""COMPUTED_VALUE"""),"68.5")</f>
        <v>68.5</v>
      </c>
      <c r="M891" s="4" t="str">
        <f>IFERROR(__xludf.DUMMYFUNCTION("""COMPUTED_VALUE"""),"72.2")</f>
        <v>72.2</v>
      </c>
    </row>
    <row r="892" ht="15.75" customHeight="1">
      <c r="A892" s="4">
        <v>173.99</v>
      </c>
      <c r="H892" s="2" t="s">
        <v>892</v>
      </c>
      <c r="J892" s="4">
        <f>IFERROR(__xludf.DUMMYFUNCTION("SPLIT(H892,"","",3)"),891.0)</f>
        <v>891</v>
      </c>
      <c r="K892" s="4">
        <f>IFERROR(__xludf.DUMMYFUNCTION("""COMPUTED_VALUE"""),891.0)</f>
        <v>891</v>
      </c>
      <c r="L892" s="4" t="str">
        <f>IFERROR(__xludf.DUMMYFUNCTION("""COMPUTED_VALUE"""),"68.5")</f>
        <v>68.5</v>
      </c>
      <c r="M892" s="4" t="str">
        <f>IFERROR(__xludf.DUMMYFUNCTION("""COMPUTED_VALUE"""),"72.2")</f>
        <v>72.2</v>
      </c>
    </row>
    <row r="893" ht="15.75" customHeight="1">
      <c r="A893" s="4">
        <v>173.99</v>
      </c>
      <c r="H893" s="2" t="s">
        <v>893</v>
      </c>
      <c r="J893" s="4">
        <f>IFERROR(__xludf.DUMMYFUNCTION("SPLIT(H893,"","",3)"),892.0)</f>
        <v>892</v>
      </c>
      <c r="K893" s="4">
        <f>IFERROR(__xludf.DUMMYFUNCTION("""COMPUTED_VALUE"""),892.0)</f>
        <v>892</v>
      </c>
      <c r="L893" s="4" t="str">
        <f>IFERROR(__xludf.DUMMYFUNCTION("""COMPUTED_VALUE"""),"68.5")</f>
        <v>68.5</v>
      </c>
      <c r="M893" s="4" t="str">
        <f>IFERROR(__xludf.DUMMYFUNCTION("""COMPUTED_VALUE"""),"72.2")</f>
        <v>72.2</v>
      </c>
    </row>
    <row r="894" ht="15.75" customHeight="1">
      <c r="A894" s="4">
        <v>171.45</v>
      </c>
      <c r="H894" s="2" t="s">
        <v>894</v>
      </c>
      <c r="J894" s="4">
        <f>IFERROR(__xludf.DUMMYFUNCTION("SPLIT(H894,"","",3)"),893.0)</f>
        <v>893</v>
      </c>
      <c r="K894" s="4">
        <f>IFERROR(__xludf.DUMMYFUNCTION("""COMPUTED_VALUE"""),893.0)</f>
        <v>893</v>
      </c>
      <c r="L894" s="4" t="str">
        <f>IFERROR(__xludf.DUMMYFUNCTION("""COMPUTED_VALUE"""),"67.5")</f>
        <v>67.5</v>
      </c>
      <c r="M894" s="4" t="str">
        <f>IFERROR(__xludf.DUMMYFUNCTION("""COMPUTED_VALUE"""),"72.2")</f>
        <v>72.2</v>
      </c>
    </row>
    <row r="895" ht="15.75" customHeight="1">
      <c r="A895" s="4">
        <v>171.45</v>
      </c>
      <c r="H895" s="2" t="s">
        <v>895</v>
      </c>
      <c r="J895" s="4">
        <f>IFERROR(__xludf.DUMMYFUNCTION("SPLIT(H895,"","",3)"),894.0)</f>
        <v>894</v>
      </c>
      <c r="K895" s="4">
        <f>IFERROR(__xludf.DUMMYFUNCTION("""COMPUTED_VALUE"""),894.0)</f>
        <v>894</v>
      </c>
      <c r="L895" s="4" t="str">
        <f>IFERROR(__xludf.DUMMYFUNCTION("""COMPUTED_VALUE"""),"67.5")</f>
        <v>67.5</v>
      </c>
      <c r="M895" s="4" t="str">
        <f>IFERROR(__xludf.DUMMYFUNCTION("""COMPUTED_VALUE"""),"72.2")</f>
        <v>72.2</v>
      </c>
    </row>
    <row r="896" ht="15.75" customHeight="1">
      <c r="A896" s="4">
        <v>171.45</v>
      </c>
      <c r="H896" s="2" t="s">
        <v>896</v>
      </c>
      <c r="J896" s="4">
        <f>IFERROR(__xludf.DUMMYFUNCTION("SPLIT(H896,"","",3)"),895.0)</f>
        <v>895</v>
      </c>
      <c r="K896" s="4">
        <f>IFERROR(__xludf.DUMMYFUNCTION("""COMPUTED_VALUE"""),895.0)</f>
        <v>895</v>
      </c>
      <c r="L896" s="4" t="str">
        <f>IFERROR(__xludf.DUMMYFUNCTION("""COMPUTED_VALUE"""),"67.5")</f>
        <v>67.5</v>
      </c>
      <c r="M896" s="4" t="str">
        <f>IFERROR(__xludf.DUMMYFUNCTION("""COMPUTED_VALUE"""),"72.2")</f>
        <v>72.2</v>
      </c>
    </row>
    <row r="897" ht="15.75" customHeight="1">
      <c r="A897" s="4">
        <v>171.45</v>
      </c>
      <c r="H897" s="2" t="s">
        <v>897</v>
      </c>
      <c r="J897" s="4">
        <f>IFERROR(__xludf.DUMMYFUNCTION("SPLIT(H897,"","",3)"),896.0)</f>
        <v>896</v>
      </c>
      <c r="K897" s="4">
        <f>IFERROR(__xludf.DUMMYFUNCTION("""COMPUTED_VALUE"""),896.0)</f>
        <v>896</v>
      </c>
      <c r="L897" s="4" t="str">
        <f>IFERROR(__xludf.DUMMYFUNCTION("""COMPUTED_VALUE"""),"67.5")</f>
        <v>67.5</v>
      </c>
      <c r="M897" s="4" t="str">
        <f>IFERROR(__xludf.DUMMYFUNCTION("""COMPUTED_VALUE"""),"72.2")</f>
        <v>72.2</v>
      </c>
    </row>
    <row r="898" ht="15.75" customHeight="1">
      <c r="A898" s="4">
        <v>166.37</v>
      </c>
      <c r="H898" s="2" t="s">
        <v>898</v>
      </c>
      <c r="J898" s="4">
        <f>IFERROR(__xludf.DUMMYFUNCTION("SPLIT(H898,"","",3)"),897.0)</f>
        <v>897</v>
      </c>
      <c r="K898" s="4">
        <f>IFERROR(__xludf.DUMMYFUNCTION("""COMPUTED_VALUE"""),897.0)</f>
        <v>897</v>
      </c>
      <c r="L898" s="4" t="str">
        <f>IFERROR(__xludf.DUMMYFUNCTION("""COMPUTED_VALUE"""),"65.5")</f>
        <v>65.5</v>
      </c>
      <c r="M898" s="4" t="str">
        <f>IFERROR(__xludf.DUMMYFUNCTION("""COMPUTED_VALUE"""),"72.2")</f>
        <v>72.2</v>
      </c>
    </row>
    <row r="899" ht="15.75" customHeight="1">
      <c r="A899" s="4">
        <v>185.42000000000002</v>
      </c>
      <c r="H899" s="2" t="s">
        <v>899</v>
      </c>
      <c r="J899" s="4">
        <f>IFERROR(__xludf.DUMMYFUNCTION("SPLIT(H899,"","",3)"),898.0)</f>
        <v>898</v>
      </c>
      <c r="K899" s="4">
        <f>IFERROR(__xludf.DUMMYFUNCTION("""COMPUTED_VALUE"""),898.0)</f>
        <v>898</v>
      </c>
      <c r="L899" s="4">
        <f>IFERROR(__xludf.DUMMYFUNCTION("""COMPUTED_VALUE"""),73.0)</f>
        <v>73</v>
      </c>
      <c r="M899" s="4" t="str">
        <f>IFERROR(__xludf.DUMMYFUNCTION("""COMPUTED_VALUE"""),"73.2")</f>
        <v>73.2</v>
      </c>
    </row>
    <row r="900" ht="15.75" customHeight="1">
      <c r="A900" s="4">
        <v>185.42000000000002</v>
      </c>
      <c r="H900" s="2" t="s">
        <v>900</v>
      </c>
      <c r="J900" s="4">
        <f>IFERROR(__xludf.DUMMYFUNCTION("SPLIT(H900,"","",3)"),899.0)</f>
        <v>899</v>
      </c>
      <c r="K900" s="4">
        <f>IFERROR(__xludf.DUMMYFUNCTION("""COMPUTED_VALUE"""),899.0)</f>
        <v>899</v>
      </c>
      <c r="L900" s="4">
        <f>IFERROR(__xludf.DUMMYFUNCTION("""COMPUTED_VALUE"""),73.0)</f>
        <v>73</v>
      </c>
      <c r="M900" s="4" t="str">
        <f>IFERROR(__xludf.DUMMYFUNCTION("""COMPUTED_VALUE"""),"73.2")</f>
        <v>73.2</v>
      </c>
    </row>
    <row r="901" ht="15.75" customHeight="1">
      <c r="A901" s="4">
        <v>185.42000000000002</v>
      </c>
      <c r="H901" s="2" t="s">
        <v>901</v>
      </c>
      <c r="J901" s="4">
        <f>IFERROR(__xludf.DUMMYFUNCTION("SPLIT(H901,"","",3)"),900.0)</f>
        <v>900</v>
      </c>
      <c r="K901" s="4">
        <f>IFERROR(__xludf.DUMMYFUNCTION("""COMPUTED_VALUE"""),900.0)</f>
        <v>900</v>
      </c>
      <c r="L901" s="4">
        <f>IFERROR(__xludf.DUMMYFUNCTION("""COMPUTED_VALUE"""),73.0)</f>
        <v>73</v>
      </c>
      <c r="M901" s="4" t="str">
        <f>IFERROR(__xludf.DUMMYFUNCTION("""COMPUTED_VALUE"""),"73.2")</f>
        <v>73.2</v>
      </c>
    </row>
    <row r="902" ht="15.75" customHeight="1">
      <c r="A902" s="4">
        <v>184.15</v>
      </c>
      <c r="H902" s="2" t="s">
        <v>902</v>
      </c>
      <c r="J902" s="4">
        <f>IFERROR(__xludf.DUMMYFUNCTION("SPLIT(H902,"","",3)"),901.0)</f>
        <v>901</v>
      </c>
      <c r="K902" s="4">
        <f>IFERROR(__xludf.DUMMYFUNCTION("""COMPUTED_VALUE"""),901.0)</f>
        <v>901</v>
      </c>
      <c r="L902" s="4" t="str">
        <f>IFERROR(__xludf.DUMMYFUNCTION("""COMPUTED_VALUE"""),"72.5")</f>
        <v>72.5</v>
      </c>
      <c r="M902" s="4" t="str">
        <f>IFERROR(__xludf.DUMMYFUNCTION("""COMPUTED_VALUE"""),"73.2")</f>
        <v>73.2</v>
      </c>
    </row>
    <row r="903" ht="15.75" customHeight="1">
      <c r="A903" s="4">
        <v>184.15</v>
      </c>
      <c r="H903" s="2" t="s">
        <v>903</v>
      </c>
      <c r="J903" s="4">
        <f>IFERROR(__xludf.DUMMYFUNCTION("SPLIT(H903,"","",3)"),902.0)</f>
        <v>902</v>
      </c>
      <c r="K903" s="4">
        <f>IFERROR(__xludf.DUMMYFUNCTION("""COMPUTED_VALUE"""),902.0)</f>
        <v>902</v>
      </c>
      <c r="L903" s="4" t="str">
        <f>IFERROR(__xludf.DUMMYFUNCTION("""COMPUTED_VALUE"""),"72.5")</f>
        <v>72.5</v>
      </c>
      <c r="M903" s="4" t="str">
        <f>IFERROR(__xludf.DUMMYFUNCTION("""COMPUTED_VALUE"""),"73.2")</f>
        <v>73.2</v>
      </c>
    </row>
    <row r="904" ht="15.75" customHeight="1">
      <c r="A904" s="4">
        <v>181.61</v>
      </c>
      <c r="H904" s="2" t="s">
        <v>904</v>
      </c>
      <c r="J904" s="4">
        <f>IFERROR(__xludf.DUMMYFUNCTION("SPLIT(H904,"","",3)"),903.0)</f>
        <v>903</v>
      </c>
      <c r="K904" s="4">
        <f>IFERROR(__xludf.DUMMYFUNCTION("""COMPUTED_VALUE"""),903.0)</f>
        <v>903</v>
      </c>
      <c r="L904" s="4" t="str">
        <f>IFERROR(__xludf.DUMMYFUNCTION("""COMPUTED_VALUE"""),"71.5")</f>
        <v>71.5</v>
      </c>
      <c r="M904" s="4" t="str">
        <f>IFERROR(__xludf.DUMMYFUNCTION("""COMPUTED_VALUE"""),"73.2")</f>
        <v>73.2</v>
      </c>
    </row>
    <row r="905" ht="15.75" customHeight="1">
      <c r="A905" s="4">
        <v>181.61</v>
      </c>
      <c r="H905" s="2" t="s">
        <v>905</v>
      </c>
      <c r="J905" s="4">
        <f>IFERROR(__xludf.DUMMYFUNCTION("SPLIT(H905,"","",3)"),904.0)</f>
        <v>904</v>
      </c>
      <c r="K905" s="4">
        <f>IFERROR(__xludf.DUMMYFUNCTION("""COMPUTED_VALUE"""),904.0)</f>
        <v>904</v>
      </c>
      <c r="L905" s="4" t="str">
        <f>IFERROR(__xludf.DUMMYFUNCTION("""COMPUTED_VALUE"""),"71.5")</f>
        <v>71.5</v>
      </c>
      <c r="M905" s="4" t="str">
        <f>IFERROR(__xludf.DUMMYFUNCTION("""COMPUTED_VALUE"""),"73.2")</f>
        <v>73.2</v>
      </c>
    </row>
    <row r="906" ht="15.75" customHeight="1">
      <c r="A906" s="4">
        <v>179.07</v>
      </c>
      <c r="H906" s="2" t="s">
        <v>906</v>
      </c>
      <c r="J906" s="4">
        <f>IFERROR(__xludf.DUMMYFUNCTION("SPLIT(H906,"","",3)"),905.0)</f>
        <v>905</v>
      </c>
      <c r="K906" s="4">
        <f>IFERROR(__xludf.DUMMYFUNCTION("""COMPUTED_VALUE"""),905.0)</f>
        <v>905</v>
      </c>
      <c r="L906" s="4" t="str">
        <f>IFERROR(__xludf.DUMMYFUNCTION("""COMPUTED_VALUE"""),"70.5")</f>
        <v>70.5</v>
      </c>
      <c r="M906" s="4" t="str">
        <f>IFERROR(__xludf.DUMMYFUNCTION("""COMPUTED_VALUE"""),"73.2")</f>
        <v>73.2</v>
      </c>
    </row>
    <row r="907" ht="15.75" customHeight="1">
      <c r="A907" s="4">
        <v>179.07</v>
      </c>
      <c r="H907" s="2" t="s">
        <v>907</v>
      </c>
      <c r="J907" s="4">
        <f>IFERROR(__xludf.DUMMYFUNCTION("SPLIT(H907,"","",3)"),906.0)</f>
        <v>906</v>
      </c>
      <c r="K907" s="4">
        <f>IFERROR(__xludf.DUMMYFUNCTION("""COMPUTED_VALUE"""),906.0)</f>
        <v>906</v>
      </c>
      <c r="L907" s="4" t="str">
        <f>IFERROR(__xludf.DUMMYFUNCTION("""COMPUTED_VALUE"""),"70.5")</f>
        <v>70.5</v>
      </c>
      <c r="M907" s="4" t="str">
        <f>IFERROR(__xludf.DUMMYFUNCTION("""COMPUTED_VALUE"""),"73.2")</f>
        <v>73.2</v>
      </c>
    </row>
    <row r="908" ht="15.75" customHeight="1">
      <c r="A908" s="4">
        <v>179.07</v>
      </c>
      <c r="H908" s="2" t="s">
        <v>908</v>
      </c>
      <c r="J908" s="4">
        <f>IFERROR(__xludf.DUMMYFUNCTION("SPLIT(H908,"","",3)"),907.0)</f>
        <v>907</v>
      </c>
      <c r="K908" s="4">
        <f>IFERROR(__xludf.DUMMYFUNCTION("""COMPUTED_VALUE"""),907.0)</f>
        <v>907</v>
      </c>
      <c r="L908" s="4" t="str">
        <f>IFERROR(__xludf.DUMMYFUNCTION("""COMPUTED_VALUE"""),"70.5")</f>
        <v>70.5</v>
      </c>
      <c r="M908" s="4" t="str">
        <f>IFERROR(__xludf.DUMMYFUNCTION("""COMPUTED_VALUE"""),"73.2")</f>
        <v>73.2</v>
      </c>
    </row>
    <row r="909" ht="15.75" customHeight="1">
      <c r="A909" s="4">
        <v>176.53</v>
      </c>
      <c r="H909" s="2" t="s">
        <v>909</v>
      </c>
      <c r="J909" s="4">
        <f>IFERROR(__xludf.DUMMYFUNCTION("SPLIT(H909,"","",3)"),908.0)</f>
        <v>908</v>
      </c>
      <c r="K909" s="4">
        <f>IFERROR(__xludf.DUMMYFUNCTION("""COMPUTED_VALUE"""),908.0)</f>
        <v>908</v>
      </c>
      <c r="L909" s="4" t="str">
        <f>IFERROR(__xludf.DUMMYFUNCTION("""COMPUTED_VALUE"""),"69.5")</f>
        <v>69.5</v>
      </c>
      <c r="M909" s="4" t="str">
        <f>IFERROR(__xludf.DUMMYFUNCTION("""COMPUTED_VALUE"""),"73.2")</f>
        <v>73.2</v>
      </c>
    </row>
    <row r="910" ht="15.75" customHeight="1">
      <c r="A910" s="4">
        <v>176.53</v>
      </c>
      <c r="H910" s="2" t="s">
        <v>910</v>
      </c>
      <c r="J910" s="4">
        <f>IFERROR(__xludf.DUMMYFUNCTION("SPLIT(H910,"","",3)"),909.0)</f>
        <v>909</v>
      </c>
      <c r="K910" s="4">
        <f>IFERROR(__xludf.DUMMYFUNCTION("""COMPUTED_VALUE"""),909.0)</f>
        <v>909</v>
      </c>
      <c r="L910" s="4" t="str">
        <f>IFERROR(__xludf.DUMMYFUNCTION("""COMPUTED_VALUE"""),"69.5")</f>
        <v>69.5</v>
      </c>
      <c r="M910" s="4" t="str">
        <f>IFERROR(__xludf.DUMMYFUNCTION("""COMPUTED_VALUE"""),"73.2")</f>
        <v>73.2</v>
      </c>
    </row>
    <row r="911" ht="15.75" customHeight="1">
      <c r="A911" s="4">
        <v>176.53</v>
      </c>
      <c r="H911" s="2" t="s">
        <v>911</v>
      </c>
      <c r="J911" s="4">
        <f>IFERROR(__xludf.DUMMYFUNCTION("SPLIT(H911,"","",3)"),910.0)</f>
        <v>910</v>
      </c>
      <c r="K911" s="4">
        <f>IFERROR(__xludf.DUMMYFUNCTION("""COMPUTED_VALUE"""),910.0)</f>
        <v>910</v>
      </c>
      <c r="L911" s="4" t="str">
        <f>IFERROR(__xludf.DUMMYFUNCTION("""COMPUTED_VALUE"""),"69.5")</f>
        <v>69.5</v>
      </c>
      <c r="M911" s="4" t="str">
        <f>IFERROR(__xludf.DUMMYFUNCTION("""COMPUTED_VALUE"""),"73.2")</f>
        <v>73.2</v>
      </c>
    </row>
    <row r="912" ht="15.75" customHeight="1">
      <c r="A912" s="4">
        <v>176.53</v>
      </c>
      <c r="H912" s="2" t="s">
        <v>912</v>
      </c>
      <c r="J912" s="4">
        <f>IFERROR(__xludf.DUMMYFUNCTION("SPLIT(H912,"","",3)"),911.0)</f>
        <v>911</v>
      </c>
      <c r="K912" s="4">
        <f>IFERROR(__xludf.DUMMYFUNCTION("""COMPUTED_VALUE"""),911.0)</f>
        <v>911</v>
      </c>
      <c r="L912" s="4" t="str">
        <f>IFERROR(__xludf.DUMMYFUNCTION("""COMPUTED_VALUE"""),"69.5")</f>
        <v>69.5</v>
      </c>
      <c r="M912" s="4" t="str">
        <f>IFERROR(__xludf.DUMMYFUNCTION("""COMPUTED_VALUE"""),"73.2")</f>
        <v>73.2</v>
      </c>
    </row>
    <row r="913" ht="15.75" customHeight="1">
      <c r="A913" s="4">
        <v>173.99</v>
      </c>
      <c r="H913" s="2" t="s">
        <v>913</v>
      </c>
      <c r="J913" s="4">
        <f>IFERROR(__xludf.DUMMYFUNCTION("SPLIT(H913,"","",3)"),912.0)</f>
        <v>912</v>
      </c>
      <c r="K913" s="4">
        <f>IFERROR(__xludf.DUMMYFUNCTION("""COMPUTED_VALUE"""),912.0)</f>
        <v>912</v>
      </c>
      <c r="L913" s="4" t="str">
        <f>IFERROR(__xludf.DUMMYFUNCTION("""COMPUTED_VALUE"""),"68.5")</f>
        <v>68.5</v>
      </c>
      <c r="M913" s="4" t="str">
        <f>IFERROR(__xludf.DUMMYFUNCTION("""COMPUTED_VALUE"""),"73.2")</f>
        <v>73.2</v>
      </c>
    </row>
    <row r="914" ht="15.75" customHeight="1">
      <c r="A914" s="4">
        <v>173.99</v>
      </c>
      <c r="H914" s="2" t="s">
        <v>914</v>
      </c>
      <c r="J914" s="4">
        <f>IFERROR(__xludf.DUMMYFUNCTION("SPLIT(H914,"","",3)"),913.0)</f>
        <v>913</v>
      </c>
      <c r="K914" s="4">
        <f>IFERROR(__xludf.DUMMYFUNCTION("""COMPUTED_VALUE"""),913.0)</f>
        <v>913</v>
      </c>
      <c r="L914" s="4" t="str">
        <f>IFERROR(__xludf.DUMMYFUNCTION("""COMPUTED_VALUE"""),"68.5")</f>
        <v>68.5</v>
      </c>
      <c r="M914" s="4" t="str">
        <f>IFERROR(__xludf.DUMMYFUNCTION("""COMPUTED_VALUE"""),"73.2")</f>
        <v>73.2</v>
      </c>
    </row>
    <row r="915" ht="15.75" customHeight="1">
      <c r="A915" s="4">
        <v>173.99</v>
      </c>
      <c r="H915" s="2" t="s">
        <v>915</v>
      </c>
      <c r="J915" s="4">
        <f>IFERROR(__xludf.DUMMYFUNCTION("SPLIT(H915,"","",3)"),914.0)</f>
        <v>914</v>
      </c>
      <c r="K915" s="4">
        <f>IFERROR(__xludf.DUMMYFUNCTION("""COMPUTED_VALUE"""),914.0)</f>
        <v>914</v>
      </c>
      <c r="L915" s="4" t="str">
        <f>IFERROR(__xludf.DUMMYFUNCTION("""COMPUTED_VALUE"""),"68.5")</f>
        <v>68.5</v>
      </c>
      <c r="M915" s="4" t="str">
        <f>IFERROR(__xludf.DUMMYFUNCTION("""COMPUTED_VALUE"""),"73.2")</f>
        <v>73.2</v>
      </c>
    </row>
    <row r="916" ht="15.75" customHeight="1">
      <c r="A916" s="4">
        <v>184.15</v>
      </c>
      <c r="H916" s="2" t="s">
        <v>916</v>
      </c>
      <c r="J916" s="4">
        <f>IFERROR(__xludf.DUMMYFUNCTION("SPLIT(H916,"","",3)"),915.0)</f>
        <v>915</v>
      </c>
      <c r="K916" s="4">
        <f>IFERROR(__xludf.DUMMYFUNCTION("""COMPUTED_VALUE"""),915.0)</f>
        <v>915</v>
      </c>
      <c r="L916" s="4" t="str">
        <f>IFERROR(__xludf.DUMMYFUNCTION("""COMPUTED_VALUE"""),"72.5")</f>
        <v>72.5</v>
      </c>
      <c r="M916" s="4" t="str">
        <f>IFERROR(__xludf.DUMMYFUNCTION("""COMPUTED_VALUE"""),"73.7")</f>
        <v>73.7</v>
      </c>
    </row>
    <row r="917" ht="15.75" customHeight="1">
      <c r="A917" s="4">
        <v>184.15</v>
      </c>
      <c r="H917" s="2" t="s">
        <v>917</v>
      </c>
      <c r="J917" s="4">
        <f>IFERROR(__xludf.DUMMYFUNCTION("SPLIT(H917,"","",3)"),916.0)</f>
        <v>916</v>
      </c>
      <c r="K917" s="4">
        <f>IFERROR(__xludf.DUMMYFUNCTION("""COMPUTED_VALUE"""),916.0)</f>
        <v>916</v>
      </c>
      <c r="L917" s="4" t="str">
        <f>IFERROR(__xludf.DUMMYFUNCTION("""COMPUTED_VALUE"""),"72.5")</f>
        <v>72.5</v>
      </c>
      <c r="M917" s="4" t="str">
        <f>IFERROR(__xludf.DUMMYFUNCTION("""COMPUTED_VALUE"""),"73.7")</f>
        <v>73.7</v>
      </c>
    </row>
    <row r="918" ht="15.75" customHeight="1">
      <c r="A918" s="4">
        <v>184.15</v>
      </c>
      <c r="H918" s="2" t="s">
        <v>918</v>
      </c>
      <c r="J918" s="4">
        <f>IFERROR(__xludf.DUMMYFUNCTION("SPLIT(H918,"","",3)"),917.0)</f>
        <v>917</v>
      </c>
      <c r="K918" s="4">
        <f>IFERROR(__xludf.DUMMYFUNCTION("""COMPUTED_VALUE"""),917.0)</f>
        <v>917</v>
      </c>
      <c r="L918" s="4" t="str">
        <f>IFERROR(__xludf.DUMMYFUNCTION("""COMPUTED_VALUE"""),"72.5")</f>
        <v>72.5</v>
      </c>
      <c r="M918" s="4" t="str">
        <f>IFERROR(__xludf.DUMMYFUNCTION("""COMPUTED_VALUE"""),"73.7")</f>
        <v>73.7</v>
      </c>
    </row>
    <row r="919" ht="15.75" customHeight="1">
      <c r="A919" s="4">
        <v>184.15</v>
      </c>
      <c r="H919" s="2" t="s">
        <v>919</v>
      </c>
      <c r="J919" s="4">
        <f>IFERROR(__xludf.DUMMYFUNCTION("SPLIT(H919,"","",3)"),918.0)</f>
        <v>918</v>
      </c>
      <c r="K919" s="4">
        <f>IFERROR(__xludf.DUMMYFUNCTION("""COMPUTED_VALUE"""),918.0)</f>
        <v>918</v>
      </c>
      <c r="L919" s="4" t="str">
        <f>IFERROR(__xludf.DUMMYFUNCTION("""COMPUTED_VALUE"""),"72.5")</f>
        <v>72.5</v>
      </c>
      <c r="M919" s="4" t="str">
        <f>IFERROR(__xludf.DUMMYFUNCTION("""COMPUTED_VALUE"""),"73.7")</f>
        <v>73.7</v>
      </c>
    </row>
    <row r="920" ht="15.75" customHeight="1">
      <c r="A920" s="4">
        <v>181.61</v>
      </c>
      <c r="H920" s="2" t="s">
        <v>920</v>
      </c>
      <c r="J920" s="4">
        <f>IFERROR(__xludf.DUMMYFUNCTION("SPLIT(H920,"","",3)"),919.0)</f>
        <v>919</v>
      </c>
      <c r="K920" s="4">
        <f>IFERROR(__xludf.DUMMYFUNCTION("""COMPUTED_VALUE"""),919.0)</f>
        <v>919</v>
      </c>
      <c r="L920" s="4" t="str">
        <f>IFERROR(__xludf.DUMMYFUNCTION("""COMPUTED_VALUE"""),"71.5")</f>
        <v>71.5</v>
      </c>
      <c r="M920" s="4" t="str">
        <f>IFERROR(__xludf.DUMMYFUNCTION("""COMPUTED_VALUE"""),"73.7")</f>
        <v>73.7</v>
      </c>
    </row>
    <row r="921" ht="15.75" customHeight="1">
      <c r="A921" s="4">
        <v>181.61</v>
      </c>
      <c r="H921" s="2" t="s">
        <v>921</v>
      </c>
      <c r="J921" s="4">
        <f>IFERROR(__xludf.DUMMYFUNCTION("SPLIT(H921,"","",3)"),920.0)</f>
        <v>920</v>
      </c>
      <c r="K921" s="4">
        <f>IFERROR(__xludf.DUMMYFUNCTION("""COMPUTED_VALUE"""),920.0)</f>
        <v>920</v>
      </c>
      <c r="L921" s="4" t="str">
        <f>IFERROR(__xludf.DUMMYFUNCTION("""COMPUTED_VALUE"""),"71.5")</f>
        <v>71.5</v>
      </c>
      <c r="M921" s="4" t="str">
        <f>IFERROR(__xludf.DUMMYFUNCTION("""COMPUTED_VALUE"""),"73.7")</f>
        <v>73.7</v>
      </c>
    </row>
    <row r="922" ht="15.75" customHeight="1">
      <c r="A922" s="4">
        <v>179.07</v>
      </c>
      <c r="H922" s="2" t="s">
        <v>922</v>
      </c>
      <c r="J922" s="4">
        <f>IFERROR(__xludf.DUMMYFUNCTION("SPLIT(H922,"","",3)"),921.0)</f>
        <v>921</v>
      </c>
      <c r="K922" s="4">
        <f>IFERROR(__xludf.DUMMYFUNCTION("""COMPUTED_VALUE"""),921.0)</f>
        <v>921</v>
      </c>
      <c r="L922" s="4" t="str">
        <f>IFERROR(__xludf.DUMMYFUNCTION("""COMPUTED_VALUE"""),"70.5")</f>
        <v>70.5</v>
      </c>
      <c r="M922" s="4" t="str">
        <f>IFERROR(__xludf.DUMMYFUNCTION("""COMPUTED_VALUE"""),"73.7")</f>
        <v>73.7</v>
      </c>
    </row>
    <row r="923" ht="15.75" customHeight="1">
      <c r="A923" s="4">
        <v>179.07</v>
      </c>
      <c r="H923" s="2" t="s">
        <v>923</v>
      </c>
      <c r="J923" s="4">
        <f>IFERROR(__xludf.DUMMYFUNCTION("SPLIT(H923,"","",3)"),922.0)</f>
        <v>922</v>
      </c>
      <c r="K923" s="4">
        <f>IFERROR(__xludf.DUMMYFUNCTION("""COMPUTED_VALUE"""),922.0)</f>
        <v>922</v>
      </c>
      <c r="L923" s="4" t="str">
        <f>IFERROR(__xludf.DUMMYFUNCTION("""COMPUTED_VALUE"""),"70.5")</f>
        <v>70.5</v>
      </c>
      <c r="M923" s="4" t="str">
        <f>IFERROR(__xludf.DUMMYFUNCTION("""COMPUTED_VALUE"""),"73.7")</f>
        <v>73.7</v>
      </c>
    </row>
    <row r="924" ht="15.75" customHeight="1">
      <c r="A924" s="4">
        <v>179.07</v>
      </c>
      <c r="H924" s="2" t="s">
        <v>924</v>
      </c>
      <c r="J924" s="4">
        <f>IFERROR(__xludf.DUMMYFUNCTION("SPLIT(H924,"","",3)"),923.0)</f>
        <v>923</v>
      </c>
      <c r="K924" s="4">
        <f>IFERROR(__xludf.DUMMYFUNCTION("""COMPUTED_VALUE"""),923.0)</f>
        <v>923</v>
      </c>
      <c r="L924" s="4" t="str">
        <f>IFERROR(__xludf.DUMMYFUNCTION("""COMPUTED_VALUE"""),"70.5")</f>
        <v>70.5</v>
      </c>
      <c r="M924" s="4" t="str">
        <f>IFERROR(__xludf.DUMMYFUNCTION("""COMPUTED_VALUE"""),"73.7")</f>
        <v>73.7</v>
      </c>
    </row>
    <row r="925" ht="15.75" customHeight="1">
      <c r="A925" s="4">
        <v>176.53</v>
      </c>
      <c r="H925" s="2" t="s">
        <v>925</v>
      </c>
      <c r="J925" s="4">
        <f>IFERROR(__xludf.DUMMYFUNCTION("SPLIT(H925,"","",3)"),924.0)</f>
        <v>924</v>
      </c>
      <c r="K925" s="4">
        <f>IFERROR(__xludf.DUMMYFUNCTION("""COMPUTED_VALUE"""),924.0)</f>
        <v>924</v>
      </c>
      <c r="L925" s="4" t="str">
        <f>IFERROR(__xludf.DUMMYFUNCTION("""COMPUTED_VALUE"""),"69.5")</f>
        <v>69.5</v>
      </c>
      <c r="M925" s="4" t="str">
        <f>IFERROR(__xludf.DUMMYFUNCTION("""COMPUTED_VALUE"""),"73.7")</f>
        <v>73.7</v>
      </c>
    </row>
    <row r="926" ht="15.75" customHeight="1">
      <c r="A926" s="4">
        <v>176.53</v>
      </c>
      <c r="H926" s="2" t="s">
        <v>926</v>
      </c>
      <c r="J926" s="4">
        <f>IFERROR(__xludf.DUMMYFUNCTION("SPLIT(H926,"","",3)"),925.0)</f>
        <v>925</v>
      </c>
      <c r="K926" s="4">
        <f>IFERROR(__xludf.DUMMYFUNCTION("""COMPUTED_VALUE"""),925.0)</f>
        <v>925</v>
      </c>
      <c r="L926" s="4" t="str">
        <f>IFERROR(__xludf.DUMMYFUNCTION("""COMPUTED_VALUE"""),"69.5")</f>
        <v>69.5</v>
      </c>
      <c r="M926" s="4" t="str">
        <f>IFERROR(__xludf.DUMMYFUNCTION("""COMPUTED_VALUE"""),"73.7")</f>
        <v>73.7</v>
      </c>
    </row>
    <row r="927" ht="15.75" customHeight="1">
      <c r="A927" s="4">
        <v>176.53</v>
      </c>
      <c r="H927" s="2" t="s">
        <v>927</v>
      </c>
      <c r="J927" s="4">
        <f>IFERROR(__xludf.DUMMYFUNCTION("SPLIT(H927,"","",3)"),926.0)</f>
        <v>926</v>
      </c>
      <c r="K927" s="4">
        <f>IFERROR(__xludf.DUMMYFUNCTION("""COMPUTED_VALUE"""),926.0)</f>
        <v>926</v>
      </c>
      <c r="L927" s="4" t="str">
        <f>IFERROR(__xludf.DUMMYFUNCTION("""COMPUTED_VALUE"""),"69.5")</f>
        <v>69.5</v>
      </c>
      <c r="M927" s="4" t="str">
        <f>IFERROR(__xludf.DUMMYFUNCTION("""COMPUTED_VALUE"""),"73.7")</f>
        <v>73.7</v>
      </c>
    </row>
    <row r="928" ht="15.75" customHeight="1">
      <c r="A928" s="4">
        <v>176.53</v>
      </c>
      <c r="H928" s="2" t="s">
        <v>928</v>
      </c>
      <c r="J928" s="4">
        <f>IFERROR(__xludf.DUMMYFUNCTION("SPLIT(H928,"","",3)"),927.0)</f>
        <v>927</v>
      </c>
      <c r="K928" s="4">
        <f>IFERROR(__xludf.DUMMYFUNCTION("""COMPUTED_VALUE"""),927.0)</f>
        <v>927</v>
      </c>
      <c r="L928" s="4" t="str">
        <f>IFERROR(__xludf.DUMMYFUNCTION("""COMPUTED_VALUE"""),"69.5")</f>
        <v>69.5</v>
      </c>
      <c r="M928" s="4" t="str">
        <f>IFERROR(__xludf.DUMMYFUNCTION("""COMPUTED_VALUE"""),"73.7")</f>
        <v>73.7</v>
      </c>
    </row>
    <row r="929" ht="15.75" customHeight="1">
      <c r="A929" s="4">
        <v>176.53</v>
      </c>
      <c r="D929" s="4" t="s">
        <v>929</v>
      </c>
      <c r="H929" s="2" t="s">
        <v>930</v>
      </c>
      <c r="J929" s="4">
        <f>IFERROR(__xludf.DUMMYFUNCTION("SPLIT(H929,"","",3)"),928.0)</f>
        <v>928</v>
      </c>
      <c r="K929" s="4">
        <f>IFERROR(__xludf.DUMMYFUNCTION("""COMPUTED_VALUE"""),928.0)</f>
        <v>928</v>
      </c>
      <c r="L929" s="4" t="str">
        <f>IFERROR(__xludf.DUMMYFUNCTION("""COMPUTED_VALUE"""),"69.5")</f>
        <v>69.5</v>
      </c>
      <c r="M929" s="4" t="str">
        <f>IFERROR(__xludf.DUMMYFUNCTION("""COMPUTED_VALUE"""),"73.7")</f>
        <v>73.7</v>
      </c>
    </row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2024-11-15T01:15:04Z</dcterms:created>
</cp:coreProperties>
</file>