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AD\Otilie &amp; Håvard\"/>
    </mc:Choice>
  </mc:AlternateContent>
  <xr:revisionPtr revIDLastSave="0" documentId="13_ncr:1_{324049CD-E0FB-4D6E-ABB5-00C4B50A4F3C}" xr6:coauthVersionLast="47" xr6:coauthVersionMax="47" xr10:uidLastSave="{00000000-0000-0000-0000-000000000000}"/>
  <bookViews>
    <workbookView xWindow="-120" yWindow="-120" windowWidth="29040" windowHeight="17640" xr2:uid="{63101ECF-5BB2-47E6-BC2E-AD778A54F26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7" i="2" l="1"/>
  <c r="AD28" i="2"/>
  <c r="AD29" i="2"/>
  <c r="AD30" i="2"/>
  <c r="AD31" i="2"/>
  <c r="AD32" i="2"/>
  <c r="AD33" i="2"/>
  <c r="AD26" i="2"/>
  <c r="AC27" i="2"/>
  <c r="AC28" i="2"/>
  <c r="AC29" i="2"/>
  <c r="AC30" i="2"/>
  <c r="AC31" i="2"/>
  <c r="AC32" i="2"/>
  <c r="AC33" i="2"/>
  <c r="AC26" i="2"/>
  <c r="AB27" i="2"/>
  <c r="AB28" i="2"/>
  <c r="AB29" i="2"/>
  <c r="AB30" i="2"/>
  <c r="AB31" i="2"/>
  <c r="AB32" i="2"/>
  <c r="AB33" i="2"/>
  <c r="AB26" i="2"/>
  <c r="AA27" i="2"/>
  <c r="AA28" i="2"/>
  <c r="AA29" i="2"/>
  <c r="AA30" i="2"/>
  <c r="AA31" i="2"/>
  <c r="AA32" i="2"/>
  <c r="AA33" i="2"/>
  <c r="AA26" i="2"/>
  <c r="Z33" i="2"/>
  <c r="Z29" i="2"/>
  <c r="Z28" i="2"/>
  <c r="Z26" i="2"/>
  <c r="Z27" i="2"/>
  <c r="Z30" i="2"/>
  <c r="Z31" i="2"/>
  <c r="Z32" i="2"/>
  <c r="Y27" i="2"/>
  <c r="Y28" i="2"/>
  <c r="Y29" i="2"/>
  <c r="Y30" i="2"/>
  <c r="Y31" i="2"/>
  <c r="Y32" i="2"/>
  <c r="Y33" i="2"/>
  <c r="Y26" i="2"/>
  <c r="X27" i="2"/>
  <c r="X28" i="2"/>
  <c r="X29" i="2"/>
  <c r="X30" i="2"/>
  <c r="X31" i="2"/>
  <c r="X32" i="2"/>
  <c r="X33" i="2"/>
  <c r="X26" i="2"/>
  <c r="W27" i="2"/>
  <c r="W28" i="2"/>
  <c r="W29" i="2"/>
  <c r="W30" i="2"/>
  <c r="W31" i="2"/>
  <c r="W32" i="2"/>
  <c r="W33" i="2"/>
  <c r="W26" i="2"/>
  <c r="W35" i="2"/>
  <c r="V35" i="2"/>
  <c r="V27" i="2"/>
  <c r="V28" i="2"/>
  <c r="V29" i="2"/>
  <c r="V30" i="2"/>
  <c r="V31" i="2"/>
  <c r="V32" i="2"/>
  <c r="V33" i="2"/>
  <c r="V26" i="2"/>
  <c r="N27" i="2"/>
  <c r="N28" i="2"/>
  <c r="N29" i="2"/>
  <c r="N30" i="2"/>
  <c r="N31" i="2"/>
  <c r="N26" i="2"/>
  <c r="M27" i="2"/>
  <c r="M28" i="2"/>
  <c r="M29" i="2"/>
  <c r="M30" i="2"/>
  <c r="M31" i="2"/>
  <c r="M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95368F2A-E9BD-4534-9C55-8516566C216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182255-0183-401C-9227-754B6C253F5D}">
      <text>
        <r>
          <rPr>
            <b/>
            <sz val="9"/>
            <color indexed="81"/>
            <rFont val="Tahoma"/>
            <charset val="1"/>
          </rPr>
          <t xml:space="preserve">MTP, V_5.26_10/17_InfiniteRX (Oct 19 2017/13.54.43)
HCP, V_5.26_10/17_InfiniteRX (Oct 19 2017/13.54.43)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<sst xmlns="http://schemas.openxmlformats.org/spreadsheetml/2006/main" count="70" uniqueCount="66">
  <si>
    <t>Application: Tecan i-control</t>
  </si>
  <si>
    <t>Tecan i-control , 2.0.10.0</t>
  </si>
  <si>
    <t>Device: infinite 200Pro</t>
  </si>
  <si>
    <t>Serial number: 1803008934</t>
  </si>
  <si>
    <t>Serial number of connected stacker:</t>
  </si>
  <si>
    <t>Firmware: V_5.26_10/17_InfiniteRX (Oct 19 2017/13.54.43)</t>
  </si>
  <si>
    <t>MAI, V_5.26_10/17_InfiniteRX (Oct 19 2017/13.54.43)</t>
  </si>
  <si>
    <t>Date:</t>
  </si>
  <si>
    <t>09.10.2023</t>
  </si>
  <si>
    <t>Time:</t>
  </si>
  <si>
    <t>10:49:49</t>
  </si>
  <si>
    <t>System</t>
  </si>
  <si>
    <t>BIOMED3101842</t>
  </si>
  <si>
    <t>User</t>
  </si>
  <si>
    <t>BIOMED3101842\User</t>
  </si>
  <si>
    <t>Plate</t>
  </si>
  <si>
    <t>Greiner 96 Flat Bottom Transparent Polystyrene Cat. No.: 655101/655161/655192 [GRE96ft.pdfx]</t>
  </si>
  <si>
    <t>Plate-ID (Stacker)</t>
  </si>
  <si>
    <t>Label: BCA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</si>
  <si>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</si>
  <si>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</si>
  <si>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</si>
  <si>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</si>
  <si>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</si>
  <si>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</si>
  <si>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</si>
  <si>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</si>
  <si>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</si>
  <si>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A7-G12; H10-H12</t>
  </si>
  <si>
    <t>Start Time:</t>
  </si>
  <si>
    <t>09.10.2023 10:49:49</t>
  </si>
  <si>
    <t>Temperature: 24.9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</si>
  <si>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</si>
  <si>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</si>
  <si>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</si>
  <si>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</si>
  <si>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</si>
  <si>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</si>
  <si>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</si>
  <si>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</si>
  <si>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</si>
  <si>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</si>
  <si>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09.10.2023 10:50:30</t>
  </si>
  <si>
    <t>Movement</t>
  </si>
  <si>
    <t>Move Plate Out</t>
  </si>
  <si>
    <t>BSA (µg/ml)</t>
  </si>
  <si>
    <t>Absorbance at 562 nm</t>
  </si>
  <si>
    <t>Average</t>
  </si>
  <si>
    <t>Blank subtraction (BSA standard)</t>
  </si>
  <si>
    <t>Sample ID</t>
  </si>
  <si>
    <t>Blank subtraction</t>
  </si>
  <si>
    <t>Protein concentration (diluted sample)</t>
  </si>
  <si>
    <t>Final protein concentration</t>
  </si>
  <si>
    <t>parental 293: (1:10- diluted)</t>
  </si>
  <si>
    <t>Lysis buffer (1:10- diluted)</t>
  </si>
  <si>
    <t>NUDT12 + pexPARP (1:10- diluted)</t>
  </si>
  <si>
    <t>SLC25A51 KO + mitoPARP (1:10- diluted)</t>
  </si>
  <si>
    <t>SLC25A51 KO (1:10- diluted)</t>
  </si>
  <si>
    <t>Parental+ mitoPARPA (1:10- diluted)</t>
  </si>
  <si>
    <t>NUDT12 (1:10- diluted)</t>
  </si>
  <si>
    <t>Parental + pexPARP (1:10- diluted)</t>
  </si>
  <si>
    <t>Volume for 25 ug</t>
  </si>
  <si>
    <t>Lysis buffer ul</t>
  </si>
  <si>
    <t>Sample Volume * (1,25)</t>
  </si>
  <si>
    <t>Lysis buffer* (1,25)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</si>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</sst>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0" fontId="0" fillId="0" borderId="0" xfId="0" quotePrefix="1"/>
    <xf numFmtId="0" fontId="1" fillId="9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</cellXfs>
  <cellStyles count="8">
    <cellStyle name="Normal" xfId="0" builtinId="0"/>
    <cellStyle name="Tecan.At.Excel.Attenuation" xfId="6" xr:uid="{68D1D523-B649-414E-A8B9-5AC4340F456A}"/>
    <cellStyle name="Tecan.At.Excel.AutoGain_0" xfId="7" xr:uid="{1F5D280F-BFD8-4BDC-BDC5-DB47A918E9A0}"/>
    <cellStyle name="Tecan.At.Excel.Error" xfId="1" xr:uid="{0A5E2174-72D6-4C7D-9039-F240E70F7E32}"/>
    <cellStyle name="Tecan.At.Excel.GFactorAndMeasurementBlank" xfId="5" xr:uid="{7A059B0E-F266-4B5E-94F4-29922E461A2B}"/>
    <cellStyle name="Tecan.At.Excel.GFactorBlank" xfId="3" xr:uid="{D357587F-39AC-486F-B1A6-11C1AEAAF3E8}"/>
    <cellStyle name="Tecan.At.Excel.GFactorReference" xfId="4" xr:uid="{7709541E-6232-474D-BE97-76F0CBC484A2}"/>
    <cellStyle name="Tecan.At.Excel.MeasurementBlank" xfId="2" xr:uid="{4884A47F-B761-4554-8103-0F53FE152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BSA</a:t>
            </a:r>
            <a:r>
              <a:rPr lang="nb-NO" baseline="0"/>
              <a:t> standard 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Sheet2!$I$44:$I$49</c:f>
              <c:numCache>
                <c:formatCode>General</c:formatCode>
                <c:ptCount val="6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Sheet2!$J$44:$J$49</c:f>
              <c:numCache>
                <c:formatCode>General</c:formatCode>
                <c:ptCount val="6"/>
                <c:pt idx="0">
                  <c:v>0</c:v>
                </c:pt>
                <c:pt idx="1">
                  <c:v>4.520000020662944E-2</c:v>
                </c:pt>
                <c:pt idx="2">
                  <c:v>9.5833331346511827E-2</c:v>
                </c:pt>
                <c:pt idx="3">
                  <c:v>0.18956667184829712</c:v>
                </c:pt>
                <c:pt idx="4">
                  <c:v>0.38006666302680969</c:v>
                </c:pt>
                <c:pt idx="5">
                  <c:v>0.70806665221850085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4-4BAE-A554-9C3CF40E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3183"/>
        <c:axId val="1922593183"/>
      </c:scatterChart>
      <c:valAx>
        <c:axId val="9640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2593183"/>
        <c:crosses val="autoZero"/>
        <c:crossBetween val="midCat"/>
      </c:valAx>
      <c:valAx>
        <c:axId val="19225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40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43</xdr:row>
      <xdr:rowOff>100012</xdr:rowOff>
    </xdr:from>
    <xdr:to>
      <xdr:col>15</xdr:col>
      <xdr:colOff>466725</xdr:colOff>
      <xdr:row>57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7BFC40-D2EC-18C0-F0B7-5D2166325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B349-5886-4FCF-B687-63788C19351E}">
  <dimension ref="A1:AD49"/>
  <sheetViews>
    <sheetView tabSelected="1" topLeftCell="Q16" workbookViewId="0">
      <selection activeCell="AB26" sqref="AB26"/>
    </sheetView>
  </sheetViews>
  <sheetFormatPr defaultRowHeight="15" x14ac:dyDescent="0.25"/>
  <cols>
    <col min="14" max="14" width="32.7109375" customWidth="1"/>
    <col min="18" max="18" width="39.140625" customWidth="1"/>
    <col min="23" max="23" width="18.5703125" customWidth="1"/>
    <col min="24" max="24" width="18.28515625" customWidth="1"/>
    <col min="25" max="25" width="40.85546875" customWidth="1"/>
    <col min="26" max="26" width="19" customWidth="1"/>
    <col min="27" max="27" width="18.140625" customWidth="1"/>
    <col min="28" max="28" width="23.28515625" customWidth="1"/>
    <col min="29" max="29" width="19.85546875" customWidth="1"/>
    <col min="30" max="30" width="14.5703125" customWidth="1"/>
  </cols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30" x14ac:dyDescent="0.25">
      <c r="A17" t="s">
        <v>21</v>
      </c>
      <c r="E17">
        <v>562</v>
      </c>
      <c r="F17" t="s">
        <v>22</v>
      </c>
    </row>
    <row r="18" spans="1:30" x14ac:dyDescent="0.25">
      <c r="A18" t="s">
        <v>23</v>
      </c>
      <c r="E18">
        <v>9</v>
      </c>
      <c r="F18" t="s">
        <v>22</v>
      </c>
    </row>
    <row r="19" spans="1:30" x14ac:dyDescent="0.25">
      <c r="A19" t="s">
        <v>24</v>
      </c>
      <c r="E19">
        <v>25</v>
      </c>
    </row>
    <row r="20" spans="1:30" x14ac:dyDescent="0.25">
      <c r="A20" t="s">
        <v>25</v>
      </c>
      <c r="E20">
        <v>0</v>
      </c>
      <c r="F20" t="s">
        <v>26</v>
      </c>
    </row>
    <row r="21" spans="1:30" x14ac:dyDescent="0.25">
      <c r="A21" t="s">
        <v>27</v>
      </c>
      <c r="E21" t="s">
        <v>28</v>
      </c>
    </row>
    <row r="22" spans="1:30" x14ac:dyDescent="0.25">
      <c r="A22" t="s">
        <v>29</v>
      </c>
      <c r="B22" s="1" t="s">
        <v>30</v>
      </c>
    </row>
    <row r="24" spans="1:30" x14ac:dyDescent="0.25">
      <c r="B24" t="s">
        <v>31</v>
      </c>
    </row>
    <row r="25" spans="1:30" x14ac:dyDescent="0.25">
      <c r="A25" s="2" t="s">
        <v>32</v>
      </c>
      <c r="B25" s="2">
        <v>7</v>
      </c>
      <c r="C25" s="2">
        <v>8</v>
      </c>
      <c r="D25" s="2">
        <v>9</v>
      </c>
      <c r="E25" s="2">
        <v>10</v>
      </c>
      <c r="F25" s="2">
        <v>11</v>
      </c>
      <c r="G25" s="2">
        <v>12</v>
      </c>
      <c r="I25" s="5" t="s">
        <v>45</v>
      </c>
      <c r="J25" s="4" t="s">
        <v>46</v>
      </c>
      <c r="K25" s="4"/>
      <c r="L25" s="4"/>
      <c r="M25" s="5" t="s">
        <v>47</v>
      </c>
      <c r="N25" s="5" t="s">
        <v>48</v>
      </c>
      <c r="R25" s="7" t="s">
        <v>49</v>
      </c>
      <c r="S25" s="4" t="s">
        <v>46</v>
      </c>
      <c r="T25" s="4"/>
      <c r="U25" s="4"/>
      <c r="V25" s="7" t="s">
        <v>47</v>
      </c>
      <c r="W25" s="7" t="s">
        <v>50</v>
      </c>
      <c r="X25" s="7" t="s">
        <v>51</v>
      </c>
      <c r="Y25" s="7" t="s">
        <v>52</v>
      </c>
      <c r="Z25" t="s">
        <v>61</v>
      </c>
      <c r="AA25" t="s">
        <v>62</v>
      </c>
      <c r="AB25" t="s">
        <v>63</v>
      </c>
      <c r="AC25" t="s">
        <v>64</v>
      </c>
      <c r="AD25" t="s">
        <v>65</v>
      </c>
    </row>
    <row r="26" spans="1:30" x14ac:dyDescent="0.25">
      <c r="A26" s="2" t="s">
        <v>33</v>
      </c>
      <c r="B26">
        <v>9.2200003564357758E-2</v>
      </c>
      <c r="C26">
        <v>9.1600000858306885E-2</v>
      </c>
      <c r="D26">
        <v>9.4800002872943878E-2</v>
      </c>
      <c r="E26">
        <v>0.41899999976158142</v>
      </c>
      <c r="F26">
        <v>0.42750000953674316</v>
      </c>
      <c r="G26">
        <v>0.42649999260902405</v>
      </c>
      <c r="I26" s="6">
        <v>0</v>
      </c>
      <c r="J26" s="7">
        <v>9.2200003564357758E-2</v>
      </c>
      <c r="K26" s="7">
        <v>9.1600000858306885E-2</v>
      </c>
      <c r="L26" s="7">
        <v>9.4800002872943878E-2</v>
      </c>
      <c r="M26">
        <f>AVERAGE(J26:L26)</f>
        <v>9.2866669098536178E-2</v>
      </c>
      <c r="N26">
        <f>M26-$M$26</f>
        <v>0</v>
      </c>
      <c r="R26" t="s">
        <v>53</v>
      </c>
      <c r="S26" s="7">
        <v>0.41899999976158142</v>
      </c>
      <c r="T26" s="7">
        <v>0.42750000953674316</v>
      </c>
      <c r="U26" s="7">
        <v>0.42649999260902405</v>
      </c>
      <c r="V26">
        <f>AVERAGE(S26:U26)</f>
        <v>0.42433333396911621</v>
      </c>
      <c r="W26">
        <f>V26-$V$35</f>
        <v>0.32883333414793015</v>
      </c>
      <c r="X26">
        <f>(W26-0.0069)/0.0007</f>
        <v>459.9047630684716</v>
      </c>
      <c r="Y26">
        <f>X26*10</f>
        <v>4599.0476306847158</v>
      </c>
      <c r="Z26">
        <f>50000/Y26</f>
        <v>10.871816083486809</v>
      </c>
      <c r="AA26">
        <f>25-Z26</f>
        <v>14.128183916513191</v>
      </c>
      <c r="AB26">
        <f>1.25*Z26</f>
        <v>13.589770104358511</v>
      </c>
      <c r="AC26">
        <f>1.25*AA26</f>
        <v>17.660229895641489</v>
      </c>
      <c r="AD26">
        <f>AB26+AC26</f>
        <v>31.25</v>
      </c>
    </row>
    <row r="27" spans="1:30" x14ac:dyDescent="0.25">
      <c r="A27" s="2" t="s">
        <v>34</v>
      </c>
      <c r="B27">
        <v>0.1363999992609024</v>
      </c>
      <c r="C27">
        <v>0.13840000331401825</v>
      </c>
      <c r="D27">
        <v>0.13940000534057617</v>
      </c>
      <c r="E27">
        <v>0.30300000309944153</v>
      </c>
      <c r="F27">
        <v>0.30120000243186951</v>
      </c>
      <c r="G27">
        <v>0.30840000510215759</v>
      </c>
      <c r="I27" s="6">
        <v>62.5</v>
      </c>
      <c r="J27" s="7">
        <v>0.1363999992609024</v>
      </c>
      <c r="K27" s="7">
        <v>0.13840000331401825</v>
      </c>
      <c r="L27" s="7">
        <v>0.13940000534057617</v>
      </c>
      <c r="M27" s="7">
        <f t="shared" ref="M27:M32" si="0">AVERAGE(J27:L27)</f>
        <v>0.13806666930516562</v>
      </c>
      <c r="N27" s="7">
        <f t="shared" ref="N27:N32" si="1">M27-$M$26</f>
        <v>4.520000020662944E-2</v>
      </c>
      <c r="R27" s="8" t="s">
        <v>53</v>
      </c>
      <c r="S27" s="7">
        <v>0.30300000309944153</v>
      </c>
      <c r="T27" s="7">
        <v>0.30120000243186951</v>
      </c>
      <c r="U27" s="7">
        <v>0.30840000510215759</v>
      </c>
      <c r="V27" s="7">
        <f t="shared" ref="V27:V33" si="2">AVERAGE(S27:U27)</f>
        <v>0.30420000354448956</v>
      </c>
      <c r="W27" s="7">
        <f t="shared" ref="W27:W33" si="3">V27-$V$35</f>
        <v>0.2087000037233035</v>
      </c>
      <c r="X27" s="7">
        <f t="shared" ref="X27:X33" si="4">(W27-0.0069)/0.0007</f>
        <v>288.2857196047193</v>
      </c>
      <c r="Y27" s="7">
        <f t="shared" ref="Y27:Y33" si="5">X27*10</f>
        <v>2882.8571960471932</v>
      </c>
      <c r="Z27" s="8">
        <f t="shared" ref="Z27:Z33" si="6">25000/Y27</f>
        <v>8.6719522681451409</v>
      </c>
      <c r="AA27" s="8">
        <f t="shared" ref="AA27:AA33" si="7">25-Z27</f>
        <v>16.328047731854859</v>
      </c>
      <c r="AB27" s="8">
        <f t="shared" ref="AB27:AB33" si="8">1.25*Z27</f>
        <v>10.839940335181426</v>
      </c>
      <c r="AC27" s="8">
        <f t="shared" ref="AC27:AC33" si="9">1.25*AA27</f>
        <v>20.410059664818576</v>
      </c>
      <c r="AD27" s="8">
        <f t="shared" ref="AD27:AD33" si="10">AB27+AC27</f>
        <v>31.25</v>
      </c>
    </row>
    <row r="28" spans="1:30" x14ac:dyDescent="0.25">
      <c r="A28" s="2" t="s">
        <v>35</v>
      </c>
      <c r="B28">
        <v>0.17949999868869781</v>
      </c>
      <c r="C28">
        <v>0.19020000100135803</v>
      </c>
      <c r="D28">
        <v>0.1964000016450882</v>
      </c>
      <c r="E28">
        <v>0.36210000514984131</v>
      </c>
      <c r="F28">
        <v>0.33880001306533813</v>
      </c>
      <c r="G28">
        <v>0.3815000057220459</v>
      </c>
      <c r="I28" s="6">
        <v>125</v>
      </c>
      <c r="J28" s="7">
        <v>0.17949999868869781</v>
      </c>
      <c r="K28" s="7">
        <v>0.19020000100135803</v>
      </c>
      <c r="L28" s="7">
        <v>0.1964000016450882</v>
      </c>
      <c r="M28" s="7">
        <f t="shared" si="0"/>
        <v>0.18870000044504801</v>
      </c>
      <c r="N28" s="7">
        <f t="shared" si="1"/>
        <v>9.5833331346511827E-2</v>
      </c>
      <c r="R28" t="s">
        <v>60</v>
      </c>
      <c r="S28" s="7">
        <v>0.36210000514984131</v>
      </c>
      <c r="T28" s="7">
        <v>0.33880001306533813</v>
      </c>
      <c r="U28" s="7">
        <v>0.3815000057220459</v>
      </c>
      <c r="V28" s="7">
        <f t="shared" si="2"/>
        <v>0.36080000797907513</v>
      </c>
      <c r="W28" s="7">
        <f t="shared" si="3"/>
        <v>0.26530000815788907</v>
      </c>
      <c r="X28" s="7">
        <f t="shared" si="4"/>
        <v>369.14286879698437</v>
      </c>
      <c r="Y28" s="7">
        <f t="shared" si="5"/>
        <v>3691.4286879698438</v>
      </c>
      <c r="Z28" s="7">
        <f>50000/Y28</f>
        <v>13.544891213244117</v>
      </c>
      <c r="AA28" s="7">
        <f t="shared" si="7"/>
        <v>11.455108786755883</v>
      </c>
      <c r="AB28" s="7">
        <f t="shared" si="8"/>
        <v>16.931114016555146</v>
      </c>
      <c r="AC28" s="7">
        <f t="shared" si="9"/>
        <v>14.318885983444854</v>
      </c>
      <c r="AD28" s="7">
        <f t="shared" si="10"/>
        <v>31.25</v>
      </c>
    </row>
    <row r="29" spans="1:30" x14ac:dyDescent="0.25">
      <c r="A29" s="2" t="s">
        <v>36</v>
      </c>
      <c r="B29">
        <v>0.27140000462532043</v>
      </c>
      <c r="C29">
        <v>0.27860000729560852</v>
      </c>
      <c r="D29">
        <v>0.29730001091957092</v>
      </c>
      <c r="E29">
        <v>0.42300000786781311</v>
      </c>
      <c r="F29">
        <v>0.41470000147819519</v>
      </c>
      <c r="G29">
        <v>0.39800000190734863</v>
      </c>
      <c r="I29" s="6">
        <v>250</v>
      </c>
      <c r="J29" s="7">
        <v>0.27140000462532043</v>
      </c>
      <c r="K29" s="7">
        <v>0.27860000729560852</v>
      </c>
      <c r="L29" s="7">
        <v>0.29730001091957092</v>
      </c>
      <c r="M29" s="7">
        <f t="shared" si="0"/>
        <v>0.28243334094683331</v>
      </c>
      <c r="N29" s="7">
        <f t="shared" si="1"/>
        <v>0.18956667184829712</v>
      </c>
      <c r="R29" t="s">
        <v>59</v>
      </c>
      <c r="S29" s="7">
        <v>0.42300000786781311</v>
      </c>
      <c r="T29" s="7">
        <v>0.41470000147819519</v>
      </c>
      <c r="U29" s="7">
        <v>0.39800000190734863</v>
      </c>
      <c r="V29" s="7">
        <f t="shared" si="2"/>
        <v>0.41190000375111896</v>
      </c>
      <c r="W29" s="7">
        <f t="shared" si="3"/>
        <v>0.31640000392993289</v>
      </c>
      <c r="X29" s="7">
        <f t="shared" si="4"/>
        <v>442.142862757047</v>
      </c>
      <c r="Y29" s="7">
        <f t="shared" si="5"/>
        <v>4421.4286275704699</v>
      </c>
      <c r="Z29" s="7">
        <f>50000/Y29</f>
        <v>11.308562053499548</v>
      </c>
      <c r="AA29" s="7">
        <f t="shared" si="7"/>
        <v>13.691437946500452</v>
      </c>
      <c r="AB29" s="7">
        <f t="shared" si="8"/>
        <v>14.135702566874436</v>
      </c>
      <c r="AC29" s="7">
        <f t="shared" si="9"/>
        <v>17.114297433125564</v>
      </c>
      <c r="AD29" s="7">
        <f t="shared" si="10"/>
        <v>31.25</v>
      </c>
    </row>
    <row r="30" spans="1:30" x14ac:dyDescent="0.25">
      <c r="A30" s="2" t="s">
        <v>37</v>
      </c>
      <c r="B30">
        <v>0.46410000324249268</v>
      </c>
      <c r="C30">
        <v>0.47069999575614929</v>
      </c>
      <c r="D30">
        <v>0.48399999737739563</v>
      </c>
      <c r="E30">
        <v>0.17509999871253967</v>
      </c>
      <c r="F30">
        <v>0.17910000681877136</v>
      </c>
      <c r="G30">
        <v>0.18070000410079956</v>
      </c>
      <c r="I30" s="6">
        <v>500</v>
      </c>
      <c r="J30" s="7">
        <v>0.46410000324249268</v>
      </c>
      <c r="K30" s="7">
        <v>0.47069999575614929</v>
      </c>
      <c r="L30" s="7">
        <v>0.48399999737739563</v>
      </c>
      <c r="M30" s="7">
        <f t="shared" si="0"/>
        <v>0.47293333212534588</v>
      </c>
      <c r="N30" s="7">
        <f t="shared" si="1"/>
        <v>0.38006666302680969</v>
      </c>
      <c r="R30" s="8" t="s">
        <v>58</v>
      </c>
      <c r="S30" s="7">
        <v>0.17509999871253967</v>
      </c>
      <c r="T30" s="7">
        <v>0.17910000681877136</v>
      </c>
      <c r="U30" s="7">
        <v>0.18070000410079956</v>
      </c>
      <c r="V30" s="7">
        <f t="shared" si="2"/>
        <v>0.17830000321070352</v>
      </c>
      <c r="W30" s="7">
        <f t="shared" si="3"/>
        <v>8.2800003389517457E-2</v>
      </c>
      <c r="X30" s="7">
        <f t="shared" si="4"/>
        <v>108.42857627073921</v>
      </c>
      <c r="Y30" s="7">
        <f t="shared" si="5"/>
        <v>1084.2857627073922</v>
      </c>
      <c r="Z30" s="8">
        <f t="shared" si="6"/>
        <v>23.056652461779631</v>
      </c>
      <c r="AA30" s="8">
        <f t="shared" si="7"/>
        <v>1.9433475382203689</v>
      </c>
      <c r="AB30" s="8">
        <f t="shared" si="8"/>
        <v>28.82081557722454</v>
      </c>
      <c r="AC30" s="8">
        <f t="shared" si="9"/>
        <v>2.4291844227754611</v>
      </c>
      <c r="AD30" s="8">
        <f t="shared" si="10"/>
        <v>31.25</v>
      </c>
    </row>
    <row r="31" spans="1:30" x14ac:dyDescent="0.25">
      <c r="A31" s="2" t="s">
        <v>38</v>
      </c>
      <c r="B31">
        <v>0.77950000762939453</v>
      </c>
      <c r="C31">
        <v>0.80299997329711914</v>
      </c>
      <c r="D31">
        <v>0.82029998302459717</v>
      </c>
      <c r="E31">
        <v>0.19020000100135803</v>
      </c>
      <c r="F31">
        <v>0.19820000231266022</v>
      </c>
      <c r="G31">
        <v>0.20999999344348907</v>
      </c>
      <c r="I31" s="6">
        <v>1000</v>
      </c>
      <c r="J31" s="7">
        <v>0.77950000762939453</v>
      </c>
      <c r="K31" s="7">
        <v>0.80299997329711914</v>
      </c>
      <c r="L31" s="7">
        <v>0.82029998302459717</v>
      </c>
      <c r="M31" s="7">
        <f t="shared" si="0"/>
        <v>0.80093332131703698</v>
      </c>
      <c r="N31" s="7">
        <f t="shared" si="1"/>
        <v>0.70806665221850085</v>
      </c>
      <c r="R31" s="8" t="s">
        <v>57</v>
      </c>
      <c r="S31" s="7">
        <v>0.19020000100135803</v>
      </c>
      <c r="T31" s="7">
        <v>0.19820000231266022</v>
      </c>
      <c r="U31" s="7">
        <v>0.20999999344348907</v>
      </c>
      <c r="V31" s="7">
        <f t="shared" si="2"/>
        <v>0.19946666558583578</v>
      </c>
      <c r="W31" s="7">
        <f t="shared" si="3"/>
        <v>0.10396666576464972</v>
      </c>
      <c r="X31" s="7">
        <f t="shared" si="4"/>
        <v>138.66666537807103</v>
      </c>
      <c r="Y31" s="7">
        <f t="shared" si="5"/>
        <v>1386.6666537807102</v>
      </c>
      <c r="Z31" s="8">
        <f t="shared" si="6"/>
        <v>18.028846321383842</v>
      </c>
      <c r="AA31" s="8">
        <f t="shared" si="7"/>
        <v>6.9711536786161581</v>
      </c>
      <c r="AB31" s="8">
        <f t="shared" si="8"/>
        <v>22.536057901729802</v>
      </c>
      <c r="AC31" s="8">
        <f t="shared" si="9"/>
        <v>8.7139420982701985</v>
      </c>
      <c r="AD31" s="8">
        <f t="shared" si="10"/>
        <v>31.25</v>
      </c>
    </row>
    <row r="32" spans="1:30" x14ac:dyDescent="0.25">
      <c r="A32" s="2" t="s">
        <v>39</v>
      </c>
      <c r="B32">
        <v>9.4599999487400055E-2</v>
      </c>
      <c r="C32">
        <v>9.2500001192092896E-2</v>
      </c>
      <c r="D32">
        <v>9.9399998784065247E-2</v>
      </c>
      <c r="E32">
        <v>0.21879999339580536</v>
      </c>
      <c r="F32">
        <v>0.22300000488758087</v>
      </c>
      <c r="G32">
        <v>0.22010000050067902</v>
      </c>
      <c r="J32" s="7"/>
      <c r="K32" s="7"/>
      <c r="L32" s="7"/>
      <c r="M32" s="7"/>
      <c r="N32" s="7"/>
      <c r="R32" s="8" t="s">
        <v>56</v>
      </c>
      <c r="S32" s="7">
        <v>0.21879999339580536</v>
      </c>
      <c r="T32" s="7">
        <v>0.22300000488758087</v>
      </c>
      <c r="U32" s="7">
        <v>0.22010000050067902</v>
      </c>
      <c r="V32" s="7">
        <f t="shared" si="2"/>
        <v>0.22063333292802176</v>
      </c>
      <c r="W32" s="7">
        <f t="shared" si="3"/>
        <v>0.12513333310683569</v>
      </c>
      <c r="X32" s="7">
        <f t="shared" si="4"/>
        <v>168.90476158119384</v>
      </c>
      <c r="Y32" s="7">
        <f t="shared" si="5"/>
        <v>1689.0476158119384</v>
      </c>
      <c r="Z32" s="8">
        <f t="shared" si="6"/>
        <v>14.801240513271324</v>
      </c>
      <c r="AA32" s="8">
        <f t="shared" si="7"/>
        <v>10.198759486728676</v>
      </c>
      <c r="AB32" s="8">
        <f t="shared" si="8"/>
        <v>18.501550641589155</v>
      </c>
      <c r="AC32" s="8">
        <f t="shared" si="9"/>
        <v>12.748449358410845</v>
      </c>
      <c r="AD32" s="8">
        <f t="shared" si="10"/>
        <v>31.25</v>
      </c>
    </row>
    <row r="33" spans="1:30" x14ac:dyDescent="0.25">
      <c r="A33" s="2" t="s">
        <v>40</v>
      </c>
      <c r="E33">
        <v>0.41800001263618469</v>
      </c>
      <c r="F33">
        <v>0.42689999938011169</v>
      </c>
      <c r="G33">
        <v>0.43979999423027039</v>
      </c>
      <c r="R33" t="s">
        <v>55</v>
      </c>
      <c r="S33" s="7">
        <v>0.41800001263618469</v>
      </c>
      <c r="T33" s="7">
        <v>0.42689999938011169</v>
      </c>
      <c r="U33" s="7">
        <v>0.43979999423027039</v>
      </c>
      <c r="V33" s="7">
        <f t="shared" si="2"/>
        <v>0.42823333541552228</v>
      </c>
      <c r="W33" s="7">
        <f t="shared" si="3"/>
        <v>0.33273333559433621</v>
      </c>
      <c r="X33" s="7">
        <f t="shared" si="4"/>
        <v>465.47619370619458</v>
      </c>
      <c r="Y33" s="7">
        <f t="shared" si="5"/>
        <v>4654.7619370619459</v>
      </c>
      <c r="Z33" s="7">
        <f>50000/Y33</f>
        <v>10.741687905001573</v>
      </c>
      <c r="AA33" s="7">
        <f t="shared" si="7"/>
        <v>14.258312094998427</v>
      </c>
      <c r="AB33" s="7">
        <f t="shared" si="8"/>
        <v>13.427109881251965</v>
      </c>
      <c r="AC33" s="7">
        <f t="shared" si="9"/>
        <v>17.822890118748035</v>
      </c>
      <c r="AD33" s="7">
        <f t="shared" si="10"/>
        <v>31.25</v>
      </c>
    </row>
    <row r="35" spans="1:30" x14ac:dyDescent="0.25">
      <c r="R35" t="s">
        <v>54</v>
      </c>
      <c r="S35" s="7">
        <v>9.4599999487400055E-2</v>
      </c>
      <c r="T35" s="7">
        <v>9.2500001192092896E-2</v>
      </c>
      <c r="U35" s="7">
        <v>9.9399998784065247E-2</v>
      </c>
      <c r="V35">
        <f>AVERAGE(S35:U35)</f>
        <v>9.5499999821186066E-2</v>
      </c>
      <c r="W35">
        <f>V35-$V$35</f>
        <v>0</v>
      </c>
    </row>
    <row r="38" spans="1:30" x14ac:dyDescent="0.25">
      <c r="A38" t="s">
        <v>41</v>
      </c>
      <c r="B38" s="1" t="s">
        <v>42</v>
      </c>
    </row>
    <row r="42" spans="1:30" x14ac:dyDescent="0.25">
      <c r="A42" s="3" t="s">
        <v>43</v>
      </c>
      <c r="B42" s="3"/>
      <c r="C42" s="3"/>
      <c r="D42" s="3"/>
      <c r="E42" s="3" t="s">
        <v>44</v>
      </c>
      <c r="F42" s="3"/>
      <c r="G42" s="3"/>
      <c r="H42" s="3"/>
      <c r="I42" s="3"/>
      <c r="J42" s="3"/>
      <c r="K42" s="3"/>
      <c r="L42" s="3"/>
    </row>
    <row r="44" spans="1:30" x14ac:dyDescent="0.25">
      <c r="I44" s="7">
        <v>0</v>
      </c>
      <c r="J44" s="7">
        <v>0</v>
      </c>
    </row>
    <row r="45" spans="1:30" x14ac:dyDescent="0.25">
      <c r="I45" s="7">
        <v>62.5</v>
      </c>
      <c r="J45" s="7">
        <v>4.520000020662944E-2</v>
      </c>
    </row>
    <row r="46" spans="1:30" x14ac:dyDescent="0.25">
      <c r="I46" s="7">
        <v>125</v>
      </c>
      <c r="J46" s="7">
        <v>9.5833331346511827E-2</v>
      </c>
    </row>
    <row r="47" spans="1:30" x14ac:dyDescent="0.25">
      <c r="I47" s="7">
        <v>250</v>
      </c>
      <c r="J47" s="7">
        <v>0.18956667184829712</v>
      </c>
    </row>
    <row r="48" spans="1:30" x14ac:dyDescent="0.25">
      <c r="I48" s="7">
        <v>500</v>
      </c>
      <c r="J48" s="7">
        <v>0.38006666302680969</v>
      </c>
    </row>
    <row r="49" spans="9:10" x14ac:dyDescent="0.25">
      <c r="I49" s="7">
        <v>1000</v>
      </c>
      <c r="J49" s="7">
        <v>0.70806665221850085</v>
      </c>
    </row>
  </sheetData>
  <mergeCells count="2">
    <mergeCell ref="J25:L25"/>
    <mergeCell ref="S25:U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20BC-A497-4F01-8B75-7F31C7C40B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Kjellfrid Fosso Haukanes</dc:creator>
  <cp:lastModifiedBy>Kjellfrid Fosso Haukanes</cp:lastModifiedBy>
  <dcterms:created xsi:type="dcterms:W3CDTF">2023-10-09T08:49:47Z</dcterms:created>
  <dcterms:modified xsi:type="dcterms:W3CDTF">2023-10-09T09:48:54Z</dcterms:modified>
</cp:coreProperties>
</file>