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6BC5B4-9ECC-4165-B0DC-476A6E038D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Scoring" sheetId="1" r:id="rId1"/>
    <sheet name="Sheet1" sheetId="3" r:id="rId2"/>
    <sheet name="Analysis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4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4" i="1" a="1"/>
  <c r="S4" i="1" s="1"/>
  <c r="P4" i="1" a="1"/>
  <c r="P4" i="1" s="1"/>
  <c r="P2" i="1" s="1" a="1"/>
  <c r="P2" i="1" s="1"/>
  <c r="P5" i="1" a="1"/>
  <c r="P5" i="1" s="1"/>
  <c r="P6" i="1" a="1"/>
  <c r="P6" i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4" i="1"/>
  <c r="U5" i="1"/>
  <c r="U9" i="1"/>
  <c r="U15" i="1"/>
  <c r="U16" i="1"/>
  <c r="U17" i="1"/>
  <c r="U19" i="1"/>
  <c r="U20" i="1"/>
  <c r="U21" i="1"/>
  <c r="U25" i="1"/>
  <c r="U31" i="1"/>
  <c r="U32" i="1"/>
  <c r="U33" i="1"/>
  <c r="U35" i="1"/>
  <c r="U36" i="1"/>
  <c r="U37" i="1"/>
  <c r="U41" i="1"/>
  <c r="U47" i="1"/>
  <c r="U48" i="1"/>
  <c r="U49" i="1"/>
  <c r="U51" i="1"/>
  <c r="U52" i="1"/>
  <c r="U53" i="1"/>
  <c r="U57" i="1"/>
  <c r="U63" i="1"/>
  <c r="U64" i="1"/>
  <c r="U65" i="1"/>
  <c r="U67" i="1"/>
  <c r="U68" i="1"/>
  <c r="U69" i="1"/>
  <c r="U73" i="1"/>
  <c r="U79" i="1"/>
  <c r="U80" i="1"/>
  <c r="U81" i="1"/>
  <c r="U83" i="1"/>
  <c r="U84" i="1"/>
  <c r="U85" i="1"/>
  <c r="U89" i="1"/>
  <c r="U95" i="1"/>
  <c r="U96" i="1"/>
  <c r="U97" i="1"/>
  <c r="U99" i="1"/>
  <c r="U100" i="1"/>
  <c r="U101" i="1"/>
  <c r="U105" i="1"/>
  <c r="U111" i="1"/>
  <c r="U112" i="1"/>
  <c r="U113" i="1"/>
  <c r="U115" i="1"/>
  <c r="U116" i="1"/>
  <c r="U117" i="1"/>
  <c r="U121" i="1"/>
  <c r="R5" i="1"/>
  <c r="R6" i="1"/>
  <c r="U6" i="1" s="1"/>
  <c r="R7" i="1"/>
  <c r="U7" i="1" s="1"/>
  <c r="R8" i="1"/>
  <c r="U8" i="1" s="1"/>
  <c r="R9" i="1"/>
  <c r="R10" i="1"/>
  <c r="U10" i="1" s="1"/>
  <c r="R11" i="1"/>
  <c r="U11" i="1" s="1"/>
  <c r="R12" i="1"/>
  <c r="U12" i="1" s="1"/>
  <c r="R13" i="1"/>
  <c r="U13" i="1" s="1"/>
  <c r="R14" i="1"/>
  <c r="U14" i="1" s="1"/>
  <c r="R15" i="1"/>
  <c r="R16" i="1"/>
  <c r="R17" i="1"/>
  <c r="R18" i="1"/>
  <c r="U18" i="1" s="1"/>
  <c r="R19" i="1"/>
  <c r="R20" i="1"/>
  <c r="R21" i="1"/>
  <c r="R22" i="1"/>
  <c r="U22" i="1" s="1"/>
  <c r="R23" i="1"/>
  <c r="U23" i="1" s="1"/>
  <c r="R24" i="1"/>
  <c r="U24" i="1" s="1"/>
  <c r="R25" i="1"/>
  <c r="R26" i="1"/>
  <c r="U26" i="1" s="1"/>
  <c r="R27" i="1"/>
  <c r="U27" i="1" s="1"/>
  <c r="R28" i="1"/>
  <c r="U28" i="1" s="1"/>
  <c r="R29" i="1"/>
  <c r="U29" i="1" s="1"/>
  <c r="R30" i="1"/>
  <c r="U30" i="1" s="1"/>
  <c r="R31" i="1"/>
  <c r="R32" i="1"/>
  <c r="R33" i="1"/>
  <c r="R34" i="1"/>
  <c r="U34" i="1" s="1"/>
  <c r="R35" i="1"/>
  <c r="R36" i="1"/>
  <c r="R37" i="1"/>
  <c r="R38" i="1"/>
  <c r="U38" i="1" s="1"/>
  <c r="R39" i="1"/>
  <c r="U39" i="1" s="1"/>
  <c r="R40" i="1"/>
  <c r="U40" i="1" s="1"/>
  <c r="R41" i="1"/>
  <c r="R42" i="1"/>
  <c r="U42" i="1" s="1"/>
  <c r="R43" i="1"/>
  <c r="U43" i="1" s="1"/>
  <c r="R44" i="1"/>
  <c r="U44" i="1" s="1"/>
  <c r="R45" i="1"/>
  <c r="U45" i="1" s="1"/>
  <c r="R46" i="1"/>
  <c r="U46" i="1" s="1"/>
  <c r="R47" i="1"/>
  <c r="R48" i="1"/>
  <c r="R49" i="1"/>
  <c r="R50" i="1"/>
  <c r="U50" i="1" s="1"/>
  <c r="R51" i="1"/>
  <c r="R52" i="1"/>
  <c r="R53" i="1"/>
  <c r="R54" i="1"/>
  <c r="U54" i="1" s="1"/>
  <c r="R55" i="1"/>
  <c r="U55" i="1" s="1"/>
  <c r="R56" i="1"/>
  <c r="U56" i="1" s="1"/>
  <c r="R57" i="1"/>
  <c r="R58" i="1"/>
  <c r="U58" i="1" s="1"/>
  <c r="R59" i="1"/>
  <c r="U59" i="1" s="1"/>
  <c r="R60" i="1"/>
  <c r="U60" i="1" s="1"/>
  <c r="R61" i="1"/>
  <c r="U61" i="1" s="1"/>
  <c r="R62" i="1"/>
  <c r="U62" i="1" s="1"/>
  <c r="R63" i="1"/>
  <c r="R64" i="1"/>
  <c r="R65" i="1"/>
  <c r="R66" i="1"/>
  <c r="U66" i="1" s="1"/>
  <c r="R67" i="1"/>
  <c r="R68" i="1"/>
  <c r="R69" i="1"/>
  <c r="R70" i="1"/>
  <c r="U70" i="1" s="1"/>
  <c r="R71" i="1"/>
  <c r="U71" i="1" s="1"/>
  <c r="R72" i="1"/>
  <c r="U72" i="1" s="1"/>
  <c r="R73" i="1"/>
  <c r="R74" i="1"/>
  <c r="U74" i="1" s="1"/>
  <c r="R75" i="1"/>
  <c r="U75" i="1" s="1"/>
  <c r="R76" i="1"/>
  <c r="U76" i="1" s="1"/>
  <c r="R77" i="1"/>
  <c r="U77" i="1" s="1"/>
  <c r="R78" i="1"/>
  <c r="U78" i="1" s="1"/>
  <c r="R79" i="1"/>
  <c r="R80" i="1"/>
  <c r="R81" i="1"/>
  <c r="R82" i="1"/>
  <c r="U82" i="1" s="1"/>
  <c r="R83" i="1"/>
  <c r="R84" i="1"/>
  <c r="R85" i="1"/>
  <c r="R86" i="1"/>
  <c r="U86" i="1" s="1"/>
  <c r="R87" i="1"/>
  <c r="U87" i="1" s="1"/>
  <c r="R88" i="1"/>
  <c r="U88" i="1" s="1"/>
  <c r="R89" i="1"/>
  <c r="R90" i="1"/>
  <c r="U90" i="1" s="1"/>
  <c r="R91" i="1"/>
  <c r="U91" i="1" s="1"/>
  <c r="R92" i="1"/>
  <c r="U92" i="1" s="1"/>
  <c r="R93" i="1"/>
  <c r="U93" i="1" s="1"/>
  <c r="R94" i="1"/>
  <c r="U94" i="1" s="1"/>
  <c r="R95" i="1"/>
  <c r="R96" i="1"/>
  <c r="R97" i="1"/>
  <c r="R98" i="1"/>
  <c r="U98" i="1" s="1"/>
  <c r="R99" i="1"/>
  <c r="R100" i="1"/>
  <c r="R101" i="1"/>
  <c r="R102" i="1"/>
  <c r="U102" i="1" s="1"/>
  <c r="R103" i="1"/>
  <c r="U103" i="1" s="1"/>
  <c r="R104" i="1"/>
  <c r="U104" i="1" s="1"/>
  <c r="R105" i="1"/>
  <c r="R106" i="1"/>
  <c r="U106" i="1" s="1"/>
  <c r="R107" i="1"/>
  <c r="U107" i="1" s="1"/>
  <c r="R108" i="1"/>
  <c r="U108" i="1" s="1"/>
  <c r="R109" i="1"/>
  <c r="U109" i="1" s="1"/>
  <c r="R110" i="1"/>
  <c r="U110" i="1" s="1"/>
  <c r="R111" i="1"/>
  <c r="R112" i="1"/>
  <c r="R113" i="1"/>
  <c r="R114" i="1"/>
  <c r="U114" i="1" s="1"/>
  <c r="R115" i="1"/>
  <c r="R116" i="1"/>
  <c r="R117" i="1"/>
  <c r="R118" i="1"/>
  <c r="U118" i="1" s="1"/>
  <c r="R119" i="1"/>
  <c r="U119" i="1" s="1"/>
  <c r="R120" i="1"/>
  <c r="U120" i="1" s="1"/>
  <c r="R121" i="1"/>
  <c r="R122" i="1"/>
  <c r="U122" i="1" s="1"/>
  <c r="R4" i="1"/>
  <c r="U4" i="1" s="1"/>
  <c r="N4" i="1"/>
  <c r="Q4" i="1" s="1"/>
  <c r="T4" i="1" s="1" a="1"/>
  <c r="T4" i="1" s="1"/>
  <c r="Y4" i="1" s="1"/>
  <c r="Z4" i="1" s="1" a="1"/>
  <c r="Z4" i="1" s="1"/>
  <c r="N5" i="1"/>
  <c r="Q5" i="1" s="1"/>
  <c r="T5" i="1" s="1" a="1"/>
  <c r="T5" i="1" s="1"/>
  <c r="Y5" i="1" s="1"/>
  <c r="Z5" i="1" s="1" a="1"/>
  <c r="Z5" i="1" s="1"/>
  <c r="N6" i="1"/>
  <c r="Q6" i="1" s="1"/>
  <c r="T6" i="1" s="1" a="1"/>
  <c r="T6" i="1" s="1"/>
  <c r="Y6" i="1" s="1"/>
  <c r="N7" i="1"/>
  <c r="Q7" i="1" s="1"/>
  <c r="T7" i="1" s="1" a="1"/>
  <c r="T7" i="1" s="1"/>
  <c r="Y7" i="1" s="1"/>
  <c r="Z7" i="1" s="1" a="1"/>
  <c r="Z7" i="1" s="1"/>
  <c r="N8" i="1"/>
  <c r="Q8" i="1" s="1"/>
  <c r="T8" i="1" s="1" a="1"/>
  <c r="T8" i="1" s="1"/>
  <c r="Y8" i="1" s="1"/>
  <c r="Z8" i="1" s="1" a="1"/>
  <c r="Z8" i="1" s="1"/>
  <c r="N9" i="1"/>
  <c r="Q9" i="1" s="1"/>
  <c r="T9" i="1" s="1" a="1"/>
  <c r="T9" i="1" s="1"/>
  <c r="Y9" i="1" s="1"/>
  <c r="Z9" i="1" s="1" a="1"/>
  <c r="Z9" i="1" s="1"/>
  <c r="N10" i="1"/>
  <c r="Q10" i="1" s="1"/>
  <c r="T10" i="1" s="1" a="1"/>
  <c r="T10" i="1" s="1"/>
  <c r="Y10" i="1" s="1"/>
  <c r="Z10" i="1" s="1" a="1"/>
  <c r="Z10" i="1" s="1"/>
  <c r="N11" i="1"/>
  <c r="Q11" i="1" s="1"/>
  <c r="T11" i="1" s="1" a="1"/>
  <c r="T11" i="1" s="1"/>
  <c r="Y11" i="1" s="1"/>
  <c r="Z11" i="1" s="1" a="1"/>
  <c r="Z11" i="1" s="1"/>
  <c r="N12" i="1"/>
  <c r="Q12" i="1" s="1"/>
  <c r="T12" i="1" s="1" a="1"/>
  <c r="T12" i="1" s="1"/>
  <c r="Y12" i="1" s="1"/>
  <c r="Z12" i="1" s="1" a="1"/>
  <c r="Z12" i="1" s="1"/>
  <c r="N13" i="1"/>
  <c r="Q13" i="1" s="1"/>
  <c r="T13" i="1" s="1" a="1"/>
  <c r="T13" i="1" s="1"/>
  <c r="Y13" i="1" s="1"/>
  <c r="Z13" i="1" s="1" a="1"/>
  <c r="Z13" i="1" s="1"/>
  <c r="N14" i="1"/>
  <c r="Q14" i="1" s="1"/>
  <c r="T14" i="1" s="1" a="1"/>
  <c r="T14" i="1" s="1"/>
  <c r="Y14" i="1" s="1"/>
  <c r="Z14" i="1" s="1" a="1"/>
  <c r="Z14" i="1" s="1"/>
  <c r="N15" i="1"/>
  <c r="Q15" i="1" s="1"/>
  <c r="T15" i="1" s="1" a="1"/>
  <c r="T15" i="1" s="1"/>
  <c r="Y15" i="1" s="1"/>
  <c r="Z15" i="1" s="1" a="1"/>
  <c r="Z15" i="1" s="1"/>
  <c r="N16" i="1"/>
  <c r="Q16" i="1" s="1"/>
  <c r="T16" i="1" s="1" a="1"/>
  <c r="T16" i="1" s="1"/>
  <c r="Y16" i="1" s="1"/>
  <c r="Z16" i="1" s="1" a="1"/>
  <c r="Z16" i="1" s="1"/>
  <c r="N17" i="1"/>
  <c r="Q17" i="1" s="1"/>
  <c r="T17" i="1" s="1" a="1"/>
  <c r="T17" i="1" s="1"/>
  <c r="Y17" i="1" s="1"/>
  <c r="Z17" i="1" s="1" a="1"/>
  <c r="Z17" i="1" s="1"/>
  <c r="N18" i="1"/>
  <c r="Q18" i="1" s="1"/>
  <c r="T18" i="1" s="1" a="1"/>
  <c r="T18" i="1" s="1"/>
  <c r="Y18" i="1" s="1"/>
  <c r="Z18" i="1" s="1" a="1"/>
  <c r="Z18" i="1" s="1"/>
  <c r="N19" i="1"/>
  <c r="Q19" i="1" s="1"/>
  <c r="T19" i="1" s="1" a="1"/>
  <c r="T19" i="1" s="1"/>
  <c r="Y19" i="1" s="1"/>
  <c r="Z19" i="1" s="1" a="1"/>
  <c r="Z19" i="1" s="1"/>
  <c r="N20" i="1"/>
  <c r="Q20" i="1" s="1"/>
  <c r="T20" i="1" s="1" a="1"/>
  <c r="T20" i="1" s="1"/>
  <c r="Y20" i="1" s="1"/>
  <c r="Z20" i="1" s="1" a="1"/>
  <c r="Z20" i="1" s="1"/>
  <c r="N21" i="1"/>
  <c r="Q21" i="1" s="1"/>
  <c r="T21" i="1" s="1" a="1"/>
  <c r="T21" i="1" s="1"/>
  <c r="Y21" i="1" s="1"/>
  <c r="Z21" i="1" s="1" a="1"/>
  <c r="Z21" i="1" s="1"/>
  <c r="N22" i="1"/>
  <c r="Q22" i="1" s="1"/>
  <c r="T22" i="1" s="1" a="1"/>
  <c r="T22" i="1" s="1"/>
  <c r="Y22" i="1" s="1"/>
  <c r="Z22" i="1" s="1" a="1"/>
  <c r="Z22" i="1" s="1"/>
  <c r="N23" i="1"/>
  <c r="Q23" i="1" s="1"/>
  <c r="T23" i="1" s="1" a="1"/>
  <c r="T23" i="1" s="1"/>
  <c r="Y23" i="1" s="1"/>
  <c r="Z23" i="1" s="1" a="1"/>
  <c r="Z23" i="1" s="1"/>
  <c r="N24" i="1"/>
  <c r="Q24" i="1" s="1"/>
  <c r="T24" i="1" s="1" a="1"/>
  <c r="T24" i="1" s="1"/>
  <c r="Y24" i="1" s="1"/>
  <c r="Z24" i="1" s="1" a="1"/>
  <c r="Z24" i="1" s="1"/>
  <c r="N25" i="1"/>
  <c r="Q25" i="1" s="1"/>
  <c r="T25" i="1" s="1" a="1"/>
  <c r="T25" i="1" s="1"/>
  <c r="Y25" i="1" s="1"/>
  <c r="Z25" i="1" s="1" a="1"/>
  <c r="Z25" i="1" s="1"/>
  <c r="N26" i="1"/>
  <c r="Q26" i="1" s="1"/>
  <c r="T26" i="1" s="1" a="1"/>
  <c r="T26" i="1" s="1"/>
  <c r="Y26" i="1" s="1"/>
  <c r="Z26" i="1" s="1" a="1"/>
  <c r="Z26" i="1" s="1"/>
  <c r="N27" i="1"/>
  <c r="Q27" i="1" s="1"/>
  <c r="T27" i="1" s="1" a="1"/>
  <c r="T27" i="1" s="1"/>
  <c r="Y27" i="1" s="1"/>
  <c r="Z27" i="1" s="1" a="1"/>
  <c r="Z27" i="1" s="1"/>
  <c r="N28" i="1"/>
  <c r="Q28" i="1" s="1"/>
  <c r="T28" i="1" s="1" a="1"/>
  <c r="T28" i="1" s="1"/>
  <c r="Y28" i="1" s="1"/>
  <c r="Z28" i="1" s="1" a="1"/>
  <c r="Z28" i="1" s="1"/>
  <c r="N29" i="1"/>
  <c r="Q29" i="1" s="1"/>
  <c r="T29" i="1" s="1" a="1"/>
  <c r="T29" i="1" s="1"/>
  <c r="Y29" i="1" s="1"/>
  <c r="Z29" i="1" s="1" a="1"/>
  <c r="Z29" i="1" s="1"/>
  <c r="N30" i="1"/>
  <c r="Q30" i="1" s="1"/>
  <c r="T30" i="1" s="1" a="1"/>
  <c r="T30" i="1" s="1"/>
  <c r="Y30" i="1" s="1"/>
  <c r="Z30" i="1" s="1" a="1"/>
  <c r="Z30" i="1" s="1"/>
  <c r="N31" i="1"/>
  <c r="Q31" i="1" s="1"/>
  <c r="T31" i="1" s="1" a="1"/>
  <c r="T31" i="1" s="1"/>
  <c r="Y31" i="1" s="1"/>
  <c r="Z31" i="1" s="1" a="1"/>
  <c r="Z31" i="1" s="1"/>
  <c r="N32" i="1"/>
  <c r="Q32" i="1" s="1"/>
  <c r="T32" i="1" s="1" a="1"/>
  <c r="T32" i="1" s="1"/>
  <c r="Y32" i="1" s="1"/>
  <c r="Z32" i="1" s="1" a="1"/>
  <c r="Z32" i="1" s="1"/>
  <c r="N33" i="1"/>
  <c r="Q33" i="1" s="1"/>
  <c r="T33" i="1" s="1" a="1"/>
  <c r="T33" i="1" s="1"/>
  <c r="Y33" i="1" s="1"/>
  <c r="Z33" i="1" s="1" a="1"/>
  <c r="Z33" i="1" s="1"/>
  <c r="N34" i="1"/>
  <c r="Q34" i="1" s="1"/>
  <c r="T34" i="1" s="1" a="1"/>
  <c r="T34" i="1" s="1"/>
  <c r="Y34" i="1" s="1"/>
  <c r="Z34" i="1" s="1" a="1"/>
  <c r="Z34" i="1" s="1"/>
  <c r="N35" i="1"/>
  <c r="Q35" i="1" s="1"/>
  <c r="T35" i="1" s="1" a="1"/>
  <c r="T35" i="1" s="1"/>
  <c r="Y35" i="1" s="1"/>
  <c r="Z35" i="1" s="1" a="1"/>
  <c r="Z35" i="1" s="1"/>
  <c r="N36" i="1"/>
  <c r="Q36" i="1" s="1"/>
  <c r="T36" i="1" s="1" a="1"/>
  <c r="T36" i="1" s="1"/>
  <c r="Y36" i="1" s="1"/>
  <c r="Z36" i="1" s="1" a="1"/>
  <c r="Z36" i="1" s="1"/>
  <c r="N37" i="1"/>
  <c r="Q37" i="1" s="1"/>
  <c r="T37" i="1" s="1" a="1"/>
  <c r="T37" i="1" s="1"/>
  <c r="Y37" i="1" s="1"/>
  <c r="Z37" i="1" s="1" a="1"/>
  <c r="Z37" i="1" s="1"/>
  <c r="N38" i="1"/>
  <c r="Q38" i="1" s="1"/>
  <c r="T38" i="1" s="1" a="1"/>
  <c r="T38" i="1" s="1"/>
  <c r="Y38" i="1" s="1"/>
  <c r="Z38" i="1" s="1" a="1"/>
  <c r="Z38" i="1" s="1"/>
  <c r="N39" i="1"/>
  <c r="Q39" i="1" s="1"/>
  <c r="T39" i="1" s="1" a="1"/>
  <c r="T39" i="1" s="1"/>
  <c r="Y39" i="1" s="1"/>
  <c r="Z39" i="1" s="1" a="1"/>
  <c r="Z39" i="1" s="1"/>
  <c r="N40" i="1"/>
  <c r="Q40" i="1" s="1"/>
  <c r="T40" i="1" s="1" a="1"/>
  <c r="T40" i="1" s="1"/>
  <c r="Y40" i="1" s="1"/>
  <c r="Z40" i="1" s="1" a="1"/>
  <c r="Z40" i="1" s="1"/>
  <c r="N41" i="1"/>
  <c r="Q41" i="1" s="1"/>
  <c r="T41" i="1" s="1" a="1"/>
  <c r="T41" i="1" s="1"/>
  <c r="Y41" i="1" s="1"/>
  <c r="Z41" i="1" s="1" a="1"/>
  <c r="Z41" i="1" s="1"/>
  <c r="N42" i="1"/>
  <c r="Q42" i="1" s="1"/>
  <c r="T42" i="1" s="1" a="1"/>
  <c r="T42" i="1" s="1"/>
  <c r="Y42" i="1" s="1"/>
  <c r="Z42" i="1" s="1" a="1"/>
  <c r="Z42" i="1" s="1"/>
  <c r="N43" i="1"/>
  <c r="Q43" i="1" s="1"/>
  <c r="T43" i="1" s="1" a="1"/>
  <c r="T43" i="1" s="1"/>
  <c r="Y43" i="1" s="1"/>
  <c r="Z43" i="1" s="1" a="1"/>
  <c r="Z43" i="1" s="1"/>
  <c r="N44" i="1"/>
  <c r="Q44" i="1" s="1"/>
  <c r="T44" i="1" s="1" a="1"/>
  <c r="T44" i="1" s="1"/>
  <c r="Y44" i="1" s="1"/>
  <c r="Z44" i="1" s="1" a="1"/>
  <c r="Z44" i="1" s="1"/>
  <c r="N45" i="1"/>
  <c r="Q45" i="1" s="1"/>
  <c r="T45" i="1" s="1" a="1"/>
  <c r="T45" i="1" s="1"/>
  <c r="Y45" i="1" s="1"/>
  <c r="Z45" i="1" s="1" a="1"/>
  <c r="Z45" i="1" s="1"/>
  <c r="N46" i="1"/>
  <c r="Q46" i="1" s="1"/>
  <c r="T46" i="1" s="1" a="1"/>
  <c r="T46" i="1" s="1"/>
  <c r="Y46" i="1" s="1"/>
  <c r="Z46" i="1" s="1" a="1"/>
  <c r="Z46" i="1" s="1"/>
  <c r="N47" i="1"/>
  <c r="Q47" i="1" s="1"/>
  <c r="T47" i="1" s="1" a="1"/>
  <c r="T47" i="1" s="1"/>
  <c r="Y47" i="1" s="1"/>
  <c r="Z47" i="1" s="1" a="1"/>
  <c r="Z47" i="1" s="1"/>
  <c r="N48" i="1"/>
  <c r="Q48" i="1" s="1"/>
  <c r="T48" i="1" s="1" a="1"/>
  <c r="T48" i="1" s="1"/>
  <c r="Y48" i="1" s="1"/>
  <c r="Z48" i="1" s="1" a="1"/>
  <c r="Z48" i="1" s="1"/>
  <c r="N49" i="1"/>
  <c r="Q49" i="1" s="1"/>
  <c r="T49" i="1" s="1" a="1"/>
  <c r="T49" i="1" s="1"/>
  <c r="Y49" i="1" s="1"/>
  <c r="Z49" i="1" s="1" a="1"/>
  <c r="Z49" i="1" s="1"/>
  <c r="N50" i="1"/>
  <c r="Q50" i="1" s="1"/>
  <c r="T50" i="1" s="1" a="1"/>
  <c r="T50" i="1" s="1"/>
  <c r="Y50" i="1" s="1"/>
  <c r="Z50" i="1" s="1" a="1"/>
  <c r="Z50" i="1" s="1"/>
  <c r="N51" i="1"/>
  <c r="Q51" i="1" s="1"/>
  <c r="T51" i="1" s="1" a="1"/>
  <c r="T51" i="1" s="1"/>
  <c r="Y51" i="1" s="1"/>
  <c r="Z51" i="1" s="1" a="1"/>
  <c r="Z51" i="1" s="1"/>
  <c r="N52" i="1"/>
  <c r="Q52" i="1" s="1"/>
  <c r="T52" i="1" s="1" a="1"/>
  <c r="T52" i="1" s="1"/>
  <c r="Y52" i="1" s="1"/>
  <c r="Z52" i="1" s="1" a="1"/>
  <c r="Z52" i="1" s="1"/>
  <c r="N53" i="1"/>
  <c r="Q53" i="1" s="1"/>
  <c r="T53" i="1" s="1" a="1"/>
  <c r="T53" i="1" s="1"/>
  <c r="Y53" i="1" s="1"/>
  <c r="Z53" i="1" s="1" a="1"/>
  <c r="Z53" i="1" s="1"/>
  <c r="N54" i="1"/>
  <c r="Q54" i="1" s="1"/>
  <c r="T54" i="1" s="1" a="1"/>
  <c r="T54" i="1" s="1"/>
  <c r="Y54" i="1" s="1"/>
  <c r="Z54" i="1" s="1" a="1"/>
  <c r="Z54" i="1" s="1"/>
  <c r="N55" i="1"/>
  <c r="Q55" i="1" s="1"/>
  <c r="T55" i="1" s="1" a="1"/>
  <c r="T55" i="1" s="1"/>
  <c r="Y55" i="1" s="1"/>
  <c r="Z55" i="1" s="1" a="1"/>
  <c r="Z55" i="1" s="1"/>
  <c r="N56" i="1"/>
  <c r="Q56" i="1" s="1"/>
  <c r="T56" i="1" s="1" a="1"/>
  <c r="T56" i="1" s="1"/>
  <c r="Y56" i="1" s="1"/>
  <c r="Z56" i="1" s="1" a="1"/>
  <c r="Z56" i="1" s="1"/>
  <c r="N57" i="1"/>
  <c r="Q57" i="1" s="1"/>
  <c r="T57" i="1" s="1" a="1"/>
  <c r="T57" i="1" s="1"/>
  <c r="Y57" i="1" s="1"/>
  <c r="Z57" i="1" s="1" a="1"/>
  <c r="Z57" i="1" s="1"/>
  <c r="N58" i="1"/>
  <c r="Q58" i="1" s="1"/>
  <c r="T58" i="1" s="1" a="1"/>
  <c r="T58" i="1" s="1"/>
  <c r="Y58" i="1" s="1"/>
  <c r="Z58" i="1" s="1" a="1"/>
  <c r="Z58" i="1" s="1"/>
  <c r="N59" i="1"/>
  <c r="Q59" i="1" s="1"/>
  <c r="T59" i="1" s="1" a="1"/>
  <c r="T59" i="1" s="1"/>
  <c r="Y59" i="1" s="1"/>
  <c r="Z59" i="1" s="1" a="1"/>
  <c r="Z59" i="1" s="1"/>
  <c r="N60" i="1"/>
  <c r="Q60" i="1" s="1"/>
  <c r="T60" i="1" s="1" a="1"/>
  <c r="T60" i="1" s="1"/>
  <c r="Y60" i="1" s="1"/>
  <c r="Z60" i="1" s="1" a="1"/>
  <c r="Z60" i="1" s="1"/>
  <c r="N61" i="1"/>
  <c r="Q61" i="1" s="1"/>
  <c r="T61" i="1" s="1" a="1"/>
  <c r="T61" i="1" s="1"/>
  <c r="Y61" i="1" s="1"/>
  <c r="Z61" i="1" s="1" a="1"/>
  <c r="Z61" i="1" s="1"/>
  <c r="N62" i="1"/>
  <c r="Q62" i="1" s="1"/>
  <c r="T62" i="1" s="1" a="1"/>
  <c r="T62" i="1" s="1"/>
  <c r="Y62" i="1" s="1"/>
  <c r="Z62" i="1" s="1" a="1"/>
  <c r="Z62" i="1" s="1"/>
  <c r="N63" i="1"/>
  <c r="Q63" i="1" s="1"/>
  <c r="T63" i="1" s="1" a="1"/>
  <c r="T63" i="1" s="1"/>
  <c r="Y63" i="1" s="1"/>
  <c r="Z63" i="1" s="1" a="1"/>
  <c r="Z63" i="1" s="1"/>
  <c r="N64" i="1"/>
  <c r="Q64" i="1" s="1"/>
  <c r="T64" i="1" s="1" a="1"/>
  <c r="T64" i="1" s="1"/>
  <c r="Y64" i="1" s="1"/>
  <c r="Z64" i="1" s="1" a="1"/>
  <c r="Z64" i="1" s="1"/>
  <c r="N65" i="1"/>
  <c r="Q65" i="1" s="1"/>
  <c r="T65" i="1" s="1" a="1"/>
  <c r="T65" i="1" s="1"/>
  <c r="Y65" i="1" s="1"/>
  <c r="Z65" i="1" s="1" a="1"/>
  <c r="Z65" i="1" s="1"/>
  <c r="N66" i="1"/>
  <c r="Q66" i="1" s="1"/>
  <c r="T66" i="1" s="1" a="1"/>
  <c r="T66" i="1" s="1"/>
  <c r="Y66" i="1" s="1"/>
  <c r="Z66" i="1" s="1" a="1"/>
  <c r="Z66" i="1" s="1"/>
  <c r="N67" i="1"/>
  <c r="Q67" i="1" s="1"/>
  <c r="T67" i="1" s="1" a="1"/>
  <c r="T67" i="1" s="1"/>
  <c r="Y67" i="1" s="1"/>
  <c r="Z67" i="1" s="1" a="1"/>
  <c r="Z67" i="1" s="1"/>
  <c r="N68" i="1"/>
  <c r="Q68" i="1" s="1"/>
  <c r="T68" i="1" s="1" a="1"/>
  <c r="T68" i="1" s="1"/>
  <c r="Y68" i="1" s="1"/>
  <c r="Z68" i="1" s="1" a="1"/>
  <c r="Z68" i="1" s="1"/>
  <c r="N69" i="1"/>
  <c r="Q69" i="1" s="1"/>
  <c r="T69" i="1" s="1" a="1"/>
  <c r="T69" i="1" s="1"/>
  <c r="Y69" i="1" s="1"/>
  <c r="Z69" i="1" s="1" a="1"/>
  <c r="Z69" i="1" s="1"/>
  <c r="N70" i="1"/>
  <c r="Q70" i="1" s="1"/>
  <c r="T70" i="1" s="1" a="1"/>
  <c r="T70" i="1" s="1"/>
  <c r="Y70" i="1" s="1"/>
  <c r="Z70" i="1" s="1" a="1"/>
  <c r="Z70" i="1" s="1"/>
  <c r="N71" i="1"/>
  <c r="Q71" i="1" s="1"/>
  <c r="T71" i="1" s="1" a="1"/>
  <c r="T71" i="1" s="1"/>
  <c r="Y71" i="1" s="1"/>
  <c r="Z71" i="1" s="1" a="1"/>
  <c r="Z71" i="1" s="1"/>
  <c r="N72" i="1"/>
  <c r="Q72" i="1" s="1"/>
  <c r="T72" i="1" s="1" a="1"/>
  <c r="T72" i="1" s="1"/>
  <c r="Y72" i="1" s="1"/>
  <c r="Z72" i="1" s="1" a="1"/>
  <c r="Z72" i="1" s="1"/>
  <c r="N73" i="1"/>
  <c r="Q73" i="1" s="1"/>
  <c r="T73" i="1" s="1" a="1"/>
  <c r="T73" i="1" s="1"/>
  <c r="Y73" i="1" s="1"/>
  <c r="Z73" i="1" s="1" a="1"/>
  <c r="Z73" i="1" s="1"/>
  <c r="N74" i="1"/>
  <c r="Q74" i="1" s="1"/>
  <c r="T74" i="1" s="1" a="1"/>
  <c r="T74" i="1" s="1"/>
  <c r="Y74" i="1" s="1"/>
  <c r="Z74" i="1" s="1" a="1"/>
  <c r="Z74" i="1" s="1"/>
  <c r="N75" i="1"/>
  <c r="Q75" i="1" s="1"/>
  <c r="T75" i="1" s="1" a="1"/>
  <c r="T75" i="1" s="1"/>
  <c r="Y75" i="1" s="1"/>
  <c r="Z75" i="1" s="1" a="1"/>
  <c r="Z75" i="1" s="1"/>
  <c r="N76" i="1"/>
  <c r="Q76" i="1" s="1"/>
  <c r="T76" i="1" s="1" a="1"/>
  <c r="T76" i="1" s="1"/>
  <c r="Y76" i="1" s="1"/>
  <c r="Z76" i="1" s="1" a="1"/>
  <c r="Z76" i="1" s="1"/>
  <c r="N77" i="1"/>
  <c r="Q77" i="1" s="1"/>
  <c r="T77" i="1" s="1" a="1"/>
  <c r="T77" i="1" s="1"/>
  <c r="Y77" i="1" s="1"/>
  <c r="Z77" i="1" s="1" a="1"/>
  <c r="Z77" i="1" s="1"/>
  <c r="N78" i="1"/>
  <c r="Q78" i="1" s="1"/>
  <c r="T78" i="1" s="1" a="1"/>
  <c r="T78" i="1" s="1"/>
  <c r="Y78" i="1" s="1"/>
  <c r="Z78" i="1" s="1" a="1"/>
  <c r="Z78" i="1" s="1"/>
  <c r="N79" i="1"/>
  <c r="Q79" i="1" s="1"/>
  <c r="T79" i="1" s="1" a="1"/>
  <c r="T79" i="1" s="1"/>
  <c r="Y79" i="1" s="1"/>
  <c r="Z79" i="1" s="1" a="1"/>
  <c r="Z79" i="1" s="1"/>
  <c r="N80" i="1"/>
  <c r="Q80" i="1" s="1"/>
  <c r="T80" i="1" s="1" a="1"/>
  <c r="T80" i="1" s="1"/>
  <c r="Y80" i="1" s="1"/>
  <c r="Z80" i="1" s="1" a="1"/>
  <c r="Z80" i="1" s="1"/>
  <c r="N81" i="1"/>
  <c r="Q81" i="1" s="1"/>
  <c r="T81" i="1" s="1" a="1"/>
  <c r="T81" i="1" s="1"/>
  <c r="Y81" i="1" s="1"/>
  <c r="Z81" i="1" s="1" a="1"/>
  <c r="Z81" i="1" s="1"/>
  <c r="N82" i="1"/>
  <c r="Q82" i="1" s="1"/>
  <c r="T82" i="1" s="1" a="1"/>
  <c r="T82" i="1" s="1"/>
  <c r="Y82" i="1" s="1"/>
  <c r="Z82" i="1" s="1" a="1"/>
  <c r="Z82" i="1" s="1"/>
  <c r="N83" i="1"/>
  <c r="Q83" i="1" s="1"/>
  <c r="T83" i="1" s="1" a="1"/>
  <c r="T83" i="1" s="1"/>
  <c r="Y83" i="1" s="1"/>
  <c r="Z83" i="1" s="1" a="1"/>
  <c r="Z83" i="1" s="1"/>
  <c r="N84" i="1"/>
  <c r="Q84" i="1" s="1"/>
  <c r="T84" i="1" s="1" a="1"/>
  <c r="T84" i="1" s="1"/>
  <c r="Y84" i="1" s="1"/>
  <c r="Z84" i="1" s="1" a="1"/>
  <c r="Z84" i="1" s="1"/>
  <c r="N85" i="1"/>
  <c r="Q85" i="1" s="1"/>
  <c r="T85" i="1" s="1" a="1"/>
  <c r="T85" i="1" s="1"/>
  <c r="Y85" i="1" s="1"/>
  <c r="Z85" i="1" s="1" a="1"/>
  <c r="Z85" i="1" s="1"/>
  <c r="N86" i="1"/>
  <c r="Q86" i="1" s="1"/>
  <c r="T86" i="1" s="1" a="1"/>
  <c r="T86" i="1" s="1"/>
  <c r="Y86" i="1" s="1"/>
  <c r="Z86" i="1" s="1" a="1"/>
  <c r="Z86" i="1" s="1"/>
  <c r="N87" i="1"/>
  <c r="Q87" i="1" s="1"/>
  <c r="T87" i="1" s="1" a="1"/>
  <c r="T87" i="1" s="1"/>
  <c r="Y87" i="1" s="1"/>
  <c r="Z87" i="1" s="1" a="1"/>
  <c r="Z87" i="1" s="1"/>
  <c r="N88" i="1"/>
  <c r="Q88" i="1" s="1"/>
  <c r="T88" i="1" s="1" a="1"/>
  <c r="T88" i="1" s="1"/>
  <c r="Y88" i="1" s="1"/>
  <c r="Z88" i="1" s="1" a="1"/>
  <c r="Z88" i="1" s="1"/>
  <c r="N89" i="1"/>
  <c r="Q89" i="1" s="1"/>
  <c r="T89" i="1" s="1" a="1"/>
  <c r="T89" i="1" s="1"/>
  <c r="Y89" i="1" s="1"/>
  <c r="Z89" i="1" s="1" a="1"/>
  <c r="Z89" i="1" s="1"/>
  <c r="N90" i="1"/>
  <c r="Q90" i="1" s="1"/>
  <c r="T90" i="1" s="1" a="1"/>
  <c r="T90" i="1" s="1"/>
  <c r="Y90" i="1" s="1"/>
  <c r="Z90" i="1" s="1" a="1"/>
  <c r="Z90" i="1" s="1"/>
  <c r="N91" i="1"/>
  <c r="Q91" i="1" s="1"/>
  <c r="T91" i="1" s="1" a="1"/>
  <c r="T91" i="1" s="1"/>
  <c r="Y91" i="1" s="1"/>
  <c r="Z91" i="1" s="1" a="1"/>
  <c r="Z91" i="1" s="1"/>
  <c r="N92" i="1"/>
  <c r="Q92" i="1" s="1"/>
  <c r="T92" i="1" s="1" a="1"/>
  <c r="T92" i="1" s="1"/>
  <c r="Y92" i="1" s="1"/>
  <c r="Z92" i="1" s="1" a="1"/>
  <c r="Z92" i="1" s="1"/>
  <c r="N93" i="1"/>
  <c r="Q93" i="1" s="1"/>
  <c r="T93" i="1" s="1" a="1"/>
  <c r="T93" i="1" s="1"/>
  <c r="Y93" i="1" s="1"/>
  <c r="Z93" i="1" s="1" a="1"/>
  <c r="Z93" i="1" s="1"/>
  <c r="N94" i="1"/>
  <c r="Q94" i="1" s="1"/>
  <c r="T94" i="1" s="1" a="1"/>
  <c r="T94" i="1" s="1"/>
  <c r="Y94" i="1" s="1"/>
  <c r="Z94" i="1" s="1" a="1"/>
  <c r="Z94" i="1" s="1"/>
  <c r="N95" i="1"/>
  <c r="Q95" i="1" s="1"/>
  <c r="T95" i="1" s="1" a="1"/>
  <c r="T95" i="1" s="1"/>
  <c r="Y95" i="1" s="1"/>
  <c r="Z95" i="1" s="1" a="1"/>
  <c r="Z95" i="1" s="1"/>
  <c r="N96" i="1"/>
  <c r="Q96" i="1" s="1"/>
  <c r="T96" i="1" s="1" a="1"/>
  <c r="T96" i="1" s="1"/>
  <c r="Y96" i="1" s="1"/>
  <c r="Z96" i="1" s="1" a="1"/>
  <c r="Z96" i="1" s="1"/>
  <c r="N97" i="1"/>
  <c r="Q97" i="1" s="1"/>
  <c r="T97" i="1" s="1" a="1"/>
  <c r="T97" i="1" s="1"/>
  <c r="Y97" i="1" s="1"/>
  <c r="Z97" i="1" s="1" a="1"/>
  <c r="Z97" i="1" s="1"/>
  <c r="N98" i="1"/>
  <c r="Q98" i="1" s="1"/>
  <c r="T98" i="1" s="1" a="1"/>
  <c r="T98" i="1" s="1"/>
  <c r="Y98" i="1" s="1"/>
  <c r="Z98" i="1" s="1" a="1"/>
  <c r="Z98" i="1" s="1"/>
  <c r="N99" i="1"/>
  <c r="Q99" i="1" s="1"/>
  <c r="T99" i="1" s="1" a="1"/>
  <c r="T99" i="1" s="1"/>
  <c r="Y99" i="1" s="1"/>
  <c r="Z99" i="1" s="1" a="1"/>
  <c r="Z99" i="1" s="1"/>
  <c r="N100" i="1"/>
  <c r="Q100" i="1" s="1"/>
  <c r="T100" i="1" s="1" a="1"/>
  <c r="T100" i="1" s="1"/>
  <c r="Y100" i="1" s="1"/>
  <c r="Z100" i="1" s="1" a="1"/>
  <c r="Z100" i="1" s="1"/>
  <c r="N101" i="1"/>
  <c r="Q101" i="1" s="1"/>
  <c r="T101" i="1" s="1" a="1"/>
  <c r="T101" i="1" s="1"/>
  <c r="Y101" i="1" s="1"/>
  <c r="Z101" i="1" s="1" a="1"/>
  <c r="Z101" i="1" s="1"/>
  <c r="N102" i="1"/>
  <c r="Q102" i="1" s="1"/>
  <c r="T102" i="1" s="1" a="1"/>
  <c r="T102" i="1" s="1"/>
  <c r="Y102" i="1" s="1"/>
  <c r="Z102" i="1" s="1" a="1"/>
  <c r="Z102" i="1" s="1"/>
  <c r="N103" i="1"/>
  <c r="Q103" i="1" s="1"/>
  <c r="T103" i="1" s="1" a="1"/>
  <c r="T103" i="1" s="1"/>
  <c r="Y103" i="1" s="1"/>
  <c r="Z103" i="1" s="1" a="1"/>
  <c r="Z103" i="1" s="1"/>
  <c r="N104" i="1"/>
  <c r="Q104" i="1" s="1"/>
  <c r="T104" i="1" s="1" a="1"/>
  <c r="T104" i="1" s="1"/>
  <c r="Y104" i="1" s="1"/>
  <c r="Z104" i="1" s="1" a="1"/>
  <c r="Z104" i="1" s="1"/>
  <c r="N105" i="1"/>
  <c r="Q105" i="1" s="1"/>
  <c r="T105" i="1" s="1" a="1"/>
  <c r="T105" i="1" s="1"/>
  <c r="Y105" i="1" s="1"/>
  <c r="Z105" i="1" s="1" a="1"/>
  <c r="Z105" i="1" s="1"/>
  <c r="N106" i="1"/>
  <c r="Q106" i="1" s="1"/>
  <c r="T106" i="1" s="1" a="1"/>
  <c r="T106" i="1" s="1"/>
  <c r="Y106" i="1" s="1"/>
  <c r="Z106" i="1" s="1" a="1"/>
  <c r="Z106" i="1" s="1"/>
  <c r="N107" i="1"/>
  <c r="Q107" i="1" s="1"/>
  <c r="T107" i="1" s="1" a="1"/>
  <c r="T107" i="1" s="1"/>
  <c r="Y107" i="1" s="1"/>
  <c r="Z107" i="1" s="1" a="1"/>
  <c r="Z107" i="1" s="1"/>
  <c r="N108" i="1"/>
  <c r="Q108" i="1" s="1"/>
  <c r="T108" i="1" s="1" a="1"/>
  <c r="T108" i="1" s="1"/>
  <c r="Y108" i="1" s="1"/>
  <c r="Z108" i="1" s="1" a="1"/>
  <c r="Z108" i="1" s="1"/>
  <c r="N109" i="1"/>
  <c r="Q109" i="1" s="1"/>
  <c r="T109" i="1" s="1" a="1"/>
  <c r="T109" i="1" s="1"/>
  <c r="Y109" i="1" s="1"/>
  <c r="Z109" i="1" s="1" a="1"/>
  <c r="Z109" i="1" s="1"/>
  <c r="N110" i="1"/>
  <c r="Q110" i="1" s="1"/>
  <c r="T110" i="1" s="1" a="1"/>
  <c r="T110" i="1" s="1"/>
  <c r="Y110" i="1" s="1"/>
  <c r="Z110" i="1" s="1" a="1"/>
  <c r="Z110" i="1" s="1"/>
  <c r="N111" i="1"/>
  <c r="Q111" i="1" s="1"/>
  <c r="T111" i="1" s="1" a="1"/>
  <c r="T111" i="1" s="1"/>
  <c r="Y111" i="1" s="1"/>
  <c r="Z111" i="1" s="1" a="1"/>
  <c r="Z111" i="1" s="1"/>
  <c r="N112" i="1"/>
  <c r="Q112" i="1" s="1"/>
  <c r="T112" i="1" s="1" a="1"/>
  <c r="T112" i="1" s="1"/>
  <c r="Y112" i="1" s="1"/>
  <c r="Z112" i="1" s="1" a="1"/>
  <c r="Z112" i="1" s="1"/>
  <c r="N113" i="1"/>
  <c r="Q113" i="1" s="1"/>
  <c r="T113" i="1" s="1" a="1"/>
  <c r="T113" i="1" s="1"/>
  <c r="Y113" i="1" s="1"/>
  <c r="Z113" i="1" s="1" a="1"/>
  <c r="Z113" i="1" s="1"/>
  <c r="N114" i="1"/>
  <c r="Q114" i="1" s="1"/>
  <c r="T114" i="1" s="1" a="1"/>
  <c r="T114" i="1" s="1"/>
  <c r="Y114" i="1" s="1"/>
  <c r="Z114" i="1" s="1" a="1"/>
  <c r="Z114" i="1" s="1"/>
  <c r="N115" i="1"/>
  <c r="Q115" i="1" s="1"/>
  <c r="T115" i="1" s="1" a="1"/>
  <c r="T115" i="1" s="1"/>
  <c r="Y115" i="1" s="1"/>
  <c r="Z115" i="1" s="1" a="1"/>
  <c r="Z115" i="1" s="1"/>
  <c r="N116" i="1"/>
  <c r="Q116" i="1" s="1"/>
  <c r="T116" i="1" s="1" a="1"/>
  <c r="T116" i="1" s="1"/>
  <c r="Y116" i="1" s="1"/>
  <c r="Z116" i="1" s="1" a="1"/>
  <c r="Z116" i="1" s="1"/>
  <c r="N117" i="1"/>
  <c r="Q117" i="1" s="1"/>
  <c r="T117" i="1" s="1" a="1"/>
  <c r="T117" i="1" s="1"/>
  <c r="Y117" i="1" s="1"/>
  <c r="Z117" i="1" s="1" a="1"/>
  <c r="Z117" i="1" s="1"/>
  <c r="N118" i="1"/>
  <c r="Q118" i="1" s="1"/>
  <c r="T118" i="1" s="1" a="1"/>
  <c r="T118" i="1" s="1"/>
  <c r="Y118" i="1" s="1"/>
  <c r="Z118" i="1" s="1" a="1"/>
  <c r="Z118" i="1" s="1"/>
  <c r="N119" i="1"/>
  <c r="Q119" i="1" s="1"/>
  <c r="T119" i="1" s="1" a="1"/>
  <c r="T119" i="1" s="1"/>
  <c r="Y119" i="1" s="1"/>
  <c r="Z119" i="1" s="1" a="1"/>
  <c r="Z119" i="1" s="1"/>
  <c r="N120" i="1"/>
  <c r="Q120" i="1" s="1"/>
  <c r="T120" i="1" s="1" a="1"/>
  <c r="T120" i="1" s="1"/>
  <c r="Y120" i="1" s="1"/>
  <c r="Z120" i="1" s="1" a="1"/>
  <c r="Z120" i="1" s="1"/>
  <c r="N121" i="1"/>
  <c r="Q121" i="1" s="1"/>
  <c r="T121" i="1" s="1" a="1"/>
  <c r="T121" i="1" s="1"/>
  <c r="Y121" i="1" s="1"/>
  <c r="Z121" i="1" s="1" a="1"/>
  <c r="Z121" i="1" s="1"/>
  <c r="N122" i="1"/>
  <c r="Q122" i="1" s="1"/>
  <c r="T122" i="1" s="1" a="1"/>
  <c r="T122" i="1" s="1"/>
  <c r="Y122" i="1" s="1"/>
  <c r="Z122" i="1" s="1" a="1"/>
  <c r="Z122" i="1" s="1"/>
  <c r="Z6" i="1" l="1" a="1"/>
  <c r="Z6" i="1" s="1"/>
  <c r="C5" i="3" s="1"/>
  <c r="D7" i="2"/>
  <c r="D6" i="2"/>
  <c r="D5" i="2"/>
  <c r="D4" i="2"/>
  <c r="D8" i="2"/>
  <c r="D5" i="3" l="1"/>
  <c r="D4" i="3"/>
  <c r="D3" i="3"/>
  <c r="D2" i="3"/>
  <c r="C2" i="3"/>
  <c r="C3" i="3"/>
  <c r="C4" i="3"/>
  <c r="B5" i="3"/>
  <c r="B4" i="3"/>
  <c r="B2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<sst xmlns="http://schemas.openxmlformats.org/spreadsheetml/2006/main" count="674" uniqueCount="306">
  <si>
    <t>Customer_ID</t>
  </si>
  <si>
    <t>Proper Full Name</t>
  </si>
  <si>
    <t>Gender</t>
  </si>
  <si>
    <t>Age</t>
  </si>
  <si>
    <t>Region</t>
  </si>
  <si>
    <t>Registration_Date</t>
  </si>
  <si>
    <t>Last Purchase Date</t>
  </si>
  <si>
    <t>Total Order</t>
  </si>
  <si>
    <t>Total Spent</t>
  </si>
  <si>
    <t>Support Tickets</t>
  </si>
  <si>
    <t>Latest Rating</t>
  </si>
  <si>
    <t>App Uninstallation Status</t>
  </si>
  <si>
    <t>Active Months</t>
  </si>
  <si>
    <t>Days Since Last Purchase</t>
  </si>
  <si>
    <t>Average Monthly Order Count</t>
  </si>
  <si>
    <t>Average Order Value (AOV)</t>
  </si>
  <si>
    <t>Recency Score</t>
  </si>
  <si>
    <t>Order Frequency Score</t>
  </si>
  <si>
    <t>Average Order Value (AOV) Score</t>
  </si>
  <si>
    <t>Support Tickets Score</t>
  </si>
  <si>
    <t>App Uninstallation Score</t>
  </si>
  <si>
    <t>Latest Rating Score</t>
  </si>
  <si>
    <t>Churn Score Tag</t>
  </si>
  <si>
    <t>C001</t>
  </si>
  <si>
    <t>Arafat Khan</t>
  </si>
  <si>
    <t>Male</t>
  </si>
  <si>
    <t>Dhaka</t>
  </si>
  <si>
    <t>No</t>
  </si>
  <si>
    <t>60-180 Days</t>
  </si>
  <si>
    <t>High Risk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</si>
  <si>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</si>
  <si>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</si>
  <si>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</si>
  <si>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</si>
  <si>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</si>
  <si>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</si>
  <si>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</si>
  <si>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</si>
  <si>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</si>
  <si>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</si>
  <si>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</si>
  <si>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C002</t>
  </si>
  <si>
    <t>C003</t>
  </si>
  <si>
    <t>C004</t>
  </si>
  <si>
    <t>C005</t>
  </si>
  <si>
    <t>C044</t>
  </si>
  <si>
    <t>C045</t>
  </si>
  <si>
    <t>C046</t>
  </si>
  <si>
    <t>C116</t>
  </si>
  <si>
    <t>C117</t>
  </si>
  <si>
    <t>C118</t>
  </si>
  <si>
    <t>C006</t>
  </si>
  <si>
    <t>C007</t>
  </si>
  <si>
    <t>C047</t>
  </si>
  <si>
    <t>C048</t>
  </si>
  <si>
    <t>C049</t>
  </si>
  <si>
    <t>C050</t>
  </si>
  <si>
    <t>C051</t>
  </si>
  <si>
    <t>C052</t>
  </si>
  <si>
    <t>C053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</si>
  <si>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</si>
  <si>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</si>
  <si>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</si>
  <si>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</si>
  <si>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</si>
  <si>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</si>
  <si>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</si>
  <si>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</si>
  <si>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</si>
  <si>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</si>
  <si>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</si>
  <si>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</si>
  <si>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</si>
  <si>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</si>
  <si>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</si>
  <si>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</si>
  <si>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</si>
  <si>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</si>
  <si>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</si>
  <si>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</si>
  <si>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</si>
  <si>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</si>
  <si>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</si>
  <si>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</si>
  <si>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</si>
  <si>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</si>
  <si>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</si>
  <si>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</si>
  <si>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</si>
  <si>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</si>
  <si>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</si>
  <si>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</si>
  <si>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</si>
  <si>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</si>
  <si>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</si>
  <si>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</si>
  <si>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</si>
  <si>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</si>
  <si>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</si>
  <si>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</si>
  <si>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</si>
  <si>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</si>
  <si>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</si>
  <si>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</si>
  <si>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</si>
  <si>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</si>
  <si>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</si>
  <si>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</si>
  <si>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</si>
  <si>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</si>
  <si>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</si>
  <si>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</si>
  <si>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</si>
  <si>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</si>
  <si>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</si>
  <si>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</si>
  <si>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</si>
  <si>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</si>
  <si>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</si>
  <si>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</si>
  <si>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</si>
  <si>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</si>
  <si>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</si>
  <si>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</si>
  <si>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</si>
  <si>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</si>
  <si>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</si>
  <si>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</si>
  <si>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</si>
  <si>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</si>
  <si>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</si>
  <si>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</si>
  <si>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</si>
  <si>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</si>
  <si>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</si>
  <si>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</si>
  <si>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</si>
  <si>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</si>
  <si>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</si>
  <si>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</si>
  <si>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</si>
  <si>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</si>
  <si>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</si>
  <si>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</si>
  <si>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</si>
  <si>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</si>
  <si>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</si>
  <si>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C119</t>
  </si>
  <si>
    <t>C120</t>
  </si>
  <si>
    <t>CHURN CATEGORIZATION</t>
  </si>
  <si>
    <t>Latest Purchase</t>
  </si>
  <si>
    <t>Min Days</t>
  </si>
  <si>
    <t>User Count</t>
  </si>
  <si>
    <t>&lt; 15 Days</t>
  </si>
  <si>
    <t>15-30 Days</t>
  </si>
  <si>
    <t>30-60 Days</t>
  </si>
  <si>
    <t>&gt;180 Days</t>
  </si>
  <si>
    <t>Other Scores</t>
  </si>
  <si>
    <t>Days Since Last Order</t>
  </si>
  <si>
    <t>Score</t>
  </si>
  <si>
    <t>Average Monthly Orders</t>
  </si>
  <si>
    <t>Metric</t>
  </si>
  <si>
    <t>Rule (Excel-style)</t>
  </si>
  <si>
    <t>≥ 9</t>
  </si>
  <si>
    <t>AOV</t>
  </si>
  <si>
    <t>=IF(avg_order_value&lt;700, 1, 0)</t>
  </si>
  <si>
    <t>0 or 1</t>
  </si>
  <si>
    <t>5–9</t>
  </si>
  <si>
    <t>=IF(support_tickets&gt;=2, 1, 0)</t>
  </si>
  <si>
    <t>2–5</t>
  </si>
  <si>
    <t>App Uninstalled</t>
  </si>
  <si>
    <t>=IF(app_uninstalled="Yes", 2, 0)</t>
  </si>
  <si>
    <t>0 or 2</t>
  </si>
  <si>
    <t>0–2</t>
  </si>
  <si>
    <t>Rating</t>
  </si>
  <si>
    <t>=IF(rating&lt;3, 1, 0)</t>
  </si>
  <si>
    <t>Female</t>
  </si>
  <si>
    <t>Sylhet</t>
  </si>
  <si>
    <t>Chittagong</t>
  </si>
  <si>
    <t>Mim Akter</t>
  </si>
  <si>
    <t>Ziaur Rahman</t>
  </si>
  <si>
    <t>Abir Rahman</t>
  </si>
  <si>
    <t>Zarif Jawad</t>
  </si>
  <si>
    <t>Faiza Kamal</t>
  </si>
  <si>
    <t>Farhan Uddin</t>
  </si>
  <si>
    <t>Abu Zafar</t>
  </si>
  <si>
    <t>Raiad Rafi</t>
  </si>
  <si>
    <t>Shyam Ahmed</t>
  </si>
  <si>
    <t>Tasnim Prapti</t>
  </si>
  <si>
    <t>Mahbuba Murshed</t>
  </si>
  <si>
    <t>Nafisa Prova</t>
  </si>
  <si>
    <t>Rayeed Riza</t>
  </si>
  <si>
    <t>Zeeshan Mahbub</t>
  </si>
  <si>
    <t>Rafid Sadman</t>
  </si>
  <si>
    <t>Hossain Pieas</t>
  </si>
  <si>
    <t>Ferdous Fahim</t>
  </si>
  <si>
    <t>Mashrur Mahtab</t>
  </si>
  <si>
    <t>Arif Raihan</t>
  </si>
  <si>
    <t>Arafat Hossain</t>
  </si>
  <si>
    <t>Nusrat Jahan</t>
  </si>
  <si>
    <t>Imran Kabir</t>
  </si>
  <si>
    <t>Moumita Das</t>
  </si>
  <si>
    <t>Rafiul Islam</t>
  </si>
  <si>
    <t>Rima Akter</t>
  </si>
  <si>
    <t>Tareq Rahman</t>
  </si>
  <si>
    <t>Sharmin Sultana</t>
  </si>
  <si>
    <t>Sayeed Hasan</t>
  </si>
  <si>
    <t>Tonni Sarker</t>
  </si>
  <si>
    <t>Nayeem Ahmed</t>
  </si>
  <si>
    <t>Sumaiya Haque</t>
  </si>
  <si>
    <t>Jubayer Hossain</t>
  </si>
  <si>
    <t>Nishat Tamanna</t>
  </si>
  <si>
    <t>Raihan Mahmud</t>
  </si>
  <si>
    <t>Shanta Akter</t>
  </si>
  <si>
    <t>Sabbir Hossain</t>
  </si>
  <si>
    <t>Swarna Roy</t>
  </si>
  <si>
    <t>Mamun Chowdhury</t>
  </si>
  <si>
    <t>Rifat Jahan</t>
  </si>
  <si>
    <t>Zubair Rahman</t>
  </si>
  <si>
    <t>Liza Khanom</t>
  </si>
  <si>
    <t>Mahinur Rahman</t>
  </si>
  <si>
    <t>Tanjila Yasmin</t>
  </si>
  <si>
    <t>Ayan Hasan</t>
  </si>
  <si>
    <t>Nusrat Nahar</t>
  </si>
  <si>
    <t>Samin Reza</t>
  </si>
  <si>
    <t>Ishrat Jahan</t>
  </si>
  <si>
    <t>Arif Mahmud</t>
  </si>
  <si>
    <t>Tamanna Ferdous</t>
  </si>
  <si>
    <t>Shanto Islam</t>
  </si>
  <si>
    <t>Kona Sultana</t>
  </si>
  <si>
    <t>Zahin Alam</t>
  </si>
  <si>
    <t>Ripa Khatun</t>
  </si>
  <si>
    <t>Nabil Hossain</t>
  </si>
  <si>
    <t>Tania Akter</t>
  </si>
  <si>
    <t>Hridoy Ahmed</t>
  </si>
  <si>
    <t>Neha Tabassum</t>
  </si>
  <si>
    <t>Foysal Karim</t>
  </si>
  <si>
    <t>Ruksana Begum</t>
  </si>
  <si>
    <t>Emon Chowdhury</t>
  </si>
  <si>
    <t>Sathi Rahman</t>
  </si>
  <si>
    <t>Kamrul Hasan</t>
  </si>
  <si>
    <t>Mehnaz Sultana</t>
  </si>
  <si>
    <t>Nahid Islam</t>
  </si>
  <si>
    <t>Jannat Ara</t>
  </si>
  <si>
    <t>Faisal Mahmud</t>
  </si>
  <si>
    <t>Sanjida Islam</t>
  </si>
  <si>
    <t>Mostafa Kamal</t>
  </si>
  <si>
    <t>Urmi Khatun</t>
  </si>
  <si>
    <t>Moinul Islam</t>
  </si>
  <si>
    <t>Nowshin Nahar</t>
  </si>
  <si>
    <t>Rakibul Hasan</t>
  </si>
  <si>
    <t>Mou Sultana</t>
  </si>
  <si>
    <t>Salman Rahman</t>
  </si>
  <si>
    <t>Priya Rani</t>
  </si>
  <si>
    <t>Jubaer Ahmed</t>
  </si>
  <si>
    <t>Marufa Akter</t>
  </si>
  <si>
    <t>Minhaz Hossain</t>
  </si>
  <si>
    <t>Tasnim Jahan</t>
  </si>
  <si>
    <t>Niaz Uddin</t>
  </si>
  <si>
    <t>Mim Chowdhury</t>
  </si>
  <si>
    <t>Ahsan Kabir</t>
  </si>
  <si>
    <t>Samia Rahman</t>
  </si>
  <si>
    <t>Zahidul Islam</t>
  </si>
  <si>
    <t>Munni Akter</t>
  </si>
  <si>
    <t>Shoaib Hossain</t>
  </si>
  <si>
    <t>Tahmina Begum</t>
  </si>
  <si>
    <t>Ismail Hossain</t>
  </si>
  <si>
    <t>Elma Sultana</t>
  </si>
  <si>
    <t>Adnan Rahman</t>
  </si>
  <si>
    <t>Keya Khatun</t>
  </si>
  <si>
    <t>Sifat Karim</t>
  </si>
  <si>
    <t>Moumita Haque</t>
  </si>
  <si>
    <t>Tashrif Islam</t>
  </si>
  <si>
    <t>Sadia Parvin</t>
  </si>
  <si>
    <t>Jahid Hasan</t>
  </si>
  <si>
    <t>Aklima Khatun</t>
  </si>
  <si>
    <t>Mahmudul Hasan</t>
  </si>
  <si>
    <t>Rubina Aktar</t>
  </si>
  <si>
    <t>Rayhan Hossain</t>
  </si>
  <si>
    <t>Sultana Nasrin</t>
  </si>
  <si>
    <t>Shakil Ahmed</t>
  </si>
  <si>
    <t>Antora Das</t>
  </si>
  <si>
    <t>Khaled Mahmud</t>
  </si>
  <si>
    <t>Rukhsar Rahman</t>
  </si>
  <si>
    <t>Omar Faruq</t>
  </si>
  <si>
    <t>Nafisa Hossain</t>
  </si>
  <si>
    <t>Nazmul Arefin</t>
  </si>
  <si>
    <t>Nilufa Yasmin</t>
  </si>
  <si>
    <t>Alamin Hossain</t>
  </si>
  <si>
    <t>Farzana Akhter</t>
  </si>
  <si>
    <t>Shahin Alam</t>
  </si>
  <si>
    <t>Mahfuza Khatun</t>
  </si>
  <si>
    <t>Hasanuzzaman Roni</t>
  </si>
  <si>
    <t>Shormi Nahar</t>
  </si>
  <si>
    <t>Hossain Mollah</t>
  </si>
  <si>
    <t>Lamiya Ferdous</t>
  </si>
  <si>
    <t>Mehedi Hasan</t>
  </si>
  <si>
    <t>Safa Sultana</t>
  </si>
  <si>
    <t>Yes</t>
  </si>
  <si>
    <t>Date string</t>
  </si>
  <si>
    <t>Customer Count</t>
  </si>
  <si>
    <t>Average Age</t>
  </si>
  <si>
    <t>Total Spent Amount</t>
  </si>
  <si>
    <t>Medium Risk</t>
  </si>
  <si>
    <t>Very High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</si>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</sst>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,\ yyyy"/>
    <numFmt numFmtId="165" formatCode="[$BDT]\ #,##0"/>
  </numFmts>
  <fonts count="5" x14ac:knownFonts="1">
    <font>
      <sz val="11"/>
      <color theme="1"/>
      <name val="Calibri"/>
      <scheme val="minor"/>
    </font>
    <font>
      <sz val="11"/>
      <color theme="1"/>
      <name val="Montserrat"/>
    </font>
    <font>
      <b/>
      <sz val="11"/>
      <color theme="1"/>
      <name val="Montserrat"/>
    </font>
    <font>
      <b/>
      <sz val="11"/>
      <color theme="0"/>
      <name val="Montserrat"/>
    </font>
    <font>
      <sz val="11"/>
      <color theme="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rgb="FF00B050"/>
          <bgColor rgb="FF00B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5688A-B622-4636-B76B-A9EFCDFF8B65}" name="Table1" displayName="Table1" ref="A1:D5" totalsRowShown="0" headerRowDxfId="0">
  <autoFilter ref="A1:D5" xr:uid="{AE65688A-B622-4636-B76B-A9EFCDFF8B65}"/>
  <tableColumns count="4">
    <tableColumn id="1" xr3:uid="{A559C17A-9A5B-4797-886F-8F8A209E9B01}" name="Churn Score Tag"/>
    <tableColumn id="2" xr3:uid="{5461173C-1EA9-41D2-BBAA-A324335245FC}" name="Customer Count"/>
    <tableColumn id="3" xr3:uid="{DB4E7112-3FB7-4D8B-AF6E-EA761BEC8486}" name="Total Spent Amount"/>
    <tableColumn id="4" xr3:uid="{E00C1772-37AD-40F0-A204-579D01D59790}" name="Average 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workbookViewId="0">
      <selection activeCell="B2" sqref="B2"/>
    </sheetView>
  </sheetViews>
  <sheetFormatPr defaultColWidth="14.453125" defaultRowHeight="15" customHeight="1" x14ac:dyDescent="0.35"/>
  <cols>
    <col min="1" max="1" width="17.26953125" customWidth="1"/>
    <col min="2" max="2" width="24.26953125" customWidth="1"/>
    <col min="3" max="5" width="17.26953125" customWidth="1"/>
    <col min="6" max="6" width="23.7265625" customWidth="1"/>
    <col min="7" max="8" width="23.7265625" style="30" customWidth="1"/>
    <col min="9" max="10" width="23.7265625" customWidth="1"/>
    <col min="11" max="12" width="18.08984375" customWidth="1"/>
    <col min="13" max="13" width="22.26953125" customWidth="1"/>
    <col min="14" max="14" width="23.7265625" customWidth="1"/>
    <col min="15" max="15" width="28.36328125" customWidth="1"/>
    <col min="16" max="16" width="23.7265625" customWidth="1"/>
    <col min="17" max="17" width="21.08984375" customWidth="1"/>
    <col min="18" max="24" width="23.26953125" customWidth="1"/>
    <col min="25" max="25" width="21.26953125" customWidth="1"/>
    <col min="26" max="26" width="20.08984375" customWidth="1"/>
    <col min="27" max="27" width="8.7265625" customWidth="1"/>
  </cols>
  <sheetData>
    <row r="1" spans="1:27" ht="16.5" customHeight="1" x14ac:dyDescent="0.45">
      <c r="A1" s="1"/>
      <c r="B1" s="2"/>
      <c r="C1" s="3"/>
      <c r="D1" s="3"/>
      <c r="E1" s="3"/>
      <c r="F1" s="3"/>
      <c r="G1" s="1"/>
      <c r="H1" s="1"/>
      <c r="I1" s="1"/>
      <c r="J1" s="3"/>
      <c r="K1" s="4"/>
      <c r="L1" s="4"/>
      <c r="M1" s="3"/>
      <c r="N1" s="1"/>
      <c r="O1" s="3"/>
      <c r="P1" s="3"/>
      <c r="Q1" s="4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x14ac:dyDescent="0.4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299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7" t="s">
        <v>12</v>
      </c>
      <c r="O2" s="7" t="s">
        <v>13</v>
      </c>
      <c r="P2" s="7" cm="1">
        <f t="array" ref="P2">_xlfn.IFS(P4="&gt;180 Days",4,P4="60-180 Days",3,P4="30-60 Days",2,P4="15-30 days",1,P4="&lt;15 Days",0)</f>
        <v>3</v>
      </c>
      <c r="Q2" s="7" t="s">
        <v>14</v>
      </c>
      <c r="R2" s="7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9"/>
      <c r="Z2" s="9" t="s">
        <v>22</v>
      </c>
      <c r="AA2" s="4"/>
    </row>
    <row r="3" spans="1:27" ht="16.5" customHeight="1" x14ac:dyDescent="0.45">
      <c r="A3" s="10" t="s">
        <v>23</v>
      </c>
      <c r="B3" s="11" t="s">
        <v>24</v>
      </c>
      <c r="C3" s="10" t="s">
        <v>25</v>
      </c>
      <c r="D3" s="10">
        <v>28</v>
      </c>
      <c r="E3" s="10" t="s">
        <v>26</v>
      </c>
      <c r="F3" s="12">
        <v>44979</v>
      </c>
      <c r="G3" s="13">
        <v>45726</v>
      </c>
      <c r="H3" s="13" t="str">
        <f>TEXT(G3,"dd-mmm-yyyy")</f>
        <v>10-Mar-2025</v>
      </c>
      <c r="I3" s="10">
        <v>36</v>
      </c>
      <c r="J3" s="14">
        <v>52353</v>
      </c>
      <c r="K3" s="4">
        <v>7</v>
      </c>
      <c r="L3" s="15">
        <v>2</v>
      </c>
      <c r="M3" s="10" t="s">
        <v>27</v>
      </c>
      <c r="N3" s="16">
        <v>28</v>
      </c>
      <c r="O3" s="16">
        <v>112</v>
      </c>
      <c r="P3" s="16" t="s">
        <v>28</v>
      </c>
      <c r="Q3" s="17">
        <v>1.2857142857142858</v>
      </c>
      <c r="R3" s="18">
        <v>1454.25</v>
      </c>
      <c r="S3" s="4">
        <v>3</v>
      </c>
      <c r="T3" s="4">
        <v>3</v>
      </c>
      <c r="U3" s="4">
        <v>0</v>
      </c>
      <c r="V3" s="4">
        <v>1</v>
      </c>
      <c r="W3" s="4">
        <v>0</v>
      </c>
      <c r="X3" s="4">
        <v>1</v>
      </c>
      <c r="Y3" s="4">
        <v>8</v>
      </c>
      <c r="Z3" s="4" t="s">
        <v>29</v>
      </c>
      <c r="AA3" s="2"/>
    </row>
    <row r="4" spans="1:27" ht="16.5" customHeight="1" x14ac:dyDescent="0.45">
      <c r="A4" s="10" t="s">
        <v>30</v>
      </c>
      <c r="B4" s="11" t="s">
        <v>179</v>
      </c>
      <c r="C4" s="10" t="s">
        <v>176</v>
      </c>
      <c r="D4" s="10">
        <v>34</v>
      </c>
      <c r="E4" s="10" t="s">
        <v>177</v>
      </c>
      <c r="F4" s="12">
        <v>45417</v>
      </c>
      <c r="G4" s="13">
        <v>45722</v>
      </c>
      <c r="H4" s="13" t="str">
        <f t="shared" ref="H4:H67" si="0">TEXT(G4,"dd-mmm-yyyy")</f>
        <v>06-Mar-2025</v>
      </c>
      <c r="I4" s="10">
        <v>11</v>
      </c>
      <c r="J4" s="14">
        <v>20196</v>
      </c>
      <c r="K4" s="4">
        <v>4</v>
      </c>
      <c r="L4" s="15">
        <v>1</v>
      </c>
      <c r="M4" s="10" t="s">
        <v>298</v>
      </c>
      <c r="N4" s="16">
        <f ca="1">DATEDIF(F4,TODAY(),"m")</f>
        <v>14</v>
      </c>
      <c r="O4" s="16">
        <f>DATEDIF(DATEVALUE(H4), DATEVALUE("30-6-2025"),"d")</f>
        <v>116</v>
      </c>
      <c r="P4" s="16" t="str" cm="1">
        <f t="array" ref="P4">_xlfn.IFS(O4&lt;15,"&lt;15 Days",AND(O4&gt;15,O4&lt;30),"15-30 Days",AND(O4&gt;30,O4&lt;60),"30-60 Days",AND(O4&gt;60,O4&lt;180),"60-180 Days",O4&gt;180,"&gt;180 Days")</f>
        <v>60-180 Days</v>
      </c>
      <c r="Q4" s="17">
        <f ca="1">I4/N4</f>
        <v>0.7857142857142857</v>
      </c>
      <c r="R4" s="18">
        <f>J4/I4</f>
        <v>1836</v>
      </c>
      <c r="S4" s="4" cm="1">
        <f t="array" ref="S4">_xlfn.IFS(P4="&gt;180 Days",4,P4="60-180 Days",3,P4="30-60 Days",2,P4="15-30 Days",1,P4="&lt;15 Days",0)</f>
        <v>3</v>
      </c>
      <c r="T4" s="4" cm="1">
        <f t="array" aca="1" ref="T4" ca="1">_xlfn.IFS(Q4&lt;2,3,AND(Q4&gt;=2,Q4&lt;5),2,AND(Q4&gt;=5,Q4&lt;9),1,Q4&gt;=9,0)</f>
        <v>3</v>
      </c>
      <c r="U4" s="4">
        <f>IF(R4&lt;700,1,0)</f>
        <v>0</v>
      </c>
      <c r="V4" s="4">
        <f>IF(K4&gt;=2, 1, 0)</f>
        <v>1</v>
      </c>
      <c r="W4" s="4">
        <f>IF(M4="Yes",2,0)</f>
        <v>2</v>
      </c>
      <c r="X4" s="4">
        <f>IF(L4&lt;3, 1, 0)</f>
        <v>1</v>
      </c>
      <c r="Y4" s="4">
        <f ca="1">S4+T4+U4+V4+W4+X4</f>
        <v>10</v>
      </c>
      <c r="Z4" s="4" t="str" cm="1">
        <f t="array" aca="1" ref="Z4" ca="1">_xlfn.IFS(Y4&lt;=2,"Low Risk",AND(Y4&gt;=3,Y4&lt;=5),"Medium Risk",AND(Y4&gt;=6,Y4&lt;=8),"High Risk",Y4&gt;=9,"Very High Risk")</f>
        <v>Very High Risk</v>
      </c>
      <c r="AA4" s="2"/>
    </row>
    <row r="5" spans="1:27" ht="16.5" customHeight="1" x14ac:dyDescent="0.45">
      <c r="A5" s="10" t="s">
        <v>31</v>
      </c>
      <c r="B5" s="11" t="s">
        <v>180</v>
      </c>
      <c r="C5" s="10" t="s">
        <v>25</v>
      </c>
      <c r="D5" s="10">
        <v>22</v>
      </c>
      <c r="E5" s="10" t="s">
        <v>178</v>
      </c>
      <c r="F5" s="12">
        <v>45840</v>
      </c>
      <c r="G5" s="13">
        <v>45841</v>
      </c>
      <c r="H5" s="13" t="str">
        <f t="shared" si="0"/>
        <v>03-Jul-2025</v>
      </c>
      <c r="I5" s="10">
        <v>26</v>
      </c>
      <c r="J5" s="14">
        <v>26520</v>
      </c>
      <c r="K5" s="4">
        <v>0</v>
      </c>
      <c r="L5" s="15">
        <v>3</v>
      </c>
      <c r="M5" s="10" t="s">
        <v>298</v>
      </c>
      <c r="N5" s="16">
        <f t="shared" ref="N5:N68" ca="1" si="1">DATEDIF(F5,TODAY(),"m")</f>
        <v>0</v>
      </c>
      <c r="O5" s="16" t="e">
        <f t="shared" ref="O5:O68" si="2">DATEDIF(DATEVALUE(H5), DATEVALUE("30-6-2025"),"d")</f>
        <v>#NUM!</v>
      </c>
      <c r="P5" s="16" t="e" cm="1">
        <f t="array" ref="P5">_xlfn.IFS(O5&lt;15,"&lt;15 Days",AND(O5&gt;15,O5&lt;30),"15-30 Days",AND(O5&gt;30,O5&lt;60),"30-60 Days",AND(O5&gt;60,O5&lt;180),"60-180 Days",O5&gt;180,"&gt;180 Days")</f>
        <v>#NUM!</v>
      </c>
      <c r="Q5" s="17" t="e">
        <f t="shared" ref="Q5:Q68" ca="1" si="3">I5/N5</f>
        <v>#DIV/0!</v>
      </c>
      <c r="R5" s="18">
        <f t="shared" ref="R5:R68" si="4">J5/I5</f>
        <v>1020</v>
      </c>
      <c r="S5" s="4" t="e" cm="1">
        <f t="array" ref="S5">_xlfn.IFS(P5="&gt;180 Days",4,P5="60-180 Days",3,P5="30-60 Days",2,P5="15-30 Days",1,P5="&lt;15 Days",0)</f>
        <v>#NUM!</v>
      </c>
      <c r="T5" s="4" t="e" cm="1">
        <f t="array" aca="1" ref="T5" ca="1">_xlfn.IFS(Q5&lt;2,3,AND(Q5&gt;=2,Q5&lt;5),2,AND(Q5&gt;=5,Q5&lt;9),1,Q5&gt;=9,0)</f>
        <v>#DIV/0!</v>
      </c>
      <c r="U5" s="4">
        <f t="shared" ref="U5:U68" si="5">IF(R5&lt;700,1,0)</f>
        <v>0</v>
      </c>
      <c r="V5" s="4">
        <f t="shared" ref="V5:V68" si="6">IF(K5&gt;=2, 1, 0)</f>
        <v>0</v>
      </c>
      <c r="W5" s="4">
        <f t="shared" ref="W5:W68" si="7">IF(M5="Yes",2,0)</f>
        <v>2</v>
      </c>
      <c r="X5" s="4">
        <f t="shared" ref="X5:X68" si="8">IF(L5&lt;3, 1, 0)</f>
        <v>0</v>
      </c>
      <c r="Y5" s="4" t="e">
        <f t="shared" ref="Y5:Y68" ca="1" si="9">S5+T5+U5+V5+W5+X5</f>
        <v>#NUM!</v>
      </c>
      <c r="Z5" s="4" t="e" cm="1">
        <f t="array" aca="1" ref="Z5" ca="1">_xlfn.IFS(Y5&lt;2,"Low Risk",AND(Y5&gt;=3,Y5&lt;=5),"Medium Risk",AND(Y5&gt;=6,Y5&lt;=8),"High Risk",Y5&gt;=9,"Very High Risk")</f>
        <v>#NUM!</v>
      </c>
      <c r="AA5" s="2"/>
    </row>
    <row r="6" spans="1:27" ht="16.5" customHeight="1" x14ac:dyDescent="0.45">
      <c r="A6" s="10" t="s">
        <v>32</v>
      </c>
      <c r="B6" s="11" t="s">
        <v>181</v>
      </c>
      <c r="C6" s="10" t="s">
        <v>25</v>
      </c>
      <c r="D6" s="10">
        <v>40</v>
      </c>
      <c r="E6" s="10" t="s">
        <v>177</v>
      </c>
      <c r="F6" s="12">
        <v>45528</v>
      </c>
      <c r="G6" s="13">
        <v>45824</v>
      </c>
      <c r="H6" s="13" t="str">
        <f t="shared" si="0"/>
        <v>16-Jun-2025</v>
      </c>
      <c r="I6" s="10">
        <v>2</v>
      </c>
      <c r="J6" s="14">
        <v>2962</v>
      </c>
      <c r="K6" s="4">
        <v>6</v>
      </c>
      <c r="L6" s="15">
        <v>1</v>
      </c>
      <c r="M6" s="10" t="s">
        <v>27</v>
      </c>
      <c r="N6" s="16">
        <f t="shared" ca="1" si="1"/>
        <v>10</v>
      </c>
      <c r="O6" s="16">
        <f t="shared" si="2"/>
        <v>14</v>
      </c>
      <c r="P6" s="16" t="str" cm="1">
        <f t="array" ref="P6">_xlfn.IFS(O6&lt;15,"&lt;15 Days",AND(O6&gt;15,O6&lt;30),"15-30 Days",AND(O6&gt;30,O6&lt;60),"30-60 Days",AND(O6&gt;60,O6&lt;180),"60-180 Days",O6&gt;180,"&gt;180 Days")</f>
        <v>&lt;15 Days</v>
      </c>
      <c r="Q6" s="17">
        <f t="shared" ca="1" si="3"/>
        <v>0.2</v>
      </c>
      <c r="R6" s="18">
        <f t="shared" si="4"/>
        <v>1481</v>
      </c>
      <c r="S6" s="4" cm="1">
        <f t="array" ref="S6">_xlfn.IFS(P6="&gt;180 Days",4,P6="60-180 Days",3,P6="30-60 Days",2,P6="15-30 Days",1,P6="&lt;15 Days",0)</f>
        <v>0</v>
      </c>
      <c r="T6" s="4" cm="1">
        <f t="array" aca="1" ref="T6" ca="1">_xlfn.IFS(Q6&lt;2,3,AND(Q6&gt;=2,Q6&lt;5),2,AND(Q6&gt;=5,Q6&lt;9),1,Q6&gt;=9,0)</f>
        <v>3</v>
      </c>
      <c r="U6" s="4">
        <f t="shared" si="5"/>
        <v>0</v>
      </c>
      <c r="V6" s="4">
        <f t="shared" si="6"/>
        <v>1</v>
      </c>
      <c r="W6" s="4">
        <f t="shared" si="7"/>
        <v>0</v>
      </c>
      <c r="X6" s="4">
        <f t="shared" si="8"/>
        <v>1</v>
      </c>
      <c r="Y6" s="4">
        <f t="shared" ca="1" si="9"/>
        <v>5</v>
      </c>
      <c r="Z6" s="4" t="str" cm="1">
        <f t="array" aca="1" ref="Z6" ca="1">_xlfn.IFS(Y4&lt;=2,"Low Risk",AND(Y4&gt;=3,Y4&lt;=5),"Medium Risk",AND(Y4&gt;=6,Y4&lt;=8),"High Risk",Y4&gt;=9,"Very High Risk")</f>
        <v>Very High Risk</v>
      </c>
      <c r="AA6" s="2"/>
    </row>
    <row r="7" spans="1:27" ht="16.5" customHeight="1" x14ac:dyDescent="0.45">
      <c r="A7" s="10" t="s">
        <v>33</v>
      </c>
      <c r="B7" s="11" t="s">
        <v>182</v>
      </c>
      <c r="C7" s="10" t="s">
        <v>25</v>
      </c>
      <c r="D7" s="1">
        <v>40</v>
      </c>
      <c r="E7" s="10" t="s">
        <v>26</v>
      </c>
      <c r="F7" s="12">
        <v>45133</v>
      </c>
      <c r="G7" s="13">
        <v>45660</v>
      </c>
      <c r="H7" s="13" t="str">
        <f t="shared" si="0"/>
        <v>03-Jan-2025</v>
      </c>
      <c r="I7" s="10">
        <v>30</v>
      </c>
      <c r="J7" s="14">
        <v>31080</v>
      </c>
      <c r="K7" s="4">
        <v>10</v>
      </c>
      <c r="L7" s="15">
        <v>2</v>
      </c>
      <c r="M7" s="10" t="s">
        <v>27</v>
      </c>
      <c r="N7" s="16">
        <f t="shared" ca="1" si="1"/>
        <v>23</v>
      </c>
      <c r="O7" s="16">
        <f t="shared" si="2"/>
        <v>178</v>
      </c>
      <c r="P7" s="16" t="str" cm="1">
        <f t="array" ref="P7">_xlfn.IFS(O7&lt;15,"&lt;15 Days",AND(O7&gt;15,O7&lt;30),"15-30 Days",AND(O7&gt;30,O7&lt;60),"30-60 Days",AND(O7&gt;60,O7&lt;180),"60-180 Days",O7&gt;180,"&gt;180 Days")</f>
        <v>60-180 Days</v>
      </c>
      <c r="Q7" s="17">
        <f t="shared" ca="1" si="3"/>
        <v>1.3043478260869565</v>
      </c>
      <c r="R7" s="18">
        <f t="shared" si="4"/>
        <v>1036</v>
      </c>
      <c r="S7" s="4" cm="1">
        <f t="array" ref="S7">_xlfn.IFS(P7="&gt;180 Days",4,P7="60-180 Days",3,P7="30-60 Days",2,P7="15-30 Days",1,P7="&lt;15 Days",0)</f>
        <v>3</v>
      </c>
      <c r="T7" s="4" cm="1">
        <f t="array" aca="1" ref="T7" ca="1">_xlfn.IFS(Q7&lt;2,3,AND(Q7&gt;=2,Q7&lt;5),2,AND(Q7&gt;=5,Q7&lt;9),1,Q7&gt;=9,0)</f>
        <v>3</v>
      </c>
      <c r="U7" s="4">
        <f t="shared" si="5"/>
        <v>0</v>
      </c>
      <c r="V7" s="4">
        <f t="shared" si="6"/>
        <v>1</v>
      </c>
      <c r="W7" s="4">
        <f t="shared" si="7"/>
        <v>0</v>
      </c>
      <c r="X7" s="4">
        <f t="shared" si="8"/>
        <v>1</v>
      </c>
      <c r="Y7" s="4">
        <f t="shared" ca="1" si="9"/>
        <v>8</v>
      </c>
      <c r="Z7" s="4" t="str" cm="1">
        <f t="array" aca="1" ref="Z7" ca="1">_xlfn.IFS(Y7&lt;=2,"Low Risk",AND(Y7&gt;=3,Y7&lt;=5),"Medium Risk",AND(Y7&gt;=6,Y7&lt;=8),"High Risk",Y7&gt;=9,"Very High Risk")</f>
        <v>High Risk</v>
      </c>
      <c r="AA7" s="2"/>
    </row>
    <row r="8" spans="1:27" ht="16.5" customHeight="1" x14ac:dyDescent="0.45">
      <c r="A8" s="10" t="s">
        <v>34</v>
      </c>
      <c r="B8" s="11" t="s">
        <v>183</v>
      </c>
      <c r="C8" s="10" t="s">
        <v>176</v>
      </c>
      <c r="D8" s="1">
        <v>35</v>
      </c>
      <c r="E8" s="10" t="s">
        <v>178</v>
      </c>
      <c r="F8" s="12">
        <v>44986</v>
      </c>
      <c r="G8" s="13">
        <v>45788</v>
      </c>
      <c r="H8" s="13" t="str">
        <f t="shared" si="0"/>
        <v>11-May-2025</v>
      </c>
      <c r="I8" s="10">
        <v>8</v>
      </c>
      <c r="J8" s="14">
        <v>11744</v>
      </c>
      <c r="K8" s="4">
        <v>3</v>
      </c>
      <c r="L8" s="15">
        <v>1</v>
      </c>
      <c r="M8" s="10" t="s">
        <v>27</v>
      </c>
      <c r="N8" s="16">
        <f t="shared" ca="1" si="1"/>
        <v>28</v>
      </c>
      <c r="O8" s="16">
        <f t="shared" si="2"/>
        <v>50</v>
      </c>
      <c r="P8" s="16" t="str" cm="1">
        <f t="array" ref="P8">_xlfn.IFS(O8&lt;15,"&lt;15 Days",AND(O8&gt;15,O8&lt;30),"15-30 Days",AND(O8&gt;30,O8&lt;60),"30-60 Days",AND(O8&gt;60,O8&lt;180),"60-180 Days",O8&gt;180,"&gt;180 Days")</f>
        <v>30-60 Days</v>
      </c>
      <c r="Q8" s="17">
        <f t="shared" ca="1" si="3"/>
        <v>0.2857142857142857</v>
      </c>
      <c r="R8" s="18">
        <f t="shared" si="4"/>
        <v>1468</v>
      </c>
      <c r="S8" s="4" cm="1">
        <f t="array" ref="S8">_xlfn.IFS(P8="&gt;180 Days",4,P8="60-180 Days",3,P8="30-60 Days",2,P8="15-30 Days",1,P8="&lt;15 Days",0)</f>
        <v>2</v>
      </c>
      <c r="T8" s="4" cm="1">
        <f t="array" aca="1" ref="T8" ca="1">_xlfn.IFS(Q8&lt;2,3,AND(Q8&gt;=2,Q8&lt;5),2,AND(Q8&gt;=5,Q8&lt;9),1,Q8&gt;=9,0)</f>
        <v>3</v>
      </c>
      <c r="U8" s="4">
        <f t="shared" si="5"/>
        <v>0</v>
      </c>
      <c r="V8" s="4">
        <f t="shared" si="6"/>
        <v>1</v>
      </c>
      <c r="W8" s="4">
        <f t="shared" si="7"/>
        <v>0</v>
      </c>
      <c r="X8" s="4">
        <f t="shared" si="8"/>
        <v>1</v>
      </c>
      <c r="Y8" s="4">
        <f t="shared" ca="1" si="9"/>
        <v>7</v>
      </c>
      <c r="Z8" s="4" t="str" cm="1">
        <f t="array" aca="1" ref="Z8" ca="1">_xlfn.IFS(Y8&lt;=2,"Low Risk",AND(Y8&gt;=3,Y8&lt;=5),"Medium Risk",AND(Y8&gt;=6,Y8&lt;=8),"High Risk",Y8&gt;=9,"Very High Risk")</f>
        <v>High Risk</v>
      </c>
      <c r="AA8" s="2"/>
    </row>
    <row r="9" spans="1:27" ht="16.5" customHeight="1" x14ac:dyDescent="0.45">
      <c r="A9" s="10" t="s">
        <v>35</v>
      </c>
      <c r="B9" s="11" t="s">
        <v>184</v>
      </c>
      <c r="C9" s="10" t="s">
        <v>25</v>
      </c>
      <c r="D9" s="1">
        <v>25</v>
      </c>
      <c r="E9" s="10" t="s">
        <v>26</v>
      </c>
      <c r="F9" s="12">
        <v>45264</v>
      </c>
      <c r="G9" s="13">
        <v>45609</v>
      </c>
      <c r="H9" s="13" t="str">
        <f t="shared" si="0"/>
        <v>13-Nov-2024</v>
      </c>
      <c r="I9" s="10">
        <v>9</v>
      </c>
      <c r="J9" s="14">
        <v>14985</v>
      </c>
      <c r="K9" s="4">
        <v>0</v>
      </c>
      <c r="L9" s="15">
        <v>0</v>
      </c>
      <c r="M9" s="10" t="s">
        <v>27</v>
      </c>
      <c r="N9" s="16">
        <f t="shared" ca="1" si="1"/>
        <v>19</v>
      </c>
      <c r="O9" s="16">
        <f t="shared" si="2"/>
        <v>229</v>
      </c>
      <c r="P9" s="16" t="str" cm="1">
        <f t="array" ref="P9">_xlfn.IFS(O9&lt;15,"&lt;15 Days",AND(O9&gt;15,O9&lt;30),"15-30 Days",AND(O9&gt;30,O9&lt;60),"30-60 Days",AND(O9&gt;60,O9&lt;180),"60-180 Days",O9&gt;180,"&gt;180 Days")</f>
        <v>&gt;180 Days</v>
      </c>
      <c r="Q9" s="17">
        <f t="shared" ca="1" si="3"/>
        <v>0.47368421052631576</v>
      </c>
      <c r="R9" s="18">
        <f t="shared" si="4"/>
        <v>1665</v>
      </c>
      <c r="S9" s="4" cm="1">
        <f t="array" ref="S9">_xlfn.IFS(P9="&gt;180 Days",4,P9="60-180 Days",3,P9="30-60 Days",2,P9="15-30 Days",1,P9="&lt;15 Days",0)</f>
        <v>4</v>
      </c>
      <c r="T9" s="4" cm="1">
        <f t="array" aca="1" ref="T9" ca="1">_xlfn.IFS(Q9&lt;2,3,AND(Q9&gt;=2,Q9&lt;5),2,AND(Q9&gt;=5,Q9&lt;9),1,Q9&gt;=9,0)</f>
        <v>3</v>
      </c>
      <c r="U9" s="4">
        <f t="shared" si="5"/>
        <v>0</v>
      </c>
      <c r="V9" s="4">
        <f t="shared" si="6"/>
        <v>0</v>
      </c>
      <c r="W9" s="4">
        <f t="shared" si="7"/>
        <v>0</v>
      </c>
      <c r="X9" s="4">
        <f t="shared" si="8"/>
        <v>1</v>
      </c>
      <c r="Y9" s="4">
        <f t="shared" ca="1" si="9"/>
        <v>8</v>
      </c>
      <c r="Z9" s="4" t="str" cm="1">
        <f t="array" aca="1" ref="Z9" ca="1">_xlfn.IFS(Y9&lt;=2,"Low Risk",AND(Y9&gt;=3,Y9&lt;=5),"Medium Risk",AND(Y9&gt;=6,Y9&lt;=8),"High Risk",Y9&gt;=9,"Very High Risk")</f>
        <v>High Risk</v>
      </c>
      <c r="AA9" s="2"/>
    </row>
    <row r="10" spans="1:27" ht="16.5" customHeight="1" x14ac:dyDescent="0.45">
      <c r="A10" s="10" t="s">
        <v>36</v>
      </c>
      <c r="B10" s="11" t="s">
        <v>185</v>
      </c>
      <c r="C10" s="10" t="s">
        <v>25</v>
      </c>
      <c r="D10" s="1">
        <v>44</v>
      </c>
      <c r="E10" s="10" t="s">
        <v>26</v>
      </c>
      <c r="F10" s="12">
        <v>45331</v>
      </c>
      <c r="G10" s="13">
        <v>45612</v>
      </c>
      <c r="H10" s="13" t="str">
        <f t="shared" si="0"/>
        <v>16-Nov-2024</v>
      </c>
      <c r="I10" s="10">
        <v>19</v>
      </c>
      <c r="J10" s="14">
        <v>35150</v>
      </c>
      <c r="K10" s="4">
        <v>7</v>
      </c>
      <c r="L10" s="15">
        <v>3</v>
      </c>
      <c r="M10" s="10" t="s">
        <v>298</v>
      </c>
      <c r="N10" s="16">
        <f t="shared" ca="1" si="1"/>
        <v>17</v>
      </c>
      <c r="O10" s="16">
        <f t="shared" si="2"/>
        <v>226</v>
      </c>
      <c r="P10" s="16" t="str" cm="1">
        <f t="array" ref="P10">_xlfn.IFS(O10&lt;15,"&lt;15 Days",AND(O10&gt;15,O10&lt;30),"15-30 Days",AND(O10&gt;30,O10&lt;60),"30-60 Days",AND(O10&gt;60,O10&lt;180),"60-180 Days",O10&gt;180,"&gt;180 Days")</f>
        <v>&gt;180 Days</v>
      </c>
      <c r="Q10" s="17">
        <f t="shared" ca="1" si="3"/>
        <v>1.1176470588235294</v>
      </c>
      <c r="R10" s="18">
        <f t="shared" si="4"/>
        <v>1850</v>
      </c>
      <c r="S10" s="4" cm="1">
        <f t="array" ref="S10">_xlfn.IFS(P10="&gt;180 Days",4,P10="60-180 Days",3,P10="30-60 Days",2,P10="15-30 Days",1,P10="&lt;15 Days",0)</f>
        <v>4</v>
      </c>
      <c r="T10" s="4" cm="1">
        <f t="array" aca="1" ref="T10" ca="1">_xlfn.IFS(Q10&lt;2,3,AND(Q10&gt;=2,Q10&lt;5),2,AND(Q10&gt;=5,Q10&lt;9),1,Q10&gt;=9,0)</f>
        <v>3</v>
      </c>
      <c r="U10" s="4">
        <f t="shared" si="5"/>
        <v>0</v>
      </c>
      <c r="V10" s="4">
        <f t="shared" si="6"/>
        <v>1</v>
      </c>
      <c r="W10" s="4">
        <f t="shared" si="7"/>
        <v>2</v>
      </c>
      <c r="X10" s="4">
        <f t="shared" si="8"/>
        <v>0</v>
      </c>
      <c r="Y10" s="4">
        <f t="shared" ca="1" si="9"/>
        <v>10</v>
      </c>
      <c r="Z10" s="4" t="str" cm="1">
        <f t="array" aca="1" ref="Z10" ca="1">_xlfn.IFS(Y10&lt;=2,"Low Risk",AND(Y10&gt;=3,Y10&lt;=5),"Medium Risk",AND(Y10&gt;=6,Y10&lt;=8),"High Risk",Y10&gt;=9,"Very High Risk")</f>
        <v>Very High Risk</v>
      </c>
      <c r="AA10" s="2"/>
    </row>
    <row r="11" spans="1:27" ht="16.5" customHeight="1" x14ac:dyDescent="0.45">
      <c r="A11" s="10" t="s">
        <v>37</v>
      </c>
      <c r="B11" s="11" t="s">
        <v>186</v>
      </c>
      <c r="C11" s="10" t="s">
        <v>25</v>
      </c>
      <c r="D11" s="1">
        <v>29</v>
      </c>
      <c r="E11" s="10" t="s">
        <v>178</v>
      </c>
      <c r="F11" s="12">
        <v>45575</v>
      </c>
      <c r="G11" s="13">
        <v>45650</v>
      </c>
      <c r="H11" s="13" t="str">
        <f t="shared" si="0"/>
        <v>24-Dec-2024</v>
      </c>
      <c r="I11" s="10">
        <v>1</v>
      </c>
      <c r="J11" s="14">
        <v>1006</v>
      </c>
      <c r="K11" s="4">
        <v>6</v>
      </c>
      <c r="L11" s="15">
        <v>5</v>
      </c>
      <c r="M11" s="10" t="s">
        <v>298</v>
      </c>
      <c r="N11" s="16">
        <f t="shared" ca="1" si="1"/>
        <v>9</v>
      </c>
      <c r="O11" s="16">
        <f t="shared" si="2"/>
        <v>188</v>
      </c>
      <c r="P11" s="16" t="str" cm="1">
        <f t="array" ref="P11">_xlfn.IFS(O11&lt;15,"&lt;15 Days",AND(O11&gt;15,O11&lt;30),"15-30 Days",AND(O11&gt;30,O11&lt;60),"30-60 Days",AND(O11&gt;60,O11&lt;180),"60-180 Days",O11&gt;180,"&gt;180 Days")</f>
        <v>&gt;180 Days</v>
      </c>
      <c r="Q11" s="17">
        <f t="shared" ca="1" si="3"/>
        <v>0.1111111111111111</v>
      </c>
      <c r="R11" s="18">
        <f t="shared" si="4"/>
        <v>1006</v>
      </c>
      <c r="S11" s="4" cm="1">
        <f t="array" ref="S11">_xlfn.IFS(P11="&gt;180 Days",4,P11="60-180 Days",3,P11="30-60 Days",2,P11="15-30 Days",1,P11="&lt;15 Days",0)</f>
        <v>4</v>
      </c>
      <c r="T11" s="4" cm="1">
        <f t="array" aca="1" ref="T11" ca="1">_xlfn.IFS(Q11&lt;2,3,AND(Q11&gt;=2,Q11&lt;5),2,AND(Q11&gt;=5,Q11&lt;9),1,Q11&gt;=9,0)</f>
        <v>3</v>
      </c>
      <c r="U11" s="4">
        <f t="shared" si="5"/>
        <v>0</v>
      </c>
      <c r="V11" s="4">
        <f t="shared" si="6"/>
        <v>1</v>
      </c>
      <c r="W11" s="4">
        <f t="shared" si="7"/>
        <v>2</v>
      </c>
      <c r="X11" s="4">
        <f t="shared" si="8"/>
        <v>0</v>
      </c>
      <c r="Y11" s="4">
        <f t="shared" ca="1" si="9"/>
        <v>10</v>
      </c>
      <c r="Z11" s="4" t="str" cm="1">
        <f t="array" aca="1" ref="Z11" ca="1">_xlfn.IFS(Y11&lt;=2,"Low Risk",AND(Y11&gt;=3,Y11&lt;=5),"Medium Risk",AND(Y11&gt;=6,Y11&lt;=8),"High Risk",Y11&gt;=9,"Very High Risk")</f>
        <v>Very High Risk</v>
      </c>
      <c r="AA11" s="2"/>
    </row>
    <row r="12" spans="1:27" ht="16.5" customHeight="1" x14ac:dyDescent="0.45">
      <c r="A12" s="10" t="s">
        <v>38</v>
      </c>
      <c r="B12" s="11" t="s">
        <v>187</v>
      </c>
      <c r="C12" s="10" t="s">
        <v>25</v>
      </c>
      <c r="D12" s="1">
        <v>41</v>
      </c>
      <c r="E12" s="10" t="s">
        <v>26</v>
      </c>
      <c r="F12" s="12">
        <v>45791</v>
      </c>
      <c r="G12" s="13">
        <v>45802</v>
      </c>
      <c r="H12" s="13" t="str">
        <f t="shared" si="0"/>
        <v>25-May-2025</v>
      </c>
      <c r="I12" s="10">
        <v>14</v>
      </c>
      <c r="J12" s="14">
        <v>14952</v>
      </c>
      <c r="K12" s="4">
        <v>4</v>
      </c>
      <c r="L12" s="15">
        <v>3</v>
      </c>
      <c r="M12" s="10" t="s">
        <v>27</v>
      </c>
      <c r="N12" s="16">
        <f t="shared" ca="1" si="1"/>
        <v>2</v>
      </c>
      <c r="O12" s="16">
        <f t="shared" si="2"/>
        <v>36</v>
      </c>
      <c r="P12" s="16" t="str" cm="1">
        <f t="array" ref="P12">_xlfn.IFS(O12&lt;15,"&lt;15 Days",AND(O12&gt;15,O12&lt;30),"15-30 Days",AND(O12&gt;30,O12&lt;60),"30-60 Days",AND(O12&gt;60,O12&lt;180),"60-180 Days",O12&gt;180,"&gt;180 Days")</f>
        <v>30-60 Days</v>
      </c>
      <c r="Q12" s="17">
        <f t="shared" ca="1" si="3"/>
        <v>7</v>
      </c>
      <c r="R12" s="18">
        <f t="shared" si="4"/>
        <v>1068</v>
      </c>
      <c r="S12" s="4" cm="1">
        <f t="array" ref="S12">_xlfn.IFS(P12="&gt;180 Days",4,P12="60-180 Days",3,P12="30-60 Days",2,P12="15-30 Days",1,P12="&lt;15 Days",0)</f>
        <v>2</v>
      </c>
      <c r="T12" s="4" cm="1">
        <f t="array" aca="1" ref="T12" ca="1">_xlfn.IFS(Q12&lt;2,3,AND(Q12&gt;=2,Q12&lt;5),2,AND(Q12&gt;=5,Q12&lt;9),1,Q12&gt;=9,0)</f>
        <v>1</v>
      </c>
      <c r="U12" s="4">
        <f t="shared" si="5"/>
        <v>0</v>
      </c>
      <c r="V12" s="4">
        <f t="shared" si="6"/>
        <v>1</v>
      </c>
      <c r="W12" s="4">
        <f t="shared" si="7"/>
        <v>0</v>
      </c>
      <c r="X12" s="4">
        <f t="shared" si="8"/>
        <v>0</v>
      </c>
      <c r="Y12" s="4">
        <f t="shared" ca="1" si="9"/>
        <v>4</v>
      </c>
      <c r="Z12" s="4" t="str" cm="1">
        <f t="array" aca="1" ref="Z12" ca="1">_xlfn.IFS(Y12&lt;=2,"Low Risk",AND(Y12&gt;=3,Y12&lt;=5),"Medium Risk",AND(Y12&gt;=6,Y12&lt;=8),"High Risk",Y12&gt;=9,"Very High Risk")</f>
        <v>Medium Risk</v>
      </c>
      <c r="AA12" s="2"/>
    </row>
    <row r="13" spans="1:27" ht="16.5" customHeight="1" x14ac:dyDescent="0.45">
      <c r="A13" s="10" t="s">
        <v>39</v>
      </c>
      <c r="B13" s="11" t="s">
        <v>188</v>
      </c>
      <c r="C13" s="10" t="s">
        <v>176</v>
      </c>
      <c r="D13" s="1">
        <v>36</v>
      </c>
      <c r="E13" s="10" t="s">
        <v>178</v>
      </c>
      <c r="F13" s="12">
        <v>45259</v>
      </c>
      <c r="G13" s="13">
        <v>45681</v>
      </c>
      <c r="H13" s="13" t="str">
        <f t="shared" si="0"/>
        <v>24-Jan-2025</v>
      </c>
      <c r="I13" s="10">
        <v>3</v>
      </c>
      <c r="J13" s="14">
        <v>2253</v>
      </c>
      <c r="K13" s="4">
        <v>0</v>
      </c>
      <c r="L13" s="15">
        <v>4</v>
      </c>
      <c r="M13" s="10" t="s">
        <v>298</v>
      </c>
      <c r="N13" s="16">
        <f t="shared" ca="1" si="1"/>
        <v>19</v>
      </c>
      <c r="O13" s="16">
        <f t="shared" si="2"/>
        <v>157</v>
      </c>
      <c r="P13" s="16" t="str" cm="1">
        <f t="array" ref="P13">_xlfn.IFS(O13&lt;15,"&lt;15 Days",AND(O13&gt;15,O13&lt;30),"15-30 Days",AND(O13&gt;30,O13&lt;60),"30-60 Days",AND(O13&gt;60,O13&lt;180),"60-180 Days",O13&gt;180,"&gt;180 Days")</f>
        <v>60-180 Days</v>
      </c>
      <c r="Q13" s="17">
        <f t="shared" ca="1" si="3"/>
        <v>0.15789473684210525</v>
      </c>
      <c r="R13" s="18">
        <f t="shared" si="4"/>
        <v>751</v>
      </c>
      <c r="S13" s="4" cm="1">
        <f t="array" ref="S13">_xlfn.IFS(P13="&gt;180 Days",4,P13="60-180 Days",3,P13="30-60 Days",2,P13="15-30 Days",1,P13="&lt;15 Days",0)</f>
        <v>3</v>
      </c>
      <c r="T13" s="4" cm="1">
        <f t="array" aca="1" ref="T13" ca="1">_xlfn.IFS(Q13&lt;2,3,AND(Q13&gt;=2,Q13&lt;5),2,AND(Q13&gt;=5,Q13&lt;9),1,Q13&gt;=9,0)</f>
        <v>3</v>
      </c>
      <c r="U13" s="4">
        <f t="shared" si="5"/>
        <v>0</v>
      </c>
      <c r="V13" s="4">
        <f t="shared" si="6"/>
        <v>0</v>
      </c>
      <c r="W13" s="4">
        <f t="shared" si="7"/>
        <v>2</v>
      </c>
      <c r="X13" s="4">
        <f t="shared" si="8"/>
        <v>0</v>
      </c>
      <c r="Y13" s="4">
        <f t="shared" ca="1" si="9"/>
        <v>8</v>
      </c>
      <c r="Z13" s="4" t="str" cm="1">
        <f t="array" aca="1" ref="Z13" ca="1">_xlfn.IFS(Y13&lt;=2,"Low Risk",AND(Y13&gt;=3,Y13&lt;=5),"Medium Risk",AND(Y13&gt;=6,Y13&lt;=8),"High Risk",Y13&gt;=9,"Very High Risk")</f>
        <v>High Risk</v>
      </c>
      <c r="AA13" s="2"/>
    </row>
    <row r="14" spans="1:27" ht="16.5" customHeight="1" x14ac:dyDescent="0.45">
      <c r="A14" s="10" t="s">
        <v>40</v>
      </c>
      <c r="B14" s="11" t="s">
        <v>189</v>
      </c>
      <c r="C14" s="10" t="s">
        <v>176</v>
      </c>
      <c r="D14" s="1">
        <v>30</v>
      </c>
      <c r="E14" s="10" t="s">
        <v>26</v>
      </c>
      <c r="F14" s="12">
        <v>45664</v>
      </c>
      <c r="G14" s="13">
        <v>45733</v>
      </c>
      <c r="H14" s="13" t="str">
        <f t="shared" si="0"/>
        <v>17-Mar-2025</v>
      </c>
      <c r="I14" s="10">
        <v>20</v>
      </c>
      <c r="J14" s="14">
        <v>32060</v>
      </c>
      <c r="K14" s="4">
        <v>10</v>
      </c>
      <c r="L14" s="15">
        <v>4</v>
      </c>
      <c r="M14" s="10" t="s">
        <v>298</v>
      </c>
      <c r="N14" s="16">
        <f t="shared" ca="1" si="1"/>
        <v>6</v>
      </c>
      <c r="O14" s="16">
        <f t="shared" si="2"/>
        <v>105</v>
      </c>
      <c r="P14" s="16" t="str" cm="1">
        <f t="array" ref="P14">_xlfn.IFS(O14&lt;15,"&lt;15 Days",AND(O14&gt;15,O14&lt;30),"15-30 Days",AND(O14&gt;30,O14&lt;60),"30-60 Days",AND(O14&gt;60,O14&lt;180),"60-180 Days",O14&gt;180,"&gt;180 Days")</f>
        <v>60-180 Days</v>
      </c>
      <c r="Q14" s="17">
        <f t="shared" ca="1" si="3"/>
        <v>3.3333333333333335</v>
      </c>
      <c r="R14" s="18">
        <f t="shared" si="4"/>
        <v>1603</v>
      </c>
      <c r="S14" s="4" cm="1">
        <f t="array" ref="S14">_xlfn.IFS(P14="&gt;180 Days",4,P14="60-180 Days",3,P14="30-60 Days",2,P14="15-30 Days",1,P14="&lt;15 Days",0)</f>
        <v>3</v>
      </c>
      <c r="T14" s="4" cm="1">
        <f t="array" aca="1" ref="T14" ca="1">_xlfn.IFS(Q14&lt;2,3,AND(Q14&gt;=2,Q14&lt;5),2,AND(Q14&gt;=5,Q14&lt;9),1,Q14&gt;=9,0)</f>
        <v>2</v>
      </c>
      <c r="U14" s="4">
        <f t="shared" si="5"/>
        <v>0</v>
      </c>
      <c r="V14" s="4">
        <f t="shared" si="6"/>
        <v>1</v>
      </c>
      <c r="W14" s="4">
        <f t="shared" si="7"/>
        <v>2</v>
      </c>
      <c r="X14" s="4">
        <f t="shared" si="8"/>
        <v>0</v>
      </c>
      <c r="Y14" s="4">
        <f t="shared" ca="1" si="9"/>
        <v>8</v>
      </c>
      <c r="Z14" s="4" t="str" cm="1">
        <f t="array" aca="1" ref="Z14" ca="1">_xlfn.IFS(Y14&lt;=2,"Low Risk",AND(Y14&gt;=3,Y14&lt;=5),"Medium Risk",AND(Y14&gt;=6,Y14&lt;=8),"High Risk",Y14&gt;=9,"Very High Risk")</f>
        <v>High Risk</v>
      </c>
      <c r="AA14" s="2"/>
    </row>
    <row r="15" spans="1:27" ht="16.5" customHeight="1" x14ac:dyDescent="0.45">
      <c r="A15" s="10" t="s">
        <v>41</v>
      </c>
      <c r="B15" s="11" t="s">
        <v>190</v>
      </c>
      <c r="C15" s="10" t="s">
        <v>176</v>
      </c>
      <c r="D15" s="1">
        <v>44</v>
      </c>
      <c r="E15" s="10" t="s">
        <v>178</v>
      </c>
      <c r="F15" s="12">
        <v>45694</v>
      </c>
      <c r="G15" s="13">
        <v>45799</v>
      </c>
      <c r="H15" s="13" t="str">
        <f t="shared" si="0"/>
        <v>22-May-2025</v>
      </c>
      <c r="I15" s="10">
        <v>16</v>
      </c>
      <c r="J15" s="14">
        <v>13408</v>
      </c>
      <c r="K15" s="4">
        <v>8</v>
      </c>
      <c r="L15" s="15">
        <v>0</v>
      </c>
      <c r="M15" s="10" t="s">
        <v>27</v>
      </c>
      <c r="N15" s="16">
        <f t="shared" ca="1" si="1"/>
        <v>5</v>
      </c>
      <c r="O15" s="16">
        <f t="shared" si="2"/>
        <v>39</v>
      </c>
      <c r="P15" s="16" t="str" cm="1">
        <f t="array" ref="P15">_xlfn.IFS(O15&lt;15,"&lt;15 Days",AND(O15&gt;15,O15&lt;30),"15-30 Days",AND(O15&gt;30,O15&lt;60),"30-60 Days",AND(O15&gt;60,O15&lt;180),"60-180 Days",O15&gt;180,"&gt;180 Days")</f>
        <v>30-60 Days</v>
      </c>
      <c r="Q15" s="17">
        <f t="shared" ca="1" si="3"/>
        <v>3.2</v>
      </c>
      <c r="R15" s="18">
        <f t="shared" si="4"/>
        <v>838</v>
      </c>
      <c r="S15" s="4" cm="1">
        <f t="array" ref="S15">_xlfn.IFS(P15="&gt;180 Days",4,P15="60-180 Days",3,P15="30-60 Days",2,P15="15-30 Days",1,P15="&lt;15 Days",0)</f>
        <v>2</v>
      </c>
      <c r="T15" s="4" cm="1">
        <f t="array" aca="1" ref="T15" ca="1">_xlfn.IFS(Q15&lt;2,3,AND(Q15&gt;=2,Q15&lt;5),2,AND(Q15&gt;=5,Q15&lt;9),1,Q15&gt;=9,0)</f>
        <v>2</v>
      </c>
      <c r="U15" s="4">
        <f t="shared" si="5"/>
        <v>0</v>
      </c>
      <c r="V15" s="4">
        <f t="shared" si="6"/>
        <v>1</v>
      </c>
      <c r="W15" s="4">
        <f t="shared" si="7"/>
        <v>0</v>
      </c>
      <c r="X15" s="4">
        <f t="shared" si="8"/>
        <v>1</v>
      </c>
      <c r="Y15" s="4">
        <f t="shared" ca="1" si="9"/>
        <v>6</v>
      </c>
      <c r="Z15" s="4" t="str" cm="1">
        <f t="array" aca="1" ref="Z15" ca="1">_xlfn.IFS(Y15&lt;=2,"Low Risk",AND(Y15&gt;=3,Y15&lt;=5),"Medium Risk",AND(Y15&gt;=6,Y15&lt;=8),"High Risk",Y15&gt;=9,"Very High Risk")</f>
        <v>High Risk</v>
      </c>
      <c r="AA15" s="2"/>
    </row>
    <row r="16" spans="1:27" ht="16.5" customHeight="1" x14ac:dyDescent="0.45">
      <c r="A16" s="10" t="s">
        <v>42</v>
      </c>
      <c r="B16" s="11" t="s">
        <v>191</v>
      </c>
      <c r="C16" s="10" t="s">
        <v>25</v>
      </c>
      <c r="D16" s="1">
        <v>45</v>
      </c>
      <c r="E16" s="10" t="s">
        <v>178</v>
      </c>
      <c r="F16" s="12">
        <v>45514</v>
      </c>
      <c r="G16" s="13">
        <v>45813</v>
      </c>
      <c r="H16" s="13" t="str">
        <f t="shared" si="0"/>
        <v>05-Jun-2025</v>
      </c>
      <c r="I16" s="10">
        <v>3</v>
      </c>
      <c r="J16" s="14">
        <v>3282</v>
      </c>
      <c r="K16" s="4">
        <v>8</v>
      </c>
      <c r="L16" s="15">
        <v>3</v>
      </c>
      <c r="M16" s="10" t="s">
        <v>27</v>
      </c>
      <c r="N16" s="16">
        <f t="shared" ca="1" si="1"/>
        <v>11</v>
      </c>
      <c r="O16" s="16">
        <f t="shared" si="2"/>
        <v>25</v>
      </c>
      <c r="P16" s="16" t="str" cm="1">
        <f t="array" ref="P16">_xlfn.IFS(O16&lt;15,"&lt;15 Days",AND(O16&gt;15,O16&lt;30),"15-30 Days",AND(O16&gt;30,O16&lt;60),"30-60 Days",AND(O16&gt;60,O16&lt;180),"60-180 Days",O16&gt;180,"&gt;180 Days")</f>
        <v>15-30 Days</v>
      </c>
      <c r="Q16" s="17">
        <f t="shared" ca="1" si="3"/>
        <v>0.27272727272727271</v>
      </c>
      <c r="R16" s="18">
        <f t="shared" si="4"/>
        <v>1094</v>
      </c>
      <c r="S16" s="4" cm="1">
        <f t="array" ref="S16">_xlfn.IFS(P16="&gt;180 Days",4,P16="60-180 Days",3,P16="30-60 Days",2,P16="15-30 Days",1,P16="&lt;15 Days",0)</f>
        <v>1</v>
      </c>
      <c r="T16" s="4" cm="1">
        <f t="array" aca="1" ref="T16" ca="1">_xlfn.IFS(Q16&lt;2,3,AND(Q16&gt;=2,Q16&lt;5),2,AND(Q16&gt;=5,Q16&lt;9),1,Q16&gt;=9,0)</f>
        <v>3</v>
      </c>
      <c r="U16" s="4">
        <f t="shared" si="5"/>
        <v>0</v>
      </c>
      <c r="V16" s="4">
        <f t="shared" si="6"/>
        <v>1</v>
      </c>
      <c r="W16" s="4">
        <f t="shared" si="7"/>
        <v>0</v>
      </c>
      <c r="X16" s="4">
        <f t="shared" si="8"/>
        <v>0</v>
      </c>
      <c r="Y16" s="4">
        <f t="shared" ca="1" si="9"/>
        <v>5</v>
      </c>
      <c r="Z16" s="4" t="str" cm="1">
        <f t="array" aca="1" ref="Z16" ca="1">_xlfn.IFS(Y16&lt;=2,"Low Risk",AND(Y16&gt;=3,Y16&lt;=5),"Medium Risk",AND(Y16&gt;=6,Y16&lt;=8),"High Risk",Y16&gt;=9,"Very High Risk")</f>
        <v>Medium Risk</v>
      </c>
      <c r="AA16" s="2"/>
    </row>
    <row r="17" spans="1:27" ht="16.5" customHeight="1" x14ac:dyDescent="0.45">
      <c r="A17" s="10" t="s">
        <v>43</v>
      </c>
      <c r="B17" s="11" t="s">
        <v>192</v>
      </c>
      <c r="C17" s="10" t="s">
        <v>25</v>
      </c>
      <c r="D17" s="1">
        <v>27</v>
      </c>
      <c r="E17" s="10" t="s">
        <v>26</v>
      </c>
      <c r="F17" s="12">
        <v>45434</v>
      </c>
      <c r="G17" s="13">
        <v>45755</v>
      </c>
      <c r="H17" s="13" t="str">
        <f t="shared" si="0"/>
        <v>08-Apr-2025</v>
      </c>
      <c r="I17" s="10">
        <v>24</v>
      </c>
      <c r="J17" s="14">
        <v>34776</v>
      </c>
      <c r="K17" s="4">
        <v>7</v>
      </c>
      <c r="L17" s="15">
        <v>5</v>
      </c>
      <c r="M17" s="10" t="s">
        <v>27</v>
      </c>
      <c r="N17" s="16">
        <f t="shared" ca="1" si="1"/>
        <v>13</v>
      </c>
      <c r="O17" s="16">
        <f t="shared" si="2"/>
        <v>83</v>
      </c>
      <c r="P17" s="16" t="str" cm="1">
        <f t="array" ref="P17">_xlfn.IFS(O17&lt;15,"&lt;15 Days",AND(O17&gt;15,O17&lt;30),"15-30 Days",AND(O17&gt;30,O17&lt;60),"30-60 Days",AND(O17&gt;60,O17&lt;180),"60-180 Days",O17&gt;180,"&gt;180 Days")</f>
        <v>60-180 Days</v>
      </c>
      <c r="Q17" s="17">
        <f t="shared" ca="1" si="3"/>
        <v>1.8461538461538463</v>
      </c>
      <c r="R17" s="18">
        <f t="shared" si="4"/>
        <v>1449</v>
      </c>
      <c r="S17" s="4" cm="1">
        <f t="array" ref="S17">_xlfn.IFS(P17="&gt;180 Days",4,P17="60-180 Days",3,P17="30-60 Days",2,P17="15-30 Days",1,P17="&lt;15 Days",0)</f>
        <v>3</v>
      </c>
      <c r="T17" s="4" cm="1">
        <f t="array" aca="1" ref="T17" ca="1">_xlfn.IFS(Q17&lt;2,3,AND(Q17&gt;=2,Q17&lt;5),2,AND(Q17&gt;=5,Q17&lt;9),1,Q17&gt;=9,0)</f>
        <v>3</v>
      </c>
      <c r="U17" s="4">
        <f t="shared" si="5"/>
        <v>0</v>
      </c>
      <c r="V17" s="4">
        <f t="shared" si="6"/>
        <v>1</v>
      </c>
      <c r="W17" s="4">
        <f t="shared" si="7"/>
        <v>0</v>
      </c>
      <c r="X17" s="4">
        <f t="shared" si="8"/>
        <v>0</v>
      </c>
      <c r="Y17" s="4">
        <f t="shared" ca="1" si="9"/>
        <v>7</v>
      </c>
      <c r="Z17" s="4" t="str" cm="1">
        <f t="array" aca="1" ref="Z17" ca="1">_xlfn.IFS(Y17&lt;=2,"Low Risk",AND(Y17&gt;=3,Y17&lt;=5),"Medium Risk",AND(Y17&gt;=6,Y17&lt;=8),"High Risk",Y17&gt;=9,"Very High Risk")</f>
        <v>High Risk</v>
      </c>
      <c r="AA17" s="2"/>
    </row>
    <row r="18" spans="1:27" ht="16.5" customHeight="1" x14ac:dyDescent="0.45">
      <c r="A18" s="10" t="s">
        <v>44</v>
      </c>
      <c r="B18" s="11" t="s">
        <v>193</v>
      </c>
      <c r="C18" s="10" t="s">
        <v>25</v>
      </c>
      <c r="D18" s="1">
        <v>45</v>
      </c>
      <c r="E18" s="10" t="s">
        <v>26</v>
      </c>
      <c r="F18" s="12">
        <v>44742</v>
      </c>
      <c r="G18" s="13">
        <v>45790</v>
      </c>
      <c r="H18" s="13" t="str">
        <f t="shared" si="0"/>
        <v>13-May-2025</v>
      </c>
      <c r="I18" s="10">
        <v>27</v>
      </c>
      <c r="J18" s="14">
        <v>14661</v>
      </c>
      <c r="K18" s="4">
        <v>3</v>
      </c>
      <c r="L18" s="15">
        <v>5</v>
      </c>
      <c r="M18" s="10" t="s">
        <v>27</v>
      </c>
      <c r="N18" s="16">
        <f t="shared" ca="1" si="1"/>
        <v>36</v>
      </c>
      <c r="O18" s="16">
        <f t="shared" si="2"/>
        <v>48</v>
      </c>
      <c r="P18" s="16" t="str" cm="1">
        <f t="array" ref="P18">_xlfn.IFS(O18&lt;15,"&lt;15 Days",AND(O18&gt;15,O18&lt;30),"15-30 Days",AND(O18&gt;30,O18&lt;60),"30-60 Days",AND(O18&gt;60,O18&lt;180),"60-180 Days",O18&gt;180,"&gt;180 Days")</f>
        <v>30-60 Days</v>
      </c>
      <c r="Q18" s="17">
        <f t="shared" ca="1" si="3"/>
        <v>0.75</v>
      </c>
      <c r="R18" s="18">
        <f t="shared" si="4"/>
        <v>543</v>
      </c>
      <c r="S18" s="4" cm="1">
        <f t="array" ref="S18">_xlfn.IFS(P18="&gt;180 Days",4,P18="60-180 Days",3,P18="30-60 Days",2,P18="15-30 Days",1,P18="&lt;15 Days",0)</f>
        <v>2</v>
      </c>
      <c r="T18" s="4" cm="1">
        <f t="array" aca="1" ref="T18" ca="1">_xlfn.IFS(Q18&lt;2,3,AND(Q18&gt;=2,Q18&lt;5),2,AND(Q18&gt;=5,Q18&lt;9),1,Q18&gt;=9,0)</f>
        <v>3</v>
      </c>
      <c r="U18" s="4">
        <f t="shared" si="5"/>
        <v>1</v>
      </c>
      <c r="V18" s="4">
        <f t="shared" si="6"/>
        <v>1</v>
      </c>
      <c r="W18" s="4">
        <f t="shared" si="7"/>
        <v>0</v>
      </c>
      <c r="X18" s="4">
        <f t="shared" si="8"/>
        <v>0</v>
      </c>
      <c r="Y18" s="4">
        <f t="shared" ca="1" si="9"/>
        <v>7</v>
      </c>
      <c r="Z18" s="4" t="str" cm="1">
        <f t="array" aca="1" ref="Z18" ca="1">_xlfn.IFS(Y18&lt;=2,"Low Risk",AND(Y18&gt;=3,Y18&lt;=5),"Medium Risk",AND(Y18&gt;=6,Y18&lt;=8),"High Risk",Y18&gt;=9,"Very High Risk")</f>
        <v>High Risk</v>
      </c>
      <c r="AA18" s="2"/>
    </row>
    <row r="19" spans="1:27" ht="16.5" customHeight="1" x14ac:dyDescent="0.45">
      <c r="A19" s="10" t="s">
        <v>45</v>
      </c>
      <c r="B19" s="11" t="s">
        <v>194</v>
      </c>
      <c r="C19" s="10" t="s">
        <v>25</v>
      </c>
      <c r="D19" s="1">
        <v>43</v>
      </c>
      <c r="E19" s="10" t="s">
        <v>26</v>
      </c>
      <c r="F19" s="12">
        <v>45388</v>
      </c>
      <c r="G19" s="13">
        <v>45810</v>
      </c>
      <c r="H19" s="13" t="str">
        <f t="shared" si="0"/>
        <v>02-Jun-2025</v>
      </c>
      <c r="I19" s="10">
        <v>26</v>
      </c>
      <c r="J19" s="14">
        <v>29172</v>
      </c>
      <c r="K19" s="4">
        <v>3</v>
      </c>
      <c r="L19" s="15">
        <v>1</v>
      </c>
      <c r="M19" s="10" t="s">
        <v>27</v>
      </c>
      <c r="N19" s="16">
        <f t="shared" ca="1" si="1"/>
        <v>15</v>
      </c>
      <c r="O19" s="16">
        <f t="shared" si="2"/>
        <v>28</v>
      </c>
      <c r="P19" s="16" t="str" cm="1">
        <f t="array" ref="P19">_xlfn.IFS(O19&lt;15,"&lt;15 Days",AND(O19&gt;15,O19&lt;30),"15-30 Days",AND(O19&gt;30,O19&lt;60),"30-60 Days",AND(O19&gt;60,O19&lt;180),"60-180 Days",O19&gt;180,"&gt;180 Days")</f>
        <v>15-30 Days</v>
      </c>
      <c r="Q19" s="17">
        <f t="shared" ca="1" si="3"/>
        <v>1.7333333333333334</v>
      </c>
      <c r="R19" s="18">
        <f t="shared" si="4"/>
        <v>1122</v>
      </c>
      <c r="S19" s="4" cm="1">
        <f t="array" ref="S19">_xlfn.IFS(P19="&gt;180 Days",4,P19="60-180 Days",3,P19="30-60 Days",2,P19="15-30 Days",1,P19="&lt;15 Days",0)</f>
        <v>1</v>
      </c>
      <c r="T19" s="4" cm="1">
        <f t="array" aca="1" ref="T19" ca="1">_xlfn.IFS(Q19&lt;2,3,AND(Q19&gt;=2,Q19&lt;5),2,AND(Q19&gt;=5,Q19&lt;9),1,Q19&gt;=9,0)</f>
        <v>3</v>
      </c>
      <c r="U19" s="4">
        <f t="shared" si="5"/>
        <v>0</v>
      </c>
      <c r="V19" s="4">
        <f t="shared" si="6"/>
        <v>1</v>
      </c>
      <c r="W19" s="4">
        <f t="shared" si="7"/>
        <v>0</v>
      </c>
      <c r="X19" s="4">
        <f t="shared" si="8"/>
        <v>1</v>
      </c>
      <c r="Y19" s="4">
        <f t="shared" ca="1" si="9"/>
        <v>6</v>
      </c>
      <c r="Z19" s="4" t="str" cm="1">
        <f t="array" aca="1" ref="Z19" ca="1">_xlfn.IFS(Y19&lt;=2,"Low Risk",AND(Y19&gt;=3,Y19&lt;=5),"Medium Risk",AND(Y19&gt;=6,Y19&lt;=8),"High Risk",Y19&gt;=9,"Very High Risk")</f>
        <v>High Risk</v>
      </c>
      <c r="AA19" s="2"/>
    </row>
    <row r="20" spans="1:27" ht="16.5" customHeight="1" x14ac:dyDescent="0.45">
      <c r="A20" s="10" t="s">
        <v>46</v>
      </c>
      <c r="B20" s="11" t="s">
        <v>195</v>
      </c>
      <c r="C20" s="10" t="s">
        <v>25</v>
      </c>
      <c r="D20" s="1">
        <v>37</v>
      </c>
      <c r="E20" s="10" t="s">
        <v>26</v>
      </c>
      <c r="F20" s="12">
        <v>45524</v>
      </c>
      <c r="G20" s="13">
        <v>45807</v>
      </c>
      <c r="H20" s="13" t="str">
        <f t="shared" si="0"/>
        <v>30-May-2025</v>
      </c>
      <c r="I20" s="10">
        <v>20</v>
      </c>
      <c r="J20" s="14">
        <v>34820</v>
      </c>
      <c r="K20" s="4">
        <v>8</v>
      </c>
      <c r="L20" s="15">
        <v>4</v>
      </c>
      <c r="M20" s="10" t="s">
        <v>27</v>
      </c>
      <c r="N20" s="16">
        <f t="shared" ca="1" si="1"/>
        <v>10</v>
      </c>
      <c r="O20" s="16">
        <f t="shared" si="2"/>
        <v>31</v>
      </c>
      <c r="P20" s="16" t="str" cm="1">
        <f t="array" ref="P20">_xlfn.IFS(O20&lt;15,"&lt;15 Days",AND(O20&gt;15,O20&lt;30),"15-30 Days",AND(O20&gt;30,O20&lt;60),"30-60 Days",AND(O20&gt;60,O20&lt;180),"60-180 Days",O20&gt;180,"&gt;180 Days")</f>
        <v>30-60 Days</v>
      </c>
      <c r="Q20" s="17">
        <f t="shared" ca="1" si="3"/>
        <v>2</v>
      </c>
      <c r="R20" s="18">
        <f t="shared" si="4"/>
        <v>1741</v>
      </c>
      <c r="S20" s="4" cm="1">
        <f t="array" ref="S20">_xlfn.IFS(P20="&gt;180 Days",4,P20="60-180 Days",3,P20="30-60 Days",2,P20="15-30 Days",1,P20="&lt;15 Days",0)</f>
        <v>2</v>
      </c>
      <c r="T20" s="4" cm="1">
        <f t="array" aca="1" ref="T20" ca="1">_xlfn.IFS(Q20&lt;2,3,AND(Q20&gt;=2,Q20&lt;5),2,AND(Q20&gt;=5,Q20&lt;9),1,Q20&gt;=9,0)</f>
        <v>2</v>
      </c>
      <c r="U20" s="4">
        <f t="shared" si="5"/>
        <v>0</v>
      </c>
      <c r="V20" s="4">
        <f t="shared" si="6"/>
        <v>1</v>
      </c>
      <c r="W20" s="4">
        <f t="shared" si="7"/>
        <v>0</v>
      </c>
      <c r="X20" s="4">
        <f t="shared" si="8"/>
        <v>0</v>
      </c>
      <c r="Y20" s="4">
        <f t="shared" ca="1" si="9"/>
        <v>5</v>
      </c>
      <c r="Z20" s="4" t="str" cm="1">
        <f t="array" aca="1" ref="Z20" ca="1">_xlfn.IFS(Y20&lt;=2,"Low Risk",AND(Y20&gt;=3,Y20&lt;=5),"Medium Risk",AND(Y20&gt;=6,Y20&lt;=8),"High Risk",Y20&gt;=9,"Very High Risk")</f>
        <v>Medium Risk</v>
      </c>
      <c r="AA20" s="2"/>
    </row>
    <row r="21" spans="1:27" ht="16.5" customHeight="1" x14ac:dyDescent="0.45">
      <c r="A21" s="10" t="s">
        <v>47</v>
      </c>
      <c r="B21" s="11" t="s">
        <v>196</v>
      </c>
      <c r="C21" s="10" t="s">
        <v>25</v>
      </c>
      <c r="D21" s="1">
        <v>30</v>
      </c>
      <c r="E21" s="10" t="s">
        <v>26</v>
      </c>
      <c r="F21" s="12">
        <v>45185</v>
      </c>
      <c r="G21" s="13">
        <v>45551</v>
      </c>
      <c r="H21" s="13" t="str">
        <f t="shared" si="0"/>
        <v>16-Sep-2024</v>
      </c>
      <c r="I21" s="10">
        <v>16</v>
      </c>
      <c r="J21" s="14">
        <v>20752</v>
      </c>
      <c r="K21" s="4">
        <v>5</v>
      </c>
      <c r="L21" s="15">
        <v>3</v>
      </c>
      <c r="M21" s="10" t="s">
        <v>298</v>
      </c>
      <c r="N21" s="16">
        <f t="shared" ca="1" si="1"/>
        <v>22</v>
      </c>
      <c r="O21" s="16">
        <f t="shared" si="2"/>
        <v>287</v>
      </c>
      <c r="P21" s="16" t="str" cm="1">
        <f t="array" ref="P21">_xlfn.IFS(O21&lt;15,"&lt;15 Days",AND(O21&gt;15,O21&lt;30),"15-30 Days",AND(O21&gt;30,O21&lt;60),"30-60 Days",AND(O21&gt;60,O21&lt;180),"60-180 Days",O21&gt;180,"&gt;180 Days")</f>
        <v>&gt;180 Days</v>
      </c>
      <c r="Q21" s="17">
        <f t="shared" ca="1" si="3"/>
        <v>0.72727272727272729</v>
      </c>
      <c r="R21" s="18">
        <f t="shared" si="4"/>
        <v>1297</v>
      </c>
      <c r="S21" s="4" cm="1">
        <f t="array" ref="S21">_xlfn.IFS(P21="&gt;180 Days",4,P21="60-180 Days",3,P21="30-60 Days",2,P21="15-30 Days",1,P21="&lt;15 Days",0)</f>
        <v>4</v>
      </c>
      <c r="T21" s="4" cm="1">
        <f t="array" aca="1" ref="T21" ca="1">_xlfn.IFS(Q21&lt;2,3,AND(Q21&gt;=2,Q21&lt;5),2,AND(Q21&gt;=5,Q21&lt;9),1,Q21&gt;=9,0)</f>
        <v>3</v>
      </c>
      <c r="U21" s="4">
        <f t="shared" si="5"/>
        <v>0</v>
      </c>
      <c r="V21" s="4">
        <f t="shared" si="6"/>
        <v>1</v>
      </c>
      <c r="W21" s="4">
        <f t="shared" si="7"/>
        <v>2</v>
      </c>
      <c r="X21" s="4">
        <f t="shared" si="8"/>
        <v>0</v>
      </c>
      <c r="Y21" s="4">
        <f t="shared" ca="1" si="9"/>
        <v>10</v>
      </c>
      <c r="Z21" s="4" t="str" cm="1">
        <f t="array" aca="1" ref="Z21" ca="1">_xlfn.IFS(Y21&lt;=2,"Low Risk",AND(Y21&gt;=3,Y21&lt;=5),"Medium Risk",AND(Y21&gt;=6,Y21&lt;=8),"High Risk",Y21&gt;=9,"Very High Risk")</f>
        <v>Very High Risk</v>
      </c>
      <c r="AA21" s="2"/>
    </row>
    <row r="22" spans="1:27" ht="16.5" customHeight="1" x14ac:dyDescent="0.45">
      <c r="A22" s="10" t="s">
        <v>48</v>
      </c>
      <c r="B22" s="11" t="s">
        <v>197</v>
      </c>
      <c r="C22" s="10" t="s">
        <v>25</v>
      </c>
      <c r="D22" s="1">
        <v>45</v>
      </c>
      <c r="E22" s="10" t="s">
        <v>26</v>
      </c>
      <c r="F22" s="12">
        <v>45241</v>
      </c>
      <c r="G22" s="13">
        <v>45291</v>
      </c>
      <c r="H22" s="13" t="str">
        <f t="shared" si="0"/>
        <v>31-Dec-2023</v>
      </c>
      <c r="I22" s="10">
        <v>14</v>
      </c>
      <c r="J22" s="14">
        <v>21392</v>
      </c>
      <c r="K22" s="4">
        <v>10</v>
      </c>
      <c r="L22" s="15">
        <v>2</v>
      </c>
      <c r="M22" s="10" t="s">
        <v>298</v>
      </c>
      <c r="N22" s="16">
        <f t="shared" ca="1" si="1"/>
        <v>20</v>
      </c>
      <c r="O22" s="16">
        <f t="shared" si="2"/>
        <v>547</v>
      </c>
      <c r="P22" s="16" t="str" cm="1">
        <f t="array" ref="P22">_xlfn.IFS(O22&lt;15,"&lt;15 Days",AND(O22&gt;15,O22&lt;30),"15-30 Days",AND(O22&gt;30,O22&lt;60),"30-60 Days",AND(O22&gt;60,O22&lt;180),"60-180 Days",O22&gt;180,"&gt;180 Days")</f>
        <v>&gt;180 Days</v>
      </c>
      <c r="Q22" s="17">
        <f t="shared" ca="1" si="3"/>
        <v>0.7</v>
      </c>
      <c r="R22" s="18">
        <f t="shared" si="4"/>
        <v>1528</v>
      </c>
      <c r="S22" s="4" cm="1">
        <f t="array" ref="S22">_xlfn.IFS(P22="&gt;180 Days",4,P22="60-180 Days",3,P22="30-60 Days",2,P22="15-30 Days",1,P22="&lt;15 Days",0)</f>
        <v>4</v>
      </c>
      <c r="T22" s="4" cm="1">
        <f t="array" aca="1" ref="T22" ca="1">_xlfn.IFS(Q22&lt;2,3,AND(Q22&gt;=2,Q22&lt;5),2,AND(Q22&gt;=5,Q22&lt;9),1,Q22&gt;=9,0)</f>
        <v>3</v>
      </c>
      <c r="U22" s="4">
        <f t="shared" si="5"/>
        <v>0</v>
      </c>
      <c r="V22" s="4">
        <f t="shared" si="6"/>
        <v>1</v>
      </c>
      <c r="W22" s="4">
        <f t="shared" si="7"/>
        <v>2</v>
      </c>
      <c r="X22" s="4">
        <f t="shared" si="8"/>
        <v>1</v>
      </c>
      <c r="Y22" s="4">
        <f t="shared" ca="1" si="9"/>
        <v>11</v>
      </c>
      <c r="Z22" s="4" t="str" cm="1">
        <f t="array" aca="1" ref="Z22" ca="1">_xlfn.IFS(Y22&lt;=2,"Low Risk",AND(Y22&gt;=3,Y22&lt;=5),"Medium Risk",AND(Y22&gt;=6,Y22&lt;=8),"High Risk",Y22&gt;=9,"Very High Risk")</f>
        <v>Very High Risk</v>
      </c>
      <c r="AA22" s="2"/>
    </row>
    <row r="23" spans="1:27" ht="16.5" customHeight="1" x14ac:dyDescent="0.45">
      <c r="A23" s="10" t="s">
        <v>49</v>
      </c>
      <c r="B23" s="11" t="s">
        <v>198</v>
      </c>
      <c r="C23" s="10" t="s">
        <v>25</v>
      </c>
      <c r="D23" s="1">
        <v>43</v>
      </c>
      <c r="E23" s="10" t="s">
        <v>177</v>
      </c>
      <c r="F23" s="12">
        <v>44619</v>
      </c>
      <c r="G23" s="13">
        <v>45638</v>
      </c>
      <c r="H23" s="13" t="str">
        <f t="shared" si="0"/>
        <v>12-Dec-2024</v>
      </c>
      <c r="I23" s="10">
        <v>20</v>
      </c>
      <c r="J23" s="14">
        <v>30180</v>
      </c>
      <c r="K23" s="4">
        <v>3</v>
      </c>
      <c r="L23" s="15">
        <v>0</v>
      </c>
      <c r="M23" s="10" t="s">
        <v>27</v>
      </c>
      <c r="N23" s="16">
        <f t="shared" ca="1" si="1"/>
        <v>40</v>
      </c>
      <c r="O23" s="16">
        <f t="shared" si="2"/>
        <v>200</v>
      </c>
      <c r="P23" s="16" t="str" cm="1">
        <f t="array" ref="P23">_xlfn.IFS(O23&lt;15,"&lt;15 Days",AND(O23&gt;15,O23&lt;30),"15-30 Days",AND(O23&gt;30,O23&lt;60),"30-60 Days",AND(O23&gt;60,O23&lt;180),"60-180 Days",O23&gt;180,"&gt;180 Days")</f>
        <v>&gt;180 Days</v>
      </c>
      <c r="Q23" s="17">
        <f t="shared" ca="1" si="3"/>
        <v>0.5</v>
      </c>
      <c r="R23" s="18">
        <f t="shared" si="4"/>
        <v>1509</v>
      </c>
      <c r="S23" s="4" cm="1">
        <f t="array" ref="S23">_xlfn.IFS(P23="&gt;180 Days",4,P23="60-180 Days",3,P23="30-60 Days",2,P23="15-30 Days",1,P23="&lt;15 Days",0)</f>
        <v>4</v>
      </c>
      <c r="T23" s="4" cm="1">
        <f t="array" aca="1" ref="T23" ca="1">_xlfn.IFS(Q23&lt;2,3,AND(Q23&gt;=2,Q23&lt;5),2,AND(Q23&gt;=5,Q23&lt;9),1,Q23&gt;=9,0)</f>
        <v>3</v>
      </c>
      <c r="U23" s="4">
        <f t="shared" si="5"/>
        <v>0</v>
      </c>
      <c r="V23" s="4">
        <f t="shared" si="6"/>
        <v>1</v>
      </c>
      <c r="W23" s="4">
        <f t="shared" si="7"/>
        <v>0</v>
      </c>
      <c r="X23" s="4">
        <f t="shared" si="8"/>
        <v>1</v>
      </c>
      <c r="Y23" s="4">
        <f t="shared" ca="1" si="9"/>
        <v>9</v>
      </c>
      <c r="Z23" s="4" t="str" cm="1">
        <f t="array" aca="1" ref="Z23" ca="1">_xlfn.IFS(Y23&lt;=2,"Low Risk",AND(Y23&gt;=3,Y23&lt;=5),"Medium Risk",AND(Y23&gt;=6,Y23&lt;=8),"High Risk",Y23&gt;=9,"Very High Risk")</f>
        <v>Very High Risk</v>
      </c>
      <c r="AA23" s="2"/>
    </row>
    <row r="24" spans="1:27" ht="16.5" customHeight="1" x14ac:dyDescent="0.45">
      <c r="A24" s="10" t="s">
        <v>50</v>
      </c>
      <c r="B24" s="11" t="s">
        <v>199</v>
      </c>
      <c r="C24" s="10" t="s">
        <v>176</v>
      </c>
      <c r="D24" s="1">
        <v>29</v>
      </c>
      <c r="E24" s="10" t="s">
        <v>177</v>
      </c>
      <c r="F24" s="12">
        <v>44807</v>
      </c>
      <c r="G24" s="13">
        <v>45656</v>
      </c>
      <c r="H24" s="13" t="str">
        <f t="shared" si="0"/>
        <v>30-Dec-2024</v>
      </c>
      <c r="I24" s="10">
        <v>17</v>
      </c>
      <c r="J24" s="14">
        <v>9044</v>
      </c>
      <c r="K24" s="4">
        <v>9</v>
      </c>
      <c r="L24" s="15">
        <v>5</v>
      </c>
      <c r="M24" s="10" t="s">
        <v>298</v>
      </c>
      <c r="N24" s="16">
        <f t="shared" ca="1" si="1"/>
        <v>34</v>
      </c>
      <c r="O24" s="16">
        <f t="shared" si="2"/>
        <v>182</v>
      </c>
      <c r="P24" s="16" t="str" cm="1">
        <f t="array" ref="P24">_xlfn.IFS(O24&lt;15,"&lt;15 Days",AND(O24&gt;15,O24&lt;30),"15-30 Days",AND(O24&gt;30,O24&lt;60),"30-60 Days",AND(O24&gt;60,O24&lt;180),"60-180 Days",O24&gt;180,"&gt;180 Days")</f>
        <v>&gt;180 Days</v>
      </c>
      <c r="Q24" s="17">
        <f t="shared" ca="1" si="3"/>
        <v>0.5</v>
      </c>
      <c r="R24" s="18">
        <f t="shared" si="4"/>
        <v>532</v>
      </c>
      <c r="S24" s="4" cm="1">
        <f t="array" ref="S24">_xlfn.IFS(P24="&gt;180 Days",4,P24="60-180 Days",3,P24="30-60 Days",2,P24="15-30 Days",1,P24="&lt;15 Days",0)</f>
        <v>4</v>
      </c>
      <c r="T24" s="4" cm="1">
        <f t="array" aca="1" ref="T24" ca="1">_xlfn.IFS(Q24&lt;2,3,AND(Q24&gt;=2,Q24&lt;5),2,AND(Q24&gt;=5,Q24&lt;9),1,Q24&gt;=9,0)</f>
        <v>3</v>
      </c>
      <c r="U24" s="4">
        <f t="shared" si="5"/>
        <v>1</v>
      </c>
      <c r="V24" s="4">
        <f t="shared" si="6"/>
        <v>1</v>
      </c>
      <c r="W24" s="4">
        <f t="shared" si="7"/>
        <v>2</v>
      </c>
      <c r="X24" s="4">
        <f t="shared" si="8"/>
        <v>0</v>
      </c>
      <c r="Y24" s="4">
        <f t="shared" ca="1" si="9"/>
        <v>11</v>
      </c>
      <c r="Z24" s="4" t="str" cm="1">
        <f t="array" aca="1" ref="Z24" ca="1">_xlfn.IFS(Y24&lt;=2,"Low Risk",AND(Y24&gt;=3,Y24&lt;=5),"Medium Risk",AND(Y24&gt;=6,Y24&lt;=8),"High Risk",Y24&gt;=9,"Very High Risk")</f>
        <v>Very High Risk</v>
      </c>
      <c r="AA24" s="2"/>
    </row>
    <row r="25" spans="1:27" ht="16.5" customHeight="1" x14ac:dyDescent="0.45">
      <c r="A25" s="10" t="s">
        <v>51</v>
      </c>
      <c r="B25" s="11" t="s">
        <v>200</v>
      </c>
      <c r="C25" s="10" t="s">
        <v>25</v>
      </c>
      <c r="D25" s="1">
        <v>35</v>
      </c>
      <c r="E25" s="10" t="s">
        <v>178</v>
      </c>
      <c r="F25" s="12">
        <v>45321</v>
      </c>
      <c r="G25" s="13">
        <v>45758</v>
      </c>
      <c r="H25" s="13" t="str">
        <f t="shared" si="0"/>
        <v>11-Apr-2025</v>
      </c>
      <c r="I25" s="10">
        <v>27</v>
      </c>
      <c r="J25" s="14">
        <v>38367</v>
      </c>
      <c r="K25" s="4">
        <v>1</v>
      </c>
      <c r="L25" s="15">
        <v>0</v>
      </c>
      <c r="M25" s="10" t="s">
        <v>298</v>
      </c>
      <c r="N25" s="16">
        <f t="shared" ca="1" si="1"/>
        <v>17</v>
      </c>
      <c r="O25" s="16">
        <f t="shared" si="2"/>
        <v>80</v>
      </c>
      <c r="P25" s="16" t="str" cm="1">
        <f t="array" ref="P25">_xlfn.IFS(O25&lt;15,"&lt;15 Days",AND(O25&gt;15,O25&lt;30),"15-30 Days",AND(O25&gt;30,O25&lt;60),"30-60 Days",AND(O25&gt;60,O25&lt;180),"60-180 Days",O25&gt;180,"&gt;180 Days")</f>
        <v>60-180 Days</v>
      </c>
      <c r="Q25" s="17">
        <f t="shared" ca="1" si="3"/>
        <v>1.588235294117647</v>
      </c>
      <c r="R25" s="18">
        <f t="shared" si="4"/>
        <v>1421</v>
      </c>
      <c r="S25" s="4" cm="1">
        <f t="array" ref="S25">_xlfn.IFS(P25="&gt;180 Days",4,P25="60-180 Days",3,P25="30-60 Days",2,P25="15-30 Days",1,P25="&lt;15 Days",0)</f>
        <v>3</v>
      </c>
      <c r="T25" s="4" cm="1">
        <f t="array" aca="1" ref="T25" ca="1">_xlfn.IFS(Q25&lt;2,3,AND(Q25&gt;=2,Q25&lt;5),2,AND(Q25&gt;=5,Q25&lt;9),1,Q25&gt;=9,0)</f>
        <v>3</v>
      </c>
      <c r="U25" s="4">
        <f t="shared" si="5"/>
        <v>0</v>
      </c>
      <c r="V25" s="4">
        <f t="shared" si="6"/>
        <v>0</v>
      </c>
      <c r="W25" s="4">
        <f t="shared" si="7"/>
        <v>2</v>
      </c>
      <c r="X25" s="4">
        <f t="shared" si="8"/>
        <v>1</v>
      </c>
      <c r="Y25" s="4">
        <f t="shared" ca="1" si="9"/>
        <v>9</v>
      </c>
      <c r="Z25" s="4" t="str" cm="1">
        <f t="array" aca="1" ref="Z25" ca="1">_xlfn.IFS(Y25&lt;=2,"Low Risk",AND(Y25&gt;=3,Y25&lt;=5),"Medium Risk",AND(Y25&gt;=6,Y25&lt;=8),"High Risk",Y25&gt;=9,"Very High Risk")</f>
        <v>Very High Risk</v>
      </c>
      <c r="AA25" s="2"/>
    </row>
    <row r="26" spans="1:27" ht="16.5" customHeight="1" x14ac:dyDescent="0.45">
      <c r="A26" s="10" t="s">
        <v>52</v>
      </c>
      <c r="B26" s="11" t="s">
        <v>201</v>
      </c>
      <c r="C26" s="10" t="s">
        <v>176</v>
      </c>
      <c r="D26" s="1">
        <v>25</v>
      </c>
      <c r="E26" s="10" t="s">
        <v>177</v>
      </c>
      <c r="F26" s="12">
        <v>45840</v>
      </c>
      <c r="G26" s="13">
        <v>45841</v>
      </c>
      <c r="H26" s="13" t="str">
        <f t="shared" si="0"/>
        <v>03-Jul-2025</v>
      </c>
      <c r="I26" s="10">
        <v>19</v>
      </c>
      <c r="J26" s="14">
        <v>35473</v>
      </c>
      <c r="K26" s="4">
        <v>8</v>
      </c>
      <c r="L26" s="15">
        <v>0</v>
      </c>
      <c r="M26" s="10" t="s">
        <v>27</v>
      </c>
      <c r="N26" s="16">
        <f t="shared" ca="1" si="1"/>
        <v>0</v>
      </c>
      <c r="O26" s="16" t="e">
        <f t="shared" si="2"/>
        <v>#NUM!</v>
      </c>
      <c r="P26" s="16" t="e" cm="1">
        <f t="array" ref="P26">_xlfn.IFS(O26&lt;15,"&lt;15 Days",AND(O26&gt;15,O26&lt;30),"15-30 Days",AND(O26&gt;30,O26&lt;60),"30-60 Days",AND(O26&gt;60,O26&lt;180),"60-180 Days",O26&gt;180,"&gt;180 Days")</f>
        <v>#NUM!</v>
      </c>
      <c r="Q26" s="17" t="e">
        <f t="shared" ca="1" si="3"/>
        <v>#DIV/0!</v>
      </c>
      <c r="R26" s="18">
        <f t="shared" si="4"/>
        <v>1867</v>
      </c>
      <c r="S26" s="4" t="e" cm="1">
        <f t="array" ref="S26">_xlfn.IFS(P26="&gt;180 Days",4,P26="60-180 Days",3,P26="30-60 Days",2,P26="15-30 Days",1,P26="&lt;15 Days",0)</f>
        <v>#NUM!</v>
      </c>
      <c r="T26" s="4" t="e" cm="1">
        <f t="array" aca="1" ref="T26" ca="1">_xlfn.IFS(Q26&lt;2,3,AND(Q26&gt;=2,Q26&lt;5),2,AND(Q26&gt;=5,Q26&lt;9),1,Q26&gt;=9,0)</f>
        <v>#DIV/0!</v>
      </c>
      <c r="U26" s="4">
        <f t="shared" si="5"/>
        <v>0</v>
      </c>
      <c r="V26" s="4">
        <f t="shared" si="6"/>
        <v>1</v>
      </c>
      <c r="W26" s="4">
        <f t="shared" si="7"/>
        <v>0</v>
      </c>
      <c r="X26" s="4">
        <f t="shared" si="8"/>
        <v>1</v>
      </c>
      <c r="Y26" s="4" t="e">
        <f t="shared" ca="1" si="9"/>
        <v>#NUM!</v>
      </c>
      <c r="Z26" s="4" t="e" cm="1">
        <f t="array" aca="1" ref="Z26" ca="1">_xlfn.IFS(Y26&lt;=2,"Low Risk",AND(Y26&gt;=3,Y26&lt;=5),"Medium Risk",AND(Y26&gt;=6,Y26&lt;=8),"High Risk",Y26&gt;=9,"Very High Risk")</f>
        <v>#NUM!</v>
      </c>
      <c r="AA26" s="2"/>
    </row>
    <row r="27" spans="1:27" ht="16.5" customHeight="1" x14ac:dyDescent="0.45">
      <c r="A27" s="10" t="s">
        <v>53</v>
      </c>
      <c r="B27" s="11" t="s">
        <v>202</v>
      </c>
      <c r="C27" s="10" t="s">
        <v>25</v>
      </c>
      <c r="D27" s="1">
        <v>40</v>
      </c>
      <c r="E27" s="10" t="s">
        <v>26</v>
      </c>
      <c r="F27" s="12">
        <v>45005</v>
      </c>
      <c r="G27" s="13">
        <v>45776</v>
      </c>
      <c r="H27" s="13" t="str">
        <f t="shared" si="0"/>
        <v>29-Apr-2025</v>
      </c>
      <c r="I27" s="10">
        <v>30</v>
      </c>
      <c r="J27" s="14">
        <v>39030</v>
      </c>
      <c r="K27" s="4">
        <v>3</v>
      </c>
      <c r="L27" s="15">
        <v>1</v>
      </c>
      <c r="M27" s="10" t="s">
        <v>27</v>
      </c>
      <c r="N27" s="16">
        <f t="shared" ca="1" si="1"/>
        <v>27</v>
      </c>
      <c r="O27" s="16">
        <f t="shared" si="2"/>
        <v>62</v>
      </c>
      <c r="P27" s="16" t="str" cm="1">
        <f t="array" ref="P27">_xlfn.IFS(O27&lt;15,"&lt;15 Days",AND(O27&gt;15,O27&lt;30),"15-30 Days",AND(O27&gt;30,O27&lt;60),"30-60 Days",AND(O27&gt;60,O27&lt;180),"60-180 Days",O27&gt;180,"&gt;180 Days")</f>
        <v>60-180 Days</v>
      </c>
      <c r="Q27" s="17">
        <f t="shared" ca="1" si="3"/>
        <v>1.1111111111111112</v>
      </c>
      <c r="R27" s="18">
        <f t="shared" si="4"/>
        <v>1301</v>
      </c>
      <c r="S27" s="4" cm="1">
        <f t="array" ref="S27">_xlfn.IFS(P27="&gt;180 Days",4,P27="60-180 Days",3,P27="30-60 Days",2,P27="15-30 Days",1,P27="&lt;15 Days",0)</f>
        <v>3</v>
      </c>
      <c r="T27" s="4" cm="1">
        <f t="array" aca="1" ref="T27" ca="1">_xlfn.IFS(Q27&lt;2,3,AND(Q27&gt;=2,Q27&lt;5),2,AND(Q27&gt;=5,Q27&lt;9),1,Q27&gt;=9,0)</f>
        <v>3</v>
      </c>
      <c r="U27" s="4">
        <f t="shared" si="5"/>
        <v>0</v>
      </c>
      <c r="V27" s="4">
        <f t="shared" si="6"/>
        <v>1</v>
      </c>
      <c r="W27" s="4">
        <f t="shared" si="7"/>
        <v>0</v>
      </c>
      <c r="X27" s="4">
        <f t="shared" si="8"/>
        <v>1</v>
      </c>
      <c r="Y27" s="4">
        <f t="shared" ca="1" si="9"/>
        <v>8</v>
      </c>
      <c r="Z27" s="4" t="str" cm="1">
        <f t="array" aca="1" ref="Z27" ca="1">_xlfn.IFS(Y27&lt;=2,"Low Risk",AND(Y27&gt;=3,Y27&lt;=5),"Medium Risk",AND(Y27&gt;=6,Y27&lt;=8),"High Risk",Y27&gt;=9,"Very High Risk")</f>
        <v>High Risk</v>
      </c>
      <c r="AA27" s="2"/>
    </row>
    <row r="28" spans="1:27" ht="16.5" customHeight="1" x14ac:dyDescent="0.45">
      <c r="A28" s="10" t="s">
        <v>54</v>
      </c>
      <c r="B28" s="11" t="s">
        <v>203</v>
      </c>
      <c r="C28" s="10" t="s">
        <v>176</v>
      </c>
      <c r="D28" s="1">
        <v>29</v>
      </c>
      <c r="E28" s="10" t="s">
        <v>177</v>
      </c>
      <c r="F28" s="12">
        <v>45682</v>
      </c>
      <c r="G28" s="13">
        <v>45728</v>
      </c>
      <c r="H28" s="13" t="str">
        <f t="shared" si="0"/>
        <v>12-Mar-2025</v>
      </c>
      <c r="I28" s="10">
        <v>21</v>
      </c>
      <c r="J28" s="14">
        <v>37359</v>
      </c>
      <c r="K28" s="4">
        <v>7</v>
      </c>
      <c r="L28" s="15">
        <v>5</v>
      </c>
      <c r="M28" s="10" t="s">
        <v>298</v>
      </c>
      <c r="N28" s="16">
        <f t="shared" ca="1" si="1"/>
        <v>5</v>
      </c>
      <c r="O28" s="16">
        <f t="shared" si="2"/>
        <v>110</v>
      </c>
      <c r="P28" s="16" t="str" cm="1">
        <f t="array" ref="P28">_xlfn.IFS(O28&lt;15,"&lt;15 Days",AND(O28&gt;15,O28&lt;30),"15-30 Days",AND(O28&gt;30,O28&lt;60),"30-60 Days",AND(O28&gt;60,O28&lt;180),"60-180 Days",O28&gt;180,"&gt;180 Days")</f>
        <v>60-180 Days</v>
      </c>
      <c r="Q28" s="17">
        <f t="shared" ca="1" si="3"/>
        <v>4.2</v>
      </c>
      <c r="R28" s="18">
        <f t="shared" si="4"/>
        <v>1779</v>
      </c>
      <c r="S28" s="4" cm="1">
        <f t="array" ref="S28">_xlfn.IFS(P28="&gt;180 Days",4,P28="60-180 Days",3,P28="30-60 Days",2,P28="15-30 Days",1,P28="&lt;15 Days",0)</f>
        <v>3</v>
      </c>
      <c r="T28" s="4" cm="1">
        <f t="array" aca="1" ref="T28" ca="1">_xlfn.IFS(Q28&lt;2,3,AND(Q28&gt;=2,Q28&lt;5),2,AND(Q28&gt;=5,Q28&lt;9),1,Q28&gt;=9,0)</f>
        <v>2</v>
      </c>
      <c r="U28" s="4">
        <f t="shared" si="5"/>
        <v>0</v>
      </c>
      <c r="V28" s="4">
        <f t="shared" si="6"/>
        <v>1</v>
      </c>
      <c r="W28" s="4">
        <f t="shared" si="7"/>
        <v>2</v>
      </c>
      <c r="X28" s="4">
        <f t="shared" si="8"/>
        <v>0</v>
      </c>
      <c r="Y28" s="4">
        <f t="shared" ca="1" si="9"/>
        <v>8</v>
      </c>
      <c r="Z28" s="4" t="str" cm="1">
        <f t="array" aca="1" ref="Z28" ca="1">_xlfn.IFS(Y28&lt;=2,"Low Risk",AND(Y28&gt;=3,Y28&lt;=5),"Medium Risk",AND(Y28&gt;=6,Y28&lt;=8),"High Risk",Y28&gt;=9,"Very High Risk")</f>
        <v>High Risk</v>
      </c>
      <c r="AA28" s="2"/>
    </row>
    <row r="29" spans="1:27" ht="16.5" customHeight="1" x14ac:dyDescent="0.45">
      <c r="A29" s="10" t="s">
        <v>55</v>
      </c>
      <c r="B29" s="11" t="s">
        <v>204</v>
      </c>
      <c r="C29" s="10" t="s">
        <v>25</v>
      </c>
      <c r="D29" s="1">
        <v>37</v>
      </c>
      <c r="E29" s="10" t="s">
        <v>178</v>
      </c>
      <c r="F29" s="12">
        <v>44668</v>
      </c>
      <c r="G29" s="13">
        <v>45317</v>
      </c>
      <c r="H29" s="13" t="str">
        <f t="shared" si="0"/>
        <v>26-Jan-2024</v>
      </c>
      <c r="I29" s="10">
        <v>26</v>
      </c>
      <c r="J29" s="14">
        <v>46306</v>
      </c>
      <c r="K29" s="4">
        <v>2</v>
      </c>
      <c r="L29" s="15">
        <v>3</v>
      </c>
      <c r="M29" s="10" t="s">
        <v>298</v>
      </c>
      <c r="N29" s="16">
        <f t="shared" ca="1" si="1"/>
        <v>38</v>
      </c>
      <c r="O29" s="16">
        <f t="shared" si="2"/>
        <v>521</v>
      </c>
      <c r="P29" s="16" t="str" cm="1">
        <f t="array" ref="P29">_xlfn.IFS(O29&lt;15,"&lt;15 Days",AND(O29&gt;15,O29&lt;30),"15-30 Days",AND(O29&gt;30,O29&lt;60),"30-60 Days",AND(O29&gt;60,O29&lt;180),"60-180 Days",O29&gt;180,"&gt;180 Days")</f>
        <v>&gt;180 Days</v>
      </c>
      <c r="Q29" s="17">
        <f t="shared" ca="1" si="3"/>
        <v>0.68421052631578949</v>
      </c>
      <c r="R29" s="18">
        <f t="shared" si="4"/>
        <v>1781</v>
      </c>
      <c r="S29" s="4" cm="1">
        <f t="array" ref="S29">_xlfn.IFS(P29="&gt;180 Days",4,P29="60-180 Days",3,P29="30-60 Days",2,P29="15-30 Days",1,P29="&lt;15 Days",0)</f>
        <v>4</v>
      </c>
      <c r="T29" s="4" cm="1">
        <f t="array" aca="1" ref="T29" ca="1">_xlfn.IFS(Q29&lt;2,3,AND(Q29&gt;=2,Q29&lt;5),2,AND(Q29&gt;=5,Q29&lt;9),1,Q29&gt;=9,0)</f>
        <v>3</v>
      </c>
      <c r="U29" s="4">
        <f t="shared" si="5"/>
        <v>0</v>
      </c>
      <c r="V29" s="4">
        <f t="shared" si="6"/>
        <v>1</v>
      </c>
      <c r="W29" s="4">
        <f t="shared" si="7"/>
        <v>2</v>
      </c>
      <c r="X29" s="4">
        <f t="shared" si="8"/>
        <v>0</v>
      </c>
      <c r="Y29" s="4">
        <f t="shared" ca="1" si="9"/>
        <v>10</v>
      </c>
      <c r="Z29" s="4" t="str" cm="1">
        <f t="array" aca="1" ref="Z29" ca="1">_xlfn.IFS(Y29&lt;=2,"Low Risk",AND(Y29&gt;=3,Y29&lt;=5),"Medium Risk",AND(Y29&gt;=6,Y29&lt;=8),"High Risk",Y29&gt;=9,"Very High Risk")</f>
        <v>Very High Risk</v>
      </c>
      <c r="AA29" s="2"/>
    </row>
    <row r="30" spans="1:27" ht="16.5" customHeight="1" x14ac:dyDescent="0.45">
      <c r="A30" s="10" t="s">
        <v>56</v>
      </c>
      <c r="B30" s="11" t="s">
        <v>205</v>
      </c>
      <c r="C30" s="10" t="s">
        <v>176</v>
      </c>
      <c r="D30" s="1">
        <v>25</v>
      </c>
      <c r="E30" s="10" t="s">
        <v>178</v>
      </c>
      <c r="F30" s="12">
        <v>45471</v>
      </c>
      <c r="G30" s="13">
        <v>45654</v>
      </c>
      <c r="H30" s="13" t="str">
        <f t="shared" si="0"/>
        <v>28-Dec-2024</v>
      </c>
      <c r="I30" s="10">
        <v>29</v>
      </c>
      <c r="J30" s="14">
        <v>27260</v>
      </c>
      <c r="K30" s="4">
        <v>7</v>
      </c>
      <c r="L30" s="15">
        <v>2</v>
      </c>
      <c r="M30" s="10" t="s">
        <v>27</v>
      </c>
      <c r="N30" s="16">
        <f t="shared" ca="1" si="1"/>
        <v>12</v>
      </c>
      <c r="O30" s="16">
        <f t="shared" si="2"/>
        <v>184</v>
      </c>
      <c r="P30" s="16" t="str" cm="1">
        <f t="array" ref="P30">_xlfn.IFS(O30&lt;15,"&lt;15 Days",AND(O30&gt;15,O30&lt;30),"15-30 Days",AND(O30&gt;30,O30&lt;60),"30-60 Days",AND(O30&gt;60,O30&lt;180),"60-180 Days",O30&gt;180,"&gt;180 Days")</f>
        <v>&gt;180 Days</v>
      </c>
      <c r="Q30" s="17">
        <f t="shared" ca="1" si="3"/>
        <v>2.4166666666666665</v>
      </c>
      <c r="R30" s="18">
        <f t="shared" si="4"/>
        <v>940</v>
      </c>
      <c r="S30" s="4" cm="1">
        <f t="array" ref="S30">_xlfn.IFS(P30="&gt;180 Days",4,P30="60-180 Days",3,P30="30-60 Days",2,P30="15-30 Days",1,P30="&lt;15 Days",0)</f>
        <v>4</v>
      </c>
      <c r="T30" s="4" cm="1">
        <f t="array" aca="1" ref="T30" ca="1">_xlfn.IFS(Q30&lt;2,3,AND(Q30&gt;=2,Q30&lt;5),2,AND(Q30&gt;=5,Q30&lt;9),1,Q30&gt;=9,0)</f>
        <v>2</v>
      </c>
      <c r="U30" s="4">
        <f t="shared" si="5"/>
        <v>0</v>
      </c>
      <c r="V30" s="4">
        <f t="shared" si="6"/>
        <v>1</v>
      </c>
      <c r="W30" s="4">
        <f t="shared" si="7"/>
        <v>0</v>
      </c>
      <c r="X30" s="4">
        <f t="shared" si="8"/>
        <v>1</v>
      </c>
      <c r="Y30" s="4">
        <f t="shared" ca="1" si="9"/>
        <v>8</v>
      </c>
      <c r="Z30" s="4" t="str" cm="1">
        <f t="array" aca="1" ref="Z30" ca="1">_xlfn.IFS(Y30&lt;=2,"Low Risk",AND(Y30&gt;=3,Y30&lt;=5),"Medium Risk",AND(Y30&gt;=6,Y30&lt;=8),"High Risk",Y30&gt;=9,"Very High Risk")</f>
        <v>High Risk</v>
      </c>
      <c r="AA30" s="2"/>
    </row>
    <row r="31" spans="1:27" ht="16.5" customHeight="1" x14ac:dyDescent="0.45">
      <c r="A31" s="10" t="s">
        <v>57</v>
      </c>
      <c r="B31" s="11" t="s">
        <v>206</v>
      </c>
      <c r="C31" s="10" t="s">
        <v>25</v>
      </c>
      <c r="D31" s="1">
        <v>45</v>
      </c>
      <c r="E31" s="10" t="s">
        <v>178</v>
      </c>
      <c r="F31" s="12">
        <v>45512</v>
      </c>
      <c r="G31" s="13">
        <v>45816</v>
      </c>
      <c r="H31" s="13" t="str">
        <f t="shared" si="0"/>
        <v>08-Jun-2025</v>
      </c>
      <c r="I31" s="10">
        <v>5</v>
      </c>
      <c r="J31" s="14">
        <v>8440</v>
      </c>
      <c r="K31" s="4">
        <v>0</v>
      </c>
      <c r="L31" s="15">
        <v>2</v>
      </c>
      <c r="M31" s="10" t="s">
        <v>298</v>
      </c>
      <c r="N31" s="16">
        <f t="shared" ca="1" si="1"/>
        <v>11</v>
      </c>
      <c r="O31" s="16">
        <f t="shared" si="2"/>
        <v>22</v>
      </c>
      <c r="P31" s="16" t="str" cm="1">
        <f t="array" ref="P31">_xlfn.IFS(O31&lt;15,"&lt;15 Days",AND(O31&gt;15,O31&lt;30),"15-30 Days",AND(O31&gt;30,O31&lt;60),"30-60 Days",AND(O31&gt;60,O31&lt;180),"60-180 Days",O31&gt;180,"&gt;180 Days")</f>
        <v>15-30 Days</v>
      </c>
      <c r="Q31" s="17">
        <f t="shared" ca="1" si="3"/>
        <v>0.45454545454545453</v>
      </c>
      <c r="R31" s="18">
        <f t="shared" si="4"/>
        <v>1688</v>
      </c>
      <c r="S31" s="4" cm="1">
        <f t="array" ref="S31">_xlfn.IFS(P31="&gt;180 Days",4,P31="60-180 Days",3,P31="30-60 Days",2,P31="15-30 Days",1,P31="&lt;15 Days",0)</f>
        <v>1</v>
      </c>
      <c r="T31" s="4" cm="1">
        <f t="array" aca="1" ref="T31" ca="1">_xlfn.IFS(Q31&lt;2,3,AND(Q31&gt;=2,Q31&lt;5),2,AND(Q31&gt;=5,Q31&lt;9),1,Q31&gt;=9,0)</f>
        <v>3</v>
      </c>
      <c r="U31" s="4">
        <f t="shared" si="5"/>
        <v>0</v>
      </c>
      <c r="V31" s="4">
        <f t="shared" si="6"/>
        <v>0</v>
      </c>
      <c r="W31" s="4">
        <f t="shared" si="7"/>
        <v>2</v>
      </c>
      <c r="X31" s="4">
        <f t="shared" si="8"/>
        <v>1</v>
      </c>
      <c r="Y31" s="4">
        <f t="shared" ca="1" si="9"/>
        <v>7</v>
      </c>
      <c r="Z31" s="4" t="str" cm="1">
        <f t="array" aca="1" ref="Z31" ca="1">_xlfn.IFS(Y31&lt;=2,"Low Risk",AND(Y31&gt;=3,Y31&lt;=5),"Medium Risk",AND(Y31&gt;=6,Y31&lt;=8),"High Risk",Y31&gt;=9,"Very High Risk")</f>
        <v>High Risk</v>
      </c>
      <c r="AA31" s="2"/>
    </row>
    <row r="32" spans="1:27" ht="16.5" customHeight="1" x14ac:dyDescent="0.45">
      <c r="A32" s="10" t="s">
        <v>58</v>
      </c>
      <c r="B32" s="11" t="s">
        <v>207</v>
      </c>
      <c r="C32" s="10" t="s">
        <v>176</v>
      </c>
      <c r="D32" s="1">
        <v>45</v>
      </c>
      <c r="E32" s="10" t="s">
        <v>178</v>
      </c>
      <c r="F32" s="12">
        <v>45717</v>
      </c>
      <c r="G32" s="13">
        <v>45728</v>
      </c>
      <c r="H32" s="13" t="str">
        <f t="shared" si="0"/>
        <v>12-Mar-2025</v>
      </c>
      <c r="I32" s="10">
        <v>15</v>
      </c>
      <c r="J32" s="14">
        <v>29985</v>
      </c>
      <c r="K32" s="4">
        <v>7</v>
      </c>
      <c r="L32" s="15">
        <v>4</v>
      </c>
      <c r="M32" s="10" t="s">
        <v>27</v>
      </c>
      <c r="N32" s="16">
        <f t="shared" ca="1" si="1"/>
        <v>4</v>
      </c>
      <c r="O32" s="16">
        <f t="shared" si="2"/>
        <v>110</v>
      </c>
      <c r="P32" s="16" t="str" cm="1">
        <f t="array" ref="P32">_xlfn.IFS(O32&lt;15,"&lt;15 Days",AND(O32&gt;15,O32&lt;30),"15-30 Days",AND(O32&gt;30,O32&lt;60),"30-60 Days",AND(O32&gt;60,O32&lt;180),"60-180 Days",O32&gt;180,"&gt;180 Days")</f>
        <v>60-180 Days</v>
      </c>
      <c r="Q32" s="17">
        <f t="shared" ca="1" si="3"/>
        <v>3.75</v>
      </c>
      <c r="R32" s="18">
        <f t="shared" si="4"/>
        <v>1999</v>
      </c>
      <c r="S32" s="4" cm="1">
        <f t="array" ref="S32">_xlfn.IFS(P32="&gt;180 Days",4,P32="60-180 Days",3,P32="30-60 Days",2,P32="15-30 Days",1,P32="&lt;15 Days",0)</f>
        <v>3</v>
      </c>
      <c r="T32" s="4" cm="1">
        <f t="array" aca="1" ref="T32" ca="1">_xlfn.IFS(Q32&lt;2,3,AND(Q32&gt;=2,Q32&lt;5),2,AND(Q32&gt;=5,Q32&lt;9),1,Q32&gt;=9,0)</f>
        <v>2</v>
      </c>
      <c r="U32" s="4">
        <f t="shared" si="5"/>
        <v>0</v>
      </c>
      <c r="V32" s="4">
        <f t="shared" si="6"/>
        <v>1</v>
      </c>
      <c r="W32" s="4">
        <f t="shared" si="7"/>
        <v>0</v>
      </c>
      <c r="X32" s="4">
        <f t="shared" si="8"/>
        <v>0</v>
      </c>
      <c r="Y32" s="4">
        <f t="shared" ca="1" si="9"/>
        <v>6</v>
      </c>
      <c r="Z32" s="4" t="str" cm="1">
        <f t="array" aca="1" ref="Z32" ca="1">_xlfn.IFS(Y32&lt;=2,"Low Risk",AND(Y32&gt;=3,Y32&lt;=5),"Medium Risk",AND(Y32&gt;=6,Y32&lt;=8),"High Risk",Y32&gt;=9,"Very High Risk")</f>
        <v>High Risk</v>
      </c>
      <c r="AA32" s="2"/>
    </row>
    <row r="33" spans="1:27" ht="16.5" customHeight="1" x14ac:dyDescent="0.45">
      <c r="A33" s="10" t="s">
        <v>59</v>
      </c>
      <c r="B33" s="11" t="s">
        <v>208</v>
      </c>
      <c r="C33" s="10" t="s">
        <v>25</v>
      </c>
      <c r="D33" s="1">
        <v>28</v>
      </c>
      <c r="E33" s="10" t="s">
        <v>178</v>
      </c>
      <c r="F33" s="12">
        <v>45158</v>
      </c>
      <c r="G33" s="13">
        <v>45755</v>
      </c>
      <c r="H33" s="13" t="str">
        <f t="shared" si="0"/>
        <v>08-Apr-2025</v>
      </c>
      <c r="I33" s="10">
        <v>27</v>
      </c>
      <c r="J33" s="14">
        <v>22113</v>
      </c>
      <c r="K33" s="4">
        <v>5</v>
      </c>
      <c r="L33" s="15">
        <v>4</v>
      </c>
      <c r="M33" s="10" t="s">
        <v>27</v>
      </c>
      <c r="N33" s="16">
        <f t="shared" ca="1" si="1"/>
        <v>22</v>
      </c>
      <c r="O33" s="16">
        <f t="shared" si="2"/>
        <v>83</v>
      </c>
      <c r="P33" s="16" t="str" cm="1">
        <f t="array" ref="P33">_xlfn.IFS(O33&lt;15,"&lt;15 Days",AND(O33&gt;15,O33&lt;30),"15-30 Days",AND(O33&gt;30,O33&lt;60),"30-60 Days",AND(O33&gt;60,O33&lt;180),"60-180 Days",O33&gt;180,"&gt;180 Days")</f>
        <v>60-180 Days</v>
      </c>
      <c r="Q33" s="17">
        <f t="shared" ca="1" si="3"/>
        <v>1.2272727272727273</v>
      </c>
      <c r="R33" s="18">
        <f t="shared" si="4"/>
        <v>819</v>
      </c>
      <c r="S33" s="4" cm="1">
        <f t="array" ref="S33">_xlfn.IFS(P33="&gt;180 Days",4,P33="60-180 Days",3,P33="30-60 Days",2,P33="15-30 Days",1,P33="&lt;15 Days",0)</f>
        <v>3</v>
      </c>
      <c r="T33" s="4" cm="1">
        <f t="array" aca="1" ref="T33" ca="1">_xlfn.IFS(Q33&lt;2,3,AND(Q33&gt;=2,Q33&lt;5),2,AND(Q33&gt;=5,Q33&lt;9),1,Q33&gt;=9,0)</f>
        <v>3</v>
      </c>
      <c r="U33" s="4">
        <f t="shared" si="5"/>
        <v>0</v>
      </c>
      <c r="V33" s="4">
        <f t="shared" si="6"/>
        <v>1</v>
      </c>
      <c r="W33" s="4">
        <f t="shared" si="7"/>
        <v>0</v>
      </c>
      <c r="X33" s="4">
        <f t="shared" si="8"/>
        <v>0</v>
      </c>
      <c r="Y33" s="4">
        <f t="shared" ca="1" si="9"/>
        <v>7</v>
      </c>
      <c r="Z33" s="4" t="str" cm="1">
        <f t="array" aca="1" ref="Z33" ca="1">_xlfn.IFS(Y33&lt;=2,"Low Risk",AND(Y33&gt;=3,Y33&lt;=5),"Medium Risk",AND(Y33&gt;=6,Y33&lt;=8),"High Risk",Y33&gt;=9,"Very High Risk")</f>
        <v>High Risk</v>
      </c>
      <c r="AA33" s="2"/>
    </row>
    <row r="34" spans="1:27" ht="16.5" customHeight="1" x14ac:dyDescent="0.45">
      <c r="A34" s="10" t="s">
        <v>60</v>
      </c>
      <c r="B34" s="11" t="s">
        <v>209</v>
      </c>
      <c r="C34" s="10" t="s">
        <v>176</v>
      </c>
      <c r="D34" s="1">
        <v>45</v>
      </c>
      <c r="E34" s="10" t="s">
        <v>178</v>
      </c>
      <c r="F34" s="12">
        <v>45111</v>
      </c>
      <c r="G34" s="13">
        <v>45359</v>
      </c>
      <c r="H34" s="13" t="str">
        <f t="shared" si="0"/>
        <v>08-Mar-2024</v>
      </c>
      <c r="I34" s="10">
        <v>7</v>
      </c>
      <c r="J34" s="14">
        <v>9072</v>
      </c>
      <c r="K34" s="4">
        <v>2</v>
      </c>
      <c r="L34" s="15">
        <v>4</v>
      </c>
      <c r="M34" s="10" t="s">
        <v>298</v>
      </c>
      <c r="N34" s="16">
        <f t="shared" ca="1" si="1"/>
        <v>24</v>
      </c>
      <c r="O34" s="16">
        <f t="shared" si="2"/>
        <v>479</v>
      </c>
      <c r="P34" s="16" t="str" cm="1">
        <f t="array" ref="P34">_xlfn.IFS(O34&lt;15,"&lt;15 Days",AND(O34&gt;15,O34&lt;30),"15-30 Days",AND(O34&gt;30,O34&lt;60),"30-60 Days",AND(O34&gt;60,O34&lt;180),"60-180 Days",O34&gt;180,"&gt;180 Days")</f>
        <v>&gt;180 Days</v>
      </c>
      <c r="Q34" s="17">
        <f t="shared" ca="1" si="3"/>
        <v>0.29166666666666669</v>
      </c>
      <c r="R34" s="18">
        <f t="shared" si="4"/>
        <v>1296</v>
      </c>
      <c r="S34" s="4" cm="1">
        <f t="array" ref="S34">_xlfn.IFS(P34="&gt;180 Days",4,P34="60-180 Days",3,P34="30-60 Days",2,P34="15-30 Days",1,P34="&lt;15 Days",0)</f>
        <v>4</v>
      </c>
      <c r="T34" s="4" cm="1">
        <f t="array" aca="1" ref="T34" ca="1">_xlfn.IFS(Q34&lt;2,3,AND(Q34&gt;=2,Q34&lt;5),2,AND(Q34&gt;=5,Q34&lt;9),1,Q34&gt;=9,0)</f>
        <v>3</v>
      </c>
      <c r="U34" s="4">
        <f t="shared" si="5"/>
        <v>0</v>
      </c>
      <c r="V34" s="4">
        <f t="shared" si="6"/>
        <v>1</v>
      </c>
      <c r="W34" s="4">
        <f t="shared" si="7"/>
        <v>2</v>
      </c>
      <c r="X34" s="4">
        <f t="shared" si="8"/>
        <v>0</v>
      </c>
      <c r="Y34" s="4">
        <f t="shared" ca="1" si="9"/>
        <v>10</v>
      </c>
      <c r="Z34" s="4" t="str" cm="1">
        <f t="array" aca="1" ref="Z34" ca="1">_xlfn.IFS(Y34&lt;=2,"Low Risk",AND(Y34&gt;=3,Y34&lt;=5),"Medium Risk",AND(Y34&gt;=6,Y34&lt;=8),"High Risk",Y34&gt;=9,"Very High Risk")</f>
        <v>Very High Risk</v>
      </c>
      <c r="AA34" s="2"/>
    </row>
    <row r="35" spans="1:27" ht="16.5" customHeight="1" x14ac:dyDescent="0.45">
      <c r="A35" s="10" t="s">
        <v>61</v>
      </c>
      <c r="B35" s="11" t="s">
        <v>210</v>
      </c>
      <c r="C35" s="10" t="s">
        <v>25</v>
      </c>
      <c r="D35" s="1">
        <v>42</v>
      </c>
      <c r="E35" s="10" t="s">
        <v>177</v>
      </c>
      <c r="F35" s="12">
        <v>44752</v>
      </c>
      <c r="G35" s="13">
        <v>45139</v>
      </c>
      <c r="H35" s="13" t="str">
        <f t="shared" si="0"/>
        <v>01-Aug-2023</v>
      </c>
      <c r="I35" s="10">
        <v>18</v>
      </c>
      <c r="J35" s="14">
        <v>25308</v>
      </c>
      <c r="K35" s="4">
        <v>1</v>
      </c>
      <c r="L35" s="15">
        <v>3</v>
      </c>
      <c r="M35" s="10" t="s">
        <v>27</v>
      </c>
      <c r="N35" s="16">
        <f t="shared" ca="1" si="1"/>
        <v>36</v>
      </c>
      <c r="O35" s="16">
        <f t="shared" si="2"/>
        <v>699</v>
      </c>
      <c r="P35" s="16" t="str" cm="1">
        <f t="array" ref="P35">_xlfn.IFS(O35&lt;15,"&lt;15 Days",AND(O35&gt;15,O35&lt;30),"15-30 Days",AND(O35&gt;30,O35&lt;60),"30-60 Days",AND(O35&gt;60,O35&lt;180),"60-180 Days",O35&gt;180,"&gt;180 Days")</f>
        <v>&gt;180 Days</v>
      </c>
      <c r="Q35" s="17">
        <f t="shared" ca="1" si="3"/>
        <v>0.5</v>
      </c>
      <c r="R35" s="18">
        <f t="shared" si="4"/>
        <v>1406</v>
      </c>
      <c r="S35" s="4" cm="1">
        <f t="array" ref="S35">_xlfn.IFS(P35="&gt;180 Days",4,P35="60-180 Days",3,P35="30-60 Days",2,P35="15-30 Days",1,P35="&lt;15 Days",0)</f>
        <v>4</v>
      </c>
      <c r="T35" s="4" cm="1">
        <f t="array" aca="1" ref="T35" ca="1">_xlfn.IFS(Q35&lt;2,3,AND(Q35&gt;=2,Q35&lt;5),2,AND(Q35&gt;=5,Q35&lt;9),1,Q35&gt;=9,0)</f>
        <v>3</v>
      </c>
      <c r="U35" s="4">
        <f t="shared" si="5"/>
        <v>0</v>
      </c>
      <c r="V35" s="4">
        <f t="shared" si="6"/>
        <v>0</v>
      </c>
      <c r="W35" s="4">
        <f t="shared" si="7"/>
        <v>0</v>
      </c>
      <c r="X35" s="4">
        <f t="shared" si="8"/>
        <v>0</v>
      </c>
      <c r="Y35" s="4">
        <f t="shared" ca="1" si="9"/>
        <v>7</v>
      </c>
      <c r="Z35" s="4" t="str" cm="1">
        <f t="array" aca="1" ref="Z35" ca="1">_xlfn.IFS(Y35&lt;=2,"Low Risk",AND(Y35&gt;=3,Y35&lt;=5),"Medium Risk",AND(Y35&gt;=6,Y35&lt;=8),"High Risk",Y35&gt;=9,"Very High Risk")</f>
        <v>High Risk</v>
      </c>
      <c r="AA35" s="2"/>
    </row>
    <row r="36" spans="1:27" ht="16.5" customHeight="1" x14ac:dyDescent="0.45">
      <c r="A36" s="10" t="s">
        <v>62</v>
      </c>
      <c r="B36" s="11" t="s">
        <v>211</v>
      </c>
      <c r="C36" s="10" t="s">
        <v>176</v>
      </c>
      <c r="D36" s="1">
        <v>37</v>
      </c>
      <c r="E36" s="10" t="s">
        <v>178</v>
      </c>
      <c r="F36" s="12">
        <v>45565</v>
      </c>
      <c r="G36" s="13">
        <v>45806</v>
      </c>
      <c r="H36" s="13" t="str">
        <f t="shared" si="0"/>
        <v>29-May-2025</v>
      </c>
      <c r="I36" s="10">
        <v>26</v>
      </c>
      <c r="J36" s="14">
        <v>26598</v>
      </c>
      <c r="K36" s="4">
        <v>10</v>
      </c>
      <c r="L36" s="15">
        <v>2</v>
      </c>
      <c r="M36" s="10" t="s">
        <v>27</v>
      </c>
      <c r="N36" s="16">
        <f t="shared" ca="1" si="1"/>
        <v>9</v>
      </c>
      <c r="O36" s="16">
        <f t="shared" si="2"/>
        <v>32</v>
      </c>
      <c r="P36" s="16" t="str" cm="1">
        <f t="array" ref="P36">_xlfn.IFS(O36&lt;15,"&lt;15 Days",AND(O36&gt;15,O36&lt;30),"15-30 Days",AND(O36&gt;30,O36&lt;60),"30-60 Days",AND(O36&gt;60,O36&lt;180),"60-180 Days",O36&gt;180,"&gt;180 Days")</f>
        <v>30-60 Days</v>
      </c>
      <c r="Q36" s="17">
        <f t="shared" ca="1" si="3"/>
        <v>2.8888888888888888</v>
      </c>
      <c r="R36" s="18">
        <f t="shared" si="4"/>
        <v>1023</v>
      </c>
      <c r="S36" s="4" cm="1">
        <f t="array" ref="S36">_xlfn.IFS(P36="&gt;180 Days",4,P36="60-180 Days",3,P36="30-60 Days",2,P36="15-30 Days",1,P36="&lt;15 Days",0)</f>
        <v>2</v>
      </c>
      <c r="T36" s="4" cm="1">
        <f t="array" aca="1" ref="T36" ca="1">_xlfn.IFS(Q36&lt;2,3,AND(Q36&gt;=2,Q36&lt;5),2,AND(Q36&gt;=5,Q36&lt;9),1,Q36&gt;=9,0)</f>
        <v>2</v>
      </c>
      <c r="U36" s="4">
        <f t="shared" si="5"/>
        <v>0</v>
      </c>
      <c r="V36" s="4">
        <f t="shared" si="6"/>
        <v>1</v>
      </c>
      <c r="W36" s="4">
        <f t="shared" si="7"/>
        <v>0</v>
      </c>
      <c r="X36" s="4">
        <f t="shared" si="8"/>
        <v>1</v>
      </c>
      <c r="Y36" s="4">
        <f t="shared" ca="1" si="9"/>
        <v>6</v>
      </c>
      <c r="Z36" s="4" t="str" cm="1">
        <f t="array" aca="1" ref="Z36" ca="1">_xlfn.IFS(Y36&lt;=2,"Low Risk",AND(Y36&gt;=3,Y36&lt;=5),"Medium Risk",AND(Y36&gt;=6,Y36&lt;=8),"High Risk",Y36&gt;=9,"Very High Risk")</f>
        <v>High Risk</v>
      </c>
      <c r="AA36" s="2"/>
    </row>
    <row r="37" spans="1:27" ht="16.5" customHeight="1" x14ac:dyDescent="0.45">
      <c r="A37" s="10" t="s">
        <v>63</v>
      </c>
      <c r="B37" s="11" t="s">
        <v>212</v>
      </c>
      <c r="C37" s="10" t="s">
        <v>25</v>
      </c>
      <c r="D37" s="1">
        <v>25</v>
      </c>
      <c r="E37" s="10" t="s">
        <v>177</v>
      </c>
      <c r="F37" s="12">
        <v>44587</v>
      </c>
      <c r="G37" s="13">
        <v>45154</v>
      </c>
      <c r="H37" s="13" t="str">
        <f t="shared" si="0"/>
        <v>16-Aug-2023</v>
      </c>
      <c r="I37" s="10">
        <v>9</v>
      </c>
      <c r="J37" s="14">
        <v>7740</v>
      </c>
      <c r="K37" s="4">
        <v>3</v>
      </c>
      <c r="L37" s="15">
        <v>3</v>
      </c>
      <c r="M37" s="10" t="s">
        <v>298</v>
      </c>
      <c r="N37" s="16">
        <f t="shared" ca="1" si="1"/>
        <v>41</v>
      </c>
      <c r="O37" s="16">
        <f t="shared" si="2"/>
        <v>684</v>
      </c>
      <c r="P37" s="16" t="str" cm="1">
        <f t="array" ref="P37">_xlfn.IFS(O37&lt;15,"&lt;15 Days",AND(O37&gt;15,O37&lt;30),"15-30 Days",AND(O37&gt;30,O37&lt;60),"30-60 Days",AND(O37&gt;60,O37&lt;180),"60-180 Days",O37&gt;180,"&gt;180 Days")</f>
        <v>&gt;180 Days</v>
      </c>
      <c r="Q37" s="17">
        <f t="shared" ca="1" si="3"/>
        <v>0.21951219512195122</v>
      </c>
      <c r="R37" s="18">
        <f t="shared" si="4"/>
        <v>860</v>
      </c>
      <c r="S37" s="4" cm="1">
        <f t="array" ref="S37">_xlfn.IFS(P37="&gt;180 Days",4,P37="60-180 Days",3,P37="30-60 Days",2,P37="15-30 Days",1,P37="&lt;15 Days",0)</f>
        <v>4</v>
      </c>
      <c r="T37" s="4" cm="1">
        <f t="array" aca="1" ref="T37" ca="1">_xlfn.IFS(Q37&lt;2,3,AND(Q37&gt;=2,Q37&lt;5),2,AND(Q37&gt;=5,Q37&lt;9),1,Q37&gt;=9,0)</f>
        <v>3</v>
      </c>
      <c r="U37" s="4">
        <f t="shared" si="5"/>
        <v>0</v>
      </c>
      <c r="V37" s="4">
        <f t="shared" si="6"/>
        <v>1</v>
      </c>
      <c r="W37" s="4">
        <f t="shared" si="7"/>
        <v>2</v>
      </c>
      <c r="X37" s="4">
        <f t="shared" si="8"/>
        <v>0</v>
      </c>
      <c r="Y37" s="4">
        <f t="shared" ca="1" si="9"/>
        <v>10</v>
      </c>
      <c r="Z37" s="4" t="str" cm="1">
        <f t="array" aca="1" ref="Z37" ca="1">_xlfn.IFS(Y37&lt;=2,"Low Risk",AND(Y37&gt;=3,Y37&lt;=5),"Medium Risk",AND(Y37&gt;=6,Y37&lt;=8),"High Risk",Y37&gt;=9,"Very High Risk")</f>
        <v>Very High Risk</v>
      </c>
      <c r="AA37" s="2"/>
    </row>
    <row r="38" spans="1:27" ht="16.5" customHeight="1" x14ac:dyDescent="0.45">
      <c r="A38" s="10" t="s">
        <v>64</v>
      </c>
      <c r="B38" s="11" t="s">
        <v>213</v>
      </c>
      <c r="C38" s="10" t="s">
        <v>176</v>
      </c>
      <c r="D38" s="1">
        <v>39</v>
      </c>
      <c r="E38" s="10" t="s">
        <v>178</v>
      </c>
      <c r="F38" s="12">
        <v>45213</v>
      </c>
      <c r="G38" s="13">
        <v>45812</v>
      </c>
      <c r="H38" s="13" t="str">
        <f t="shared" si="0"/>
        <v>04-Jun-2025</v>
      </c>
      <c r="I38" s="10">
        <v>4</v>
      </c>
      <c r="J38" s="14">
        <v>4888</v>
      </c>
      <c r="K38" s="4">
        <v>7</v>
      </c>
      <c r="L38" s="15">
        <v>3</v>
      </c>
      <c r="M38" s="10" t="s">
        <v>298</v>
      </c>
      <c r="N38" s="16">
        <f t="shared" ca="1" si="1"/>
        <v>21</v>
      </c>
      <c r="O38" s="16">
        <f t="shared" si="2"/>
        <v>26</v>
      </c>
      <c r="P38" s="16" t="str" cm="1">
        <f t="array" ref="P38">_xlfn.IFS(O38&lt;15,"&lt;15 Days",AND(O38&gt;15,O38&lt;30),"15-30 Days",AND(O38&gt;30,O38&lt;60),"30-60 Days",AND(O38&gt;60,O38&lt;180),"60-180 Days",O38&gt;180,"&gt;180 Days")</f>
        <v>15-30 Days</v>
      </c>
      <c r="Q38" s="17">
        <f t="shared" ca="1" si="3"/>
        <v>0.19047619047619047</v>
      </c>
      <c r="R38" s="18">
        <f t="shared" si="4"/>
        <v>1222</v>
      </c>
      <c r="S38" s="4" cm="1">
        <f t="array" ref="S38">_xlfn.IFS(P38="&gt;180 Days",4,P38="60-180 Days",3,P38="30-60 Days",2,P38="15-30 Days",1,P38="&lt;15 Days",0)</f>
        <v>1</v>
      </c>
      <c r="T38" s="4" cm="1">
        <f t="array" aca="1" ref="T38" ca="1">_xlfn.IFS(Q38&lt;2,3,AND(Q38&gt;=2,Q38&lt;5),2,AND(Q38&gt;=5,Q38&lt;9),1,Q38&gt;=9,0)</f>
        <v>3</v>
      </c>
      <c r="U38" s="4">
        <f t="shared" si="5"/>
        <v>0</v>
      </c>
      <c r="V38" s="4">
        <f t="shared" si="6"/>
        <v>1</v>
      </c>
      <c r="W38" s="4">
        <f t="shared" si="7"/>
        <v>2</v>
      </c>
      <c r="X38" s="4">
        <f t="shared" si="8"/>
        <v>0</v>
      </c>
      <c r="Y38" s="4">
        <f t="shared" ca="1" si="9"/>
        <v>7</v>
      </c>
      <c r="Z38" s="4" t="str" cm="1">
        <f t="array" aca="1" ref="Z38" ca="1">_xlfn.IFS(Y38&lt;=2,"Low Risk",AND(Y38&gt;=3,Y38&lt;=5),"Medium Risk",AND(Y38&gt;=6,Y38&lt;=8),"High Risk",Y38&gt;=9,"Very High Risk")</f>
        <v>High Risk</v>
      </c>
      <c r="AA38" s="2"/>
    </row>
    <row r="39" spans="1:27" ht="16.5" customHeight="1" x14ac:dyDescent="0.45">
      <c r="A39" s="10" t="s">
        <v>65</v>
      </c>
      <c r="B39" s="11" t="s">
        <v>214</v>
      </c>
      <c r="C39" s="10" t="s">
        <v>25</v>
      </c>
      <c r="D39" s="1">
        <v>25</v>
      </c>
      <c r="E39" s="10" t="s">
        <v>177</v>
      </c>
      <c r="F39" s="12">
        <v>44978</v>
      </c>
      <c r="G39" s="13">
        <v>45703</v>
      </c>
      <c r="H39" s="13" t="str">
        <f t="shared" si="0"/>
        <v>15-Feb-2025</v>
      </c>
      <c r="I39" s="10">
        <v>23</v>
      </c>
      <c r="J39" s="14">
        <v>37881</v>
      </c>
      <c r="K39" s="4">
        <v>3</v>
      </c>
      <c r="L39" s="15">
        <v>5</v>
      </c>
      <c r="M39" s="10" t="s">
        <v>27</v>
      </c>
      <c r="N39" s="16">
        <f t="shared" ca="1" si="1"/>
        <v>28</v>
      </c>
      <c r="O39" s="16">
        <f t="shared" si="2"/>
        <v>135</v>
      </c>
      <c r="P39" s="16" t="str" cm="1">
        <f t="array" ref="P39">_xlfn.IFS(O39&lt;15,"&lt;15 Days",AND(O39&gt;15,O39&lt;30),"15-30 Days",AND(O39&gt;30,O39&lt;60),"30-60 Days",AND(O39&gt;60,O39&lt;180),"60-180 Days",O39&gt;180,"&gt;180 Days")</f>
        <v>60-180 Days</v>
      </c>
      <c r="Q39" s="17">
        <f t="shared" ca="1" si="3"/>
        <v>0.8214285714285714</v>
      </c>
      <c r="R39" s="18">
        <f t="shared" si="4"/>
        <v>1647</v>
      </c>
      <c r="S39" s="4" cm="1">
        <f t="array" ref="S39">_xlfn.IFS(P39="&gt;180 Days",4,P39="60-180 Days",3,P39="30-60 Days",2,P39="15-30 Days",1,P39="&lt;15 Days",0)</f>
        <v>3</v>
      </c>
      <c r="T39" s="4" cm="1">
        <f t="array" aca="1" ref="T39" ca="1">_xlfn.IFS(Q39&lt;2,3,AND(Q39&gt;=2,Q39&lt;5),2,AND(Q39&gt;=5,Q39&lt;9),1,Q39&gt;=9,0)</f>
        <v>3</v>
      </c>
      <c r="U39" s="4">
        <f t="shared" si="5"/>
        <v>0</v>
      </c>
      <c r="V39" s="4">
        <f t="shared" si="6"/>
        <v>1</v>
      </c>
      <c r="W39" s="4">
        <f t="shared" si="7"/>
        <v>0</v>
      </c>
      <c r="X39" s="4">
        <f t="shared" si="8"/>
        <v>0</v>
      </c>
      <c r="Y39" s="4">
        <f t="shared" ca="1" si="9"/>
        <v>7</v>
      </c>
      <c r="Z39" s="4" t="str" cm="1">
        <f t="array" aca="1" ref="Z39" ca="1">_xlfn.IFS(Y39&lt;=2,"Low Risk",AND(Y39&gt;=3,Y39&lt;=5),"Medium Risk",AND(Y39&gt;=6,Y39&lt;=8),"High Risk",Y39&gt;=9,"Very High Risk")</f>
        <v>High Risk</v>
      </c>
      <c r="AA39" s="2"/>
    </row>
    <row r="40" spans="1:27" ht="16.5" customHeight="1" x14ac:dyDescent="0.45">
      <c r="A40" s="10" t="s">
        <v>66</v>
      </c>
      <c r="B40" s="11" t="s">
        <v>215</v>
      </c>
      <c r="C40" s="10" t="s">
        <v>176</v>
      </c>
      <c r="D40" s="1">
        <v>35</v>
      </c>
      <c r="E40" s="10" t="s">
        <v>178</v>
      </c>
      <c r="F40" s="12">
        <v>45458</v>
      </c>
      <c r="G40" s="13">
        <v>45641</v>
      </c>
      <c r="H40" s="13" t="str">
        <f t="shared" si="0"/>
        <v>15-Dec-2024</v>
      </c>
      <c r="I40" s="10">
        <v>12</v>
      </c>
      <c r="J40" s="14">
        <v>20328</v>
      </c>
      <c r="K40" s="4">
        <v>7</v>
      </c>
      <c r="L40" s="15">
        <v>1</v>
      </c>
      <c r="M40" s="10" t="s">
        <v>27</v>
      </c>
      <c r="N40" s="16">
        <f t="shared" ca="1" si="1"/>
        <v>13</v>
      </c>
      <c r="O40" s="16">
        <f t="shared" si="2"/>
        <v>197</v>
      </c>
      <c r="P40" s="16" t="str" cm="1">
        <f t="array" ref="P40">_xlfn.IFS(O40&lt;15,"&lt;15 Days",AND(O40&gt;15,O40&lt;30),"15-30 Days",AND(O40&gt;30,O40&lt;60),"30-60 Days",AND(O40&gt;60,O40&lt;180),"60-180 Days",O40&gt;180,"&gt;180 Days")</f>
        <v>&gt;180 Days</v>
      </c>
      <c r="Q40" s="17">
        <f t="shared" ca="1" si="3"/>
        <v>0.92307692307692313</v>
      </c>
      <c r="R40" s="18">
        <f t="shared" si="4"/>
        <v>1694</v>
      </c>
      <c r="S40" s="4" cm="1">
        <f t="array" ref="S40">_xlfn.IFS(P40="&gt;180 Days",4,P40="60-180 Days",3,P40="30-60 Days",2,P40="15-30 Days",1,P40="&lt;15 Days",0)</f>
        <v>4</v>
      </c>
      <c r="T40" s="4" cm="1">
        <f t="array" aca="1" ref="T40" ca="1">_xlfn.IFS(Q40&lt;2,3,AND(Q40&gt;=2,Q40&lt;5),2,AND(Q40&gt;=5,Q40&lt;9),1,Q40&gt;=9,0)</f>
        <v>3</v>
      </c>
      <c r="U40" s="4">
        <f t="shared" si="5"/>
        <v>0</v>
      </c>
      <c r="V40" s="4">
        <f t="shared" si="6"/>
        <v>1</v>
      </c>
      <c r="W40" s="4">
        <f t="shared" si="7"/>
        <v>0</v>
      </c>
      <c r="X40" s="4">
        <f t="shared" si="8"/>
        <v>1</v>
      </c>
      <c r="Y40" s="4">
        <f t="shared" ca="1" si="9"/>
        <v>9</v>
      </c>
      <c r="Z40" s="4" t="str" cm="1">
        <f t="array" aca="1" ref="Z40" ca="1">_xlfn.IFS(Y40&lt;=2,"Low Risk",AND(Y40&gt;=3,Y40&lt;=5),"Medium Risk",AND(Y40&gt;=6,Y40&lt;=8),"High Risk",Y40&gt;=9,"Very High Risk")</f>
        <v>Very High Risk</v>
      </c>
      <c r="AA40" s="2"/>
    </row>
    <row r="41" spans="1:27" ht="16.5" customHeight="1" x14ac:dyDescent="0.45">
      <c r="A41" s="10" t="s">
        <v>67</v>
      </c>
      <c r="B41" s="11" t="s">
        <v>216</v>
      </c>
      <c r="C41" s="10" t="s">
        <v>25</v>
      </c>
      <c r="D41" s="1">
        <v>34</v>
      </c>
      <c r="E41" s="10" t="s">
        <v>26</v>
      </c>
      <c r="F41" s="12">
        <v>44902</v>
      </c>
      <c r="G41" s="13">
        <v>45110</v>
      </c>
      <c r="H41" s="13" t="str">
        <f t="shared" si="0"/>
        <v>03-Jul-2023</v>
      </c>
      <c r="I41" s="10">
        <v>17</v>
      </c>
      <c r="J41" s="14">
        <v>10795</v>
      </c>
      <c r="K41" s="4">
        <v>3</v>
      </c>
      <c r="L41" s="15">
        <v>1</v>
      </c>
      <c r="M41" s="10" t="s">
        <v>298</v>
      </c>
      <c r="N41" s="16">
        <f t="shared" ca="1" si="1"/>
        <v>31</v>
      </c>
      <c r="O41" s="16">
        <f t="shared" si="2"/>
        <v>728</v>
      </c>
      <c r="P41" s="16" t="str" cm="1">
        <f t="array" ref="P41">_xlfn.IFS(O41&lt;15,"&lt;15 Days",AND(O41&gt;15,O41&lt;30),"15-30 Days",AND(O41&gt;30,O41&lt;60),"30-60 Days",AND(O41&gt;60,O41&lt;180),"60-180 Days",O41&gt;180,"&gt;180 Days")</f>
        <v>&gt;180 Days</v>
      </c>
      <c r="Q41" s="17">
        <f t="shared" ca="1" si="3"/>
        <v>0.54838709677419351</v>
      </c>
      <c r="R41" s="18">
        <f t="shared" si="4"/>
        <v>635</v>
      </c>
      <c r="S41" s="4" cm="1">
        <f t="array" ref="S41">_xlfn.IFS(P41="&gt;180 Days",4,P41="60-180 Days",3,P41="30-60 Days",2,P41="15-30 Days",1,P41="&lt;15 Days",0)</f>
        <v>4</v>
      </c>
      <c r="T41" s="4" cm="1">
        <f t="array" aca="1" ref="T41" ca="1">_xlfn.IFS(Q41&lt;2,3,AND(Q41&gt;=2,Q41&lt;5),2,AND(Q41&gt;=5,Q41&lt;9),1,Q41&gt;=9,0)</f>
        <v>3</v>
      </c>
      <c r="U41" s="4">
        <f t="shared" si="5"/>
        <v>1</v>
      </c>
      <c r="V41" s="4">
        <f t="shared" si="6"/>
        <v>1</v>
      </c>
      <c r="W41" s="4">
        <f t="shared" si="7"/>
        <v>2</v>
      </c>
      <c r="X41" s="4">
        <f t="shared" si="8"/>
        <v>1</v>
      </c>
      <c r="Y41" s="4">
        <f t="shared" ca="1" si="9"/>
        <v>12</v>
      </c>
      <c r="Z41" s="4" t="str" cm="1">
        <f t="array" aca="1" ref="Z41" ca="1">_xlfn.IFS(Y41&lt;=2,"Low Risk",AND(Y41&gt;=3,Y41&lt;=5),"Medium Risk",AND(Y41&gt;=6,Y41&lt;=8),"High Risk",Y41&gt;=9,"Very High Risk")</f>
        <v>Very High Risk</v>
      </c>
      <c r="AA41" s="2"/>
    </row>
    <row r="42" spans="1:27" ht="16.5" customHeight="1" x14ac:dyDescent="0.45">
      <c r="A42" s="10" t="s">
        <v>68</v>
      </c>
      <c r="B42" s="11" t="s">
        <v>217</v>
      </c>
      <c r="C42" s="10" t="s">
        <v>176</v>
      </c>
      <c r="D42" s="1">
        <v>30</v>
      </c>
      <c r="E42" s="10" t="s">
        <v>26</v>
      </c>
      <c r="F42" s="12">
        <v>45838</v>
      </c>
      <c r="G42" s="13">
        <v>45840</v>
      </c>
      <c r="H42" s="13" t="str">
        <f t="shared" si="0"/>
        <v>02-Jul-2025</v>
      </c>
      <c r="I42" s="10">
        <v>2</v>
      </c>
      <c r="J42" s="14">
        <v>1772</v>
      </c>
      <c r="K42" s="4">
        <v>9</v>
      </c>
      <c r="L42" s="15">
        <v>3</v>
      </c>
      <c r="M42" s="10" t="s">
        <v>298</v>
      </c>
      <c r="N42" s="16">
        <f t="shared" ca="1" si="1"/>
        <v>0</v>
      </c>
      <c r="O42" s="16" t="e">
        <f t="shared" si="2"/>
        <v>#NUM!</v>
      </c>
      <c r="P42" s="16" t="e" cm="1">
        <f t="array" ref="P42">_xlfn.IFS(O42&lt;15,"&lt;15 Days",AND(O42&gt;15,O42&lt;30),"15-30 Days",AND(O42&gt;30,O42&lt;60),"30-60 Days",AND(O42&gt;60,O42&lt;180),"60-180 Days",O42&gt;180,"&gt;180 Days")</f>
        <v>#NUM!</v>
      </c>
      <c r="Q42" s="17" t="e">
        <f t="shared" ca="1" si="3"/>
        <v>#DIV/0!</v>
      </c>
      <c r="R42" s="18">
        <f t="shared" si="4"/>
        <v>886</v>
      </c>
      <c r="S42" s="4" t="e" cm="1">
        <f t="array" ref="S42">_xlfn.IFS(P42="&gt;180 Days",4,P42="60-180 Days",3,P42="30-60 Days",2,P42="15-30 Days",1,P42="&lt;15 Days",0)</f>
        <v>#NUM!</v>
      </c>
      <c r="T42" s="4" t="e" cm="1">
        <f t="array" aca="1" ref="T42" ca="1">_xlfn.IFS(Q42&lt;2,3,AND(Q42&gt;=2,Q42&lt;5),2,AND(Q42&gt;=5,Q42&lt;9),1,Q42&gt;=9,0)</f>
        <v>#DIV/0!</v>
      </c>
      <c r="U42" s="4">
        <f t="shared" si="5"/>
        <v>0</v>
      </c>
      <c r="V42" s="4">
        <f t="shared" si="6"/>
        <v>1</v>
      </c>
      <c r="W42" s="4">
        <f t="shared" si="7"/>
        <v>2</v>
      </c>
      <c r="X42" s="4">
        <f t="shared" si="8"/>
        <v>0</v>
      </c>
      <c r="Y42" s="4" t="e">
        <f t="shared" ca="1" si="9"/>
        <v>#NUM!</v>
      </c>
      <c r="Z42" s="4" t="e" cm="1">
        <f t="array" aca="1" ref="Z42" ca="1">_xlfn.IFS(Y42&lt;=2,"Low Risk",AND(Y42&gt;=3,Y42&lt;=5),"Medium Risk",AND(Y42&gt;=6,Y42&lt;=8),"High Risk",Y42&gt;=9,"Very High Risk")</f>
        <v>#NUM!</v>
      </c>
      <c r="AA42" s="2"/>
    </row>
    <row r="43" spans="1:27" ht="16.5" customHeight="1" x14ac:dyDescent="0.45">
      <c r="A43" s="10" t="s">
        <v>69</v>
      </c>
      <c r="B43" s="11" t="s">
        <v>218</v>
      </c>
      <c r="C43" s="10" t="s">
        <v>25</v>
      </c>
      <c r="D43" s="1">
        <v>39</v>
      </c>
      <c r="E43" s="10" t="s">
        <v>178</v>
      </c>
      <c r="F43" s="12">
        <v>45733</v>
      </c>
      <c r="G43" s="13">
        <v>45781</v>
      </c>
      <c r="H43" s="13" t="str">
        <f t="shared" si="0"/>
        <v>04-May-2025</v>
      </c>
      <c r="I43" s="10">
        <v>10</v>
      </c>
      <c r="J43" s="14">
        <v>11260</v>
      </c>
      <c r="K43" s="4">
        <v>8</v>
      </c>
      <c r="L43" s="15">
        <v>0</v>
      </c>
      <c r="M43" s="10" t="s">
        <v>298</v>
      </c>
      <c r="N43" s="16">
        <f t="shared" ca="1" si="1"/>
        <v>3</v>
      </c>
      <c r="O43" s="16">
        <f t="shared" si="2"/>
        <v>57</v>
      </c>
      <c r="P43" s="16" t="str" cm="1">
        <f t="array" ref="P43">_xlfn.IFS(O43&lt;15,"&lt;15 Days",AND(O43&gt;15,O43&lt;30),"15-30 Days",AND(O43&gt;30,O43&lt;60),"30-60 Days",AND(O43&gt;60,O43&lt;180),"60-180 Days",O43&gt;180,"&gt;180 Days")</f>
        <v>30-60 Days</v>
      </c>
      <c r="Q43" s="17">
        <f t="shared" ca="1" si="3"/>
        <v>3.3333333333333335</v>
      </c>
      <c r="R43" s="18">
        <f t="shared" si="4"/>
        <v>1126</v>
      </c>
      <c r="S43" s="4" cm="1">
        <f t="array" ref="S43">_xlfn.IFS(P43="&gt;180 Days",4,P43="60-180 Days",3,P43="30-60 Days",2,P43="15-30 Days",1,P43="&lt;15 Days",0)</f>
        <v>2</v>
      </c>
      <c r="T43" s="4" cm="1">
        <f t="array" aca="1" ref="T43" ca="1">_xlfn.IFS(Q43&lt;2,3,AND(Q43&gt;=2,Q43&lt;5),2,AND(Q43&gt;=5,Q43&lt;9),1,Q43&gt;=9,0)</f>
        <v>2</v>
      </c>
      <c r="U43" s="4">
        <f t="shared" si="5"/>
        <v>0</v>
      </c>
      <c r="V43" s="4">
        <f t="shared" si="6"/>
        <v>1</v>
      </c>
      <c r="W43" s="4">
        <f t="shared" si="7"/>
        <v>2</v>
      </c>
      <c r="X43" s="4">
        <f t="shared" si="8"/>
        <v>1</v>
      </c>
      <c r="Y43" s="4">
        <f t="shared" ca="1" si="9"/>
        <v>8</v>
      </c>
      <c r="Z43" s="4" t="str" cm="1">
        <f t="array" aca="1" ref="Z43" ca="1">_xlfn.IFS(Y43&lt;=2,"Low Risk",AND(Y43&gt;=3,Y43&lt;=5),"Medium Risk",AND(Y43&gt;=6,Y43&lt;=8),"High Risk",Y43&gt;=9,"Very High Risk")</f>
        <v>High Risk</v>
      </c>
      <c r="AA43" s="2"/>
    </row>
    <row r="44" spans="1:27" ht="16.5" customHeight="1" x14ac:dyDescent="0.45">
      <c r="A44" s="10" t="s">
        <v>70</v>
      </c>
      <c r="B44" s="11" t="s">
        <v>219</v>
      </c>
      <c r="C44" s="10" t="s">
        <v>176</v>
      </c>
      <c r="D44" s="1">
        <v>29</v>
      </c>
      <c r="E44" s="10" t="s">
        <v>178</v>
      </c>
      <c r="F44" s="12">
        <v>44950</v>
      </c>
      <c r="G44" s="13">
        <v>45185</v>
      </c>
      <c r="H44" s="13" t="str">
        <f t="shared" si="0"/>
        <v>16-Sep-2023</v>
      </c>
      <c r="I44" s="10">
        <v>5</v>
      </c>
      <c r="J44" s="14">
        <v>4295</v>
      </c>
      <c r="K44" s="4">
        <v>4</v>
      </c>
      <c r="L44" s="15">
        <v>5</v>
      </c>
      <c r="M44" s="10" t="s">
        <v>298</v>
      </c>
      <c r="N44" s="16">
        <f t="shared" ca="1" si="1"/>
        <v>29</v>
      </c>
      <c r="O44" s="16">
        <f t="shared" si="2"/>
        <v>653</v>
      </c>
      <c r="P44" s="16" t="str" cm="1">
        <f t="array" ref="P44">_xlfn.IFS(O44&lt;15,"&lt;15 Days",AND(O44&gt;15,O44&lt;30),"15-30 Days",AND(O44&gt;30,O44&lt;60),"30-60 Days",AND(O44&gt;60,O44&lt;180),"60-180 Days",O44&gt;180,"&gt;180 Days")</f>
        <v>&gt;180 Days</v>
      </c>
      <c r="Q44" s="17">
        <f t="shared" ca="1" si="3"/>
        <v>0.17241379310344829</v>
      </c>
      <c r="R44" s="18">
        <f t="shared" si="4"/>
        <v>859</v>
      </c>
      <c r="S44" s="4" cm="1">
        <f t="array" ref="S44">_xlfn.IFS(P44="&gt;180 Days",4,P44="60-180 Days",3,P44="30-60 Days",2,P44="15-30 Days",1,P44="&lt;15 Days",0)</f>
        <v>4</v>
      </c>
      <c r="T44" s="4" cm="1">
        <f t="array" aca="1" ref="T44" ca="1">_xlfn.IFS(Q44&lt;2,3,AND(Q44&gt;=2,Q44&lt;5),2,AND(Q44&gt;=5,Q44&lt;9),1,Q44&gt;=9,0)</f>
        <v>3</v>
      </c>
      <c r="U44" s="4">
        <f t="shared" si="5"/>
        <v>0</v>
      </c>
      <c r="V44" s="4">
        <f t="shared" si="6"/>
        <v>1</v>
      </c>
      <c r="W44" s="4">
        <f t="shared" si="7"/>
        <v>2</v>
      </c>
      <c r="X44" s="4">
        <f t="shared" si="8"/>
        <v>0</v>
      </c>
      <c r="Y44" s="4">
        <f t="shared" ca="1" si="9"/>
        <v>10</v>
      </c>
      <c r="Z44" s="4" t="str" cm="1">
        <f t="array" aca="1" ref="Z44" ca="1">_xlfn.IFS(Y44&lt;=2,"Low Risk",AND(Y44&gt;=3,Y44&lt;=5),"Medium Risk",AND(Y44&gt;=6,Y44&lt;=8),"High Risk",Y44&gt;=9,"Very High Risk")</f>
        <v>Very High Risk</v>
      </c>
      <c r="AA44" s="2"/>
    </row>
    <row r="45" spans="1:27" ht="16.5" customHeight="1" x14ac:dyDescent="0.45">
      <c r="A45" s="10" t="s">
        <v>71</v>
      </c>
      <c r="B45" s="11" t="s">
        <v>220</v>
      </c>
      <c r="C45" s="10" t="s">
        <v>25</v>
      </c>
      <c r="D45" s="1">
        <v>26</v>
      </c>
      <c r="E45" s="10" t="s">
        <v>26</v>
      </c>
      <c r="F45" s="12">
        <v>45613</v>
      </c>
      <c r="G45" s="13">
        <v>45705</v>
      </c>
      <c r="H45" s="13" t="str">
        <f t="shared" si="0"/>
        <v>17-Feb-2025</v>
      </c>
      <c r="I45" s="10">
        <v>20</v>
      </c>
      <c r="J45" s="14">
        <v>25940</v>
      </c>
      <c r="K45" s="4">
        <v>7</v>
      </c>
      <c r="L45" s="15">
        <v>4</v>
      </c>
      <c r="M45" s="10" t="s">
        <v>298</v>
      </c>
      <c r="N45" s="16">
        <f t="shared" ca="1" si="1"/>
        <v>7</v>
      </c>
      <c r="O45" s="16">
        <f t="shared" si="2"/>
        <v>133</v>
      </c>
      <c r="P45" s="16" t="str" cm="1">
        <f t="array" ref="P45">_xlfn.IFS(O45&lt;15,"&lt;15 Days",AND(O45&gt;15,O45&lt;30),"15-30 Days",AND(O45&gt;30,O45&lt;60),"30-60 Days",AND(O45&gt;60,O45&lt;180),"60-180 Days",O45&gt;180,"&gt;180 Days")</f>
        <v>60-180 Days</v>
      </c>
      <c r="Q45" s="17">
        <f t="shared" ca="1" si="3"/>
        <v>2.8571428571428572</v>
      </c>
      <c r="R45" s="18">
        <f t="shared" si="4"/>
        <v>1297</v>
      </c>
      <c r="S45" s="4" cm="1">
        <f t="array" ref="S45">_xlfn.IFS(P45="&gt;180 Days",4,P45="60-180 Days",3,P45="30-60 Days",2,P45="15-30 Days",1,P45="&lt;15 Days",0)</f>
        <v>3</v>
      </c>
      <c r="T45" s="4" cm="1">
        <f t="array" aca="1" ref="T45" ca="1">_xlfn.IFS(Q45&lt;2,3,AND(Q45&gt;=2,Q45&lt;5),2,AND(Q45&gt;=5,Q45&lt;9),1,Q45&gt;=9,0)</f>
        <v>2</v>
      </c>
      <c r="U45" s="4">
        <f t="shared" si="5"/>
        <v>0</v>
      </c>
      <c r="V45" s="4">
        <f t="shared" si="6"/>
        <v>1</v>
      </c>
      <c r="W45" s="4">
        <f t="shared" si="7"/>
        <v>2</v>
      </c>
      <c r="X45" s="4">
        <f t="shared" si="8"/>
        <v>0</v>
      </c>
      <c r="Y45" s="4">
        <f t="shared" ca="1" si="9"/>
        <v>8</v>
      </c>
      <c r="Z45" s="4" t="str" cm="1">
        <f t="array" aca="1" ref="Z45" ca="1">_xlfn.IFS(Y45&lt;=2,"Low Risk",AND(Y45&gt;=3,Y45&lt;=5),"Medium Risk",AND(Y45&gt;=6,Y45&lt;=8),"High Risk",Y45&gt;=9,"Very High Risk")</f>
        <v>High Risk</v>
      </c>
      <c r="AA45" s="2"/>
    </row>
    <row r="46" spans="1:27" ht="16.5" customHeight="1" x14ac:dyDescent="0.45">
      <c r="A46" s="10" t="s">
        <v>72</v>
      </c>
      <c r="B46" s="11" t="s">
        <v>221</v>
      </c>
      <c r="C46" s="10" t="s">
        <v>176</v>
      </c>
      <c r="D46" s="1">
        <v>36</v>
      </c>
      <c r="E46" s="10" t="s">
        <v>26</v>
      </c>
      <c r="F46" s="12">
        <v>45601</v>
      </c>
      <c r="G46" s="13">
        <v>45688</v>
      </c>
      <c r="H46" s="13" t="str">
        <f t="shared" si="0"/>
        <v>31-Jan-2025</v>
      </c>
      <c r="I46" s="10">
        <v>20</v>
      </c>
      <c r="J46" s="14">
        <v>17040</v>
      </c>
      <c r="K46" s="4">
        <v>9</v>
      </c>
      <c r="L46" s="15">
        <v>0</v>
      </c>
      <c r="M46" s="10" t="s">
        <v>298</v>
      </c>
      <c r="N46" s="16">
        <f t="shared" ca="1" si="1"/>
        <v>8</v>
      </c>
      <c r="O46" s="16">
        <f t="shared" si="2"/>
        <v>150</v>
      </c>
      <c r="P46" s="16" t="str" cm="1">
        <f t="array" ref="P46">_xlfn.IFS(O46&lt;15,"&lt;15 Days",AND(O46&gt;15,O46&lt;30),"15-30 Days",AND(O46&gt;30,O46&lt;60),"30-60 Days",AND(O46&gt;60,O46&lt;180),"60-180 Days",O46&gt;180,"&gt;180 Days")</f>
        <v>60-180 Days</v>
      </c>
      <c r="Q46" s="17">
        <f t="shared" ca="1" si="3"/>
        <v>2.5</v>
      </c>
      <c r="R46" s="18">
        <f t="shared" si="4"/>
        <v>852</v>
      </c>
      <c r="S46" s="4" cm="1">
        <f t="array" ref="S46">_xlfn.IFS(P46="&gt;180 Days",4,P46="60-180 Days",3,P46="30-60 Days",2,P46="15-30 Days",1,P46="&lt;15 Days",0)</f>
        <v>3</v>
      </c>
      <c r="T46" s="4" cm="1">
        <f t="array" aca="1" ref="T46" ca="1">_xlfn.IFS(Q46&lt;2,3,AND(Q46&gt;=2,Q46&lt;5),2,AND(Q46&gt;=5,Q46&lt;9),1,Q46&gt;=9,0)</f>
        <v>2</v>
      </c>
      <c r="U46" s="4">
        <f t="shared" si="5"/>
        <v>0</v>
      </c>
      <c r="V46" s="4">
        <f t="shared" si="6"/>
        <v>1</v>
      </c>
      <c r="W46" s="4">
        <f t="shared" si="7"/>
        <v>2</v>
      </c>
      <c r="X46" s="4">
        <f t="shared" si="8"/>
        <v>1</v>
      </c>
      <c r="Y46" s="4">
        <f t="shared" ca="1" si="9"/>
        <v>9</v>
      </c>
      <c r="Z46" s="4" t="str" cm="1">
        <f t="array" aca="1" ref="Z46" ca="1">_xlfn.IFS(Y46&lt;=2,"Low Risk",AND(Y46&gt;=3,Y46&lt;=5),"Medium Risk",AND(Y46&gt;=6,Y46&lt;=8),"High Risk",Y46&gt;=9,"Very High Risk")</f>
        <v>Very High Risk</v>
      </c>
      <c r="AA46" s="2"/>
    </row>
    <row r="47" spans="1:27" ht="16.5" customHeight="1" x14ac:dyDescent="0.45">
      <c r="A47" s="10" t="s">
        <v>73</v>
      </c>
      <c r="B47" s="11" t="s">
        <v>222</v>
      </c>
      <c r="C47" s="10" t="s">
        <v>25</v>
      </c>
      <c r="D47" s="1">
        <v>34</v>
      </c>
      <c r="E47" s="10" t="s">
        <v>26</v>
      </c>
      <c r="F47" s="12">
        <v>45357</v>
      </c>
      <c r="G47" s="13">
        <v>45789</v>
      </c>
      <c r="H47" s="13" t="str">
        <f t="shared" si="0"/>
        <v>12-May-2025</v>
      </c>
      <c r="I47" s="10">
        <v>9</v>
      </c>
      <c r="J47" s="14">
        <v>15093</v>
      </c>
      <c r="K47" s="4">
        <v>6</v>
      </c>
      <c r="L47" s="15">
        <v>1</v>
      </c>
      <c r="M47" s="10" t="s">
        <v>298</v>
      </c>
      <c r="N47" s="16">
        <f t="shared" ca="1" si="1"/>
        <v>16</v>
      </c>
      <c r="O47" s="16">
        <f t="shared" si="2"/>
        <v>49</v>
      </c>
      <c r="P47" s="16" t="str" cm="1">
        <f t="array" ref="P47">_xlfn.IFS(O47&lt;15,"&lt;15 Days",AND(O47&gt;15,O47&lt;30),"15-30 Days",AND(O47&gt;30,O47&lt;60),"30-60 Days",AND(O47&gt;60,O47&lt;180),"60-180 Days",O47&gt;180,"&gt;180 Days")</f>
        <v>30-60 Days</v>
      </c>
      <c r="Q47" s="17">
        <f t="shared" ca="1" si="3"/>
        <v>0.5625</v>
      </c>
      <c r="R47" s="18">
        <f t="shared" si="4"/>
        <v>1677</v>
      </c>
      <c r="S47" s="4" cm="1">
        <f t="array" ref="S47">_xlfn.IFS(P47="&gt;180 Days",4,P47="60-180 Days",3,P47="30-60 Days",2,P47="15-30 Days",1,P47="&lt;15 Days",0)</f>
        <v>2</v>
      </c>
      <c r="T47" s="4" cm="1">
        <f t="array" aca="1" ref="T47" ca="1">_xlfn.IFS(Q47&lt;2,3,AND(Q47&gt;=2,Q47&lt;5),2,AND(Q47&gt;=5,Q47&lt;9),1,Q47&gt;=9,0)</f>
        <v>3</v>
      </c>
      <c r="U47" s="4">
        <f t="shared" si="5"/>
        <v>0</v>
      </c>
      <c r="V47" s="4">
        <f t="shared" si="6"/>
        <v>1</v>
      </c>
      <c r="W47" s="4">
        <f t="shared" si="7"/>
        <v>2</v>
      </c>
      <c r="X47" s="4">
        <f t="shared" si="8"/>
        <v>1</v>
      </c>
      <c r="Y47" s="4">
        <f t="shared" ca="1" si="9"/>
        <v>9</v>
      </c>
      <c r="Z47" s="4" t="str" cm="1">
        <f t="array" aca="1" ref="Z47" ca="1">_xlfn.IFS(Y47&lt;=2,"Low Risk",AND(Y47&gt;=3,Y47&lt;=5),"Medium Risk",AND(Y47&gt;=6,Y47&lt;=8),"High Risk",Y47&gt;=9,"Very High Risk")</f>
        <v>Very High Risk</v>
      </c>
      <c r="AA47" s="2"/>
    </row>
    <row r="48" spans="1:27" ht="16.5" customHeight="1" x14ac:dyDescent="0.45">
      <c r="A48" s="10" t="s">
        <v>74</v>
      </c>
      <c r="B48" s="11" t="s">
        <v>223</v>
      </c>
      <c r="C48" s="10" t="s">
        <v>176</v>
      </c>
      <c r="D48" s="1">
        <v>35</v>
      </c>
      <c r="E48" s="10" t="s">
        <v>177</v>
      </c>
      <c r="F48" s="12">
        <v>44690</v>
      </c>
      <c r="G48" s="13">
        <v>45732</v>
      </c>
      <c r="H48" s="13" t="str">
        <f t="shared" si="0"/>
        <v>16-Mar-2025</v>
      </c>
      <c r="I48" s="10">
        <v>9</v>
      </c>
      <c r="J48" s="14">
        <v>5175</v>
      </c>
      <c r="K48" s="4">
        <v>4</v>
      </c>
      <c r="L48" s="15">
        <v>0</v>
      </c>
      <c r="M48" s="10" t="s">
        <v>298</v>
      </c>
      <c r="N48" s="16">
        <f t="shared" ca="1" si="1"/>
        <v>38</v>
      </c>
      <c r="O48" s="16">
        <f t="shared" si="2"/>
        <v>106</v>
      </c>
      <c r="P48" s="16" t="str" cm="1">
        <f t="array" ref="P48">_xlfn.IFS(O48&lt;15,"&lt;15 Days",AND(O48&gt;15,O48&lt;30),"15-30 Days",AND(O48&gt;30,O48&lt;60),"30-60 Days",AND(O48&gt;60,O48&lt;180),"60-180 Days",O48&gt;180,"&gt;180 Days")</f>
        <v>60-180 Days</v>
      </c>
      <c r="Q48" s="17">
        <f t="shared" ca="1" si="3"/>
        <v>0.23684210526315788</v>
      </c>
      <c r="R48" s="18">
        <f t="shared" si="4"/>
        <v>575</v>
      </c>
      <c r="S48" s="4" cm="1">
        <f t="array" ref="S48">_xlfn.IFS(P48="&gt;180 Days",4,P48="60-180 Days",3,P48="30-60 Days",2,P48="15-30 Days",1,P48="&lt;15 Days",0)</f>
        <v>3</v>
      </c>
      <c r="T48" s="4" cm="1">
        <f t="array" aca="1" ref="T48" ca="1">_xlfn.IFS(Q48&lt;2,3,AND(Q48&gt;=2,Q48&lt;5),2,AND(Q48&gt;=5,Q48&lt;9),1,Q48&gt;=9,0)</f>
        <v>3</v>
      </c>
      <c r="U48" s="4">
        <f t="shared" si="5"/>
        <v>1</v>
      </c>
      <c r="V48" s="4">
        <f t="shared" si="6"/>
        <v>1</v>
      </c>
      <c r="W48" s="4">
        <f t="shared" si="7"/>
        <v>2</v>
      </c>
      <c r="X48" s="4">
        <f t="shared" si="8"/>
        <v>1</v>
      </c>
      <c r="Y48" s="4">
        <f t="shared" ca="1" si="9"/>
        <v>11</v>
      </c>
      <c r="Z48" s="4" t="str" cm="1">
        <f t="array" aca="1" ref="Z48" ca="1">_xlfn.IFS(Y48&lt;=2,"Low Risk",AND(Y48&gt;=3,Y48&lt;=5),"Medium Risk",AND(Y48&gt;=6,Y48&lt;=8),"High Risk",Y48&gt;=9,"Very High Risk")</f>
        <v>Very High Risk</v>
      </c>
      <c r="AA48" s="2"/>
    </row>
    <row r="49" spans="1:27" ht="16.5" customHeight="1" x14ac:dyDescent="0.45">
      <c r="A49" s="10" t="s">
        <v>75</v>
      </c>
      <c r="B49" s="11" t="s">
        <v>224</v>
      </c>
      <c r="C49" s="10" t="s">
        <v>25</v>
      </c>
      <c r="D49" s="1">
        <v>33</v>
      </c>
      <c r="E49" s="10" t="s">
        <v>26</v>
      </c>
      <c r="F49" s="12">
        <v>44783</v>
      </c>
      <c r="G49" s="13">
        <v>45163</v>
      </c>
      <c r="H49" s="13" t="str">
        <f t="shared" si="0"/>
        <v>25-Aug-2023</v>
      </c>
      <c r="I49" s="10">
        <v>22</v>
      </c>
      <c r="J49" s="14">
        <v>43274</v>
      </c>
      <c r="K49" s="4">
        <v>5</v>
      </c>
      <c r="L49" s="15">
        <v>5</v>
      </c>
      <c r="M49" s="10" t="s">
        <v>298</v>
      </c>
      <c r="N49" s="16">
        <f t="shared" ca="1" si="1"/>
        <v>35</v>
      </c>
      <c r="O49" s="16">
        <f t="shared" si="2"/>
        <v>675</v>
      </c>
      <c r="P49" s="16" t="str" cm="1">
        <f t="array" ref="P49">_xlfn.IFS(O49&lt;15,"&lt;15 Days",AND(O49&gt;15,O49&lt;30),"15-30 Days",AND(O49&gt;30,O49&lt;60),"30-60 Days",AND(O49&gt;60,O49&lt;180),"60-180 Days",O49&gt;180,"&gt;180 Days")</f>
        <v>&gt;180 Days</v>
      </c>
      <c r="Q49" s="17">
        <f t="shared" ca="1" si="3"/>
        <v>0.62857142857142856</v>
      </c>
      <c r="R49" s="18">
        <f t="shared" si="4"/>
        <v>1967</v>
      </c>
      <c r="S49" s="4" cm="1">
        <f t="array" ref="S49">_xlfn.IFS(P49="&gt;180 Days",4,P49="60-180 Days",3,P49="30-60 Days",2,P49="15-30 Days",1,P49="&lt;15 Days",0)</f>
        <v>4</v>
      </c>
      <c r="T49" s="4" cm="1">
        <f t="array" aca="1" ref="T49" ca="1">_xlfn.IFS(Q49&lt;2,3,AND(Q49&gt;=2,Q49&lt;5),2,AND(Q49&gt;=5,Q49&lt;9),1,Q49&gt;=9,0)</f>
        <v>3</v>
      </c>
      <c r="U49" s="4">
        <f t="shared" si="5"/>
        <v>0</v>
      </c>
      <c r="V49" s="4">
        <f t="shared" si="6"/>
        <v>1</v>
      </c>
      <c r="W49" s="4">
        <f t="shared" si="7"/>
        <v>2</v>
      </c>
      <c r="X49" s="4">
        <f t="shared" si="8"/>
        <v>0</v>
      </c>
      <c r="Y49" s="4">
        <f t="shared" ca="1" si="9"/>
        <v>10</v>
      </c>
      <c r="Z49" s="4" t="str" cm="1">
        <f t="array" aca="1" ref="Z49" ca="1">_xlfn.IFS(Y49&lt;=2,"Low Risk",AND(Y49&gt;=3,Y49&lt;=5),"Medium Risk",AND(Y49&gt;=6,Y49&lt;=8),"High Risk",Y49&gt;=9,"Very High Risk")</f>
        <v>Very High Risk</v>
      </c>
      <c r="AA49" s="2"/>
    </row>
    <row r="50" spans="1:27" ht="16.5" customHeight="1" x14ac:dyDescent="0.45">
      <c r="A50" s="10" t="s">
        <v>76</v>
      </c>
      <c r="B50" s="11" t="s">
        <v>225</v>
      </c>
      <c r="C50" s="10" t="s">
        <v>176</v>
      </c>
      <c r="D50" s="1">
        <v>37</v>
      </c>
      <c r="E50" s="10" t="s">
        <v>178</v>
      </c>
      <c r="F50" s="12">
        <v>45253</v>
      </c>
      <c r="G50" s="13">
        <v>45688</v>
      </c>
      <c r="H50" s="13" t="str">
        <f t="shared" si="0"/>
        <v>31-Jan-2025</v>
      </c>
      <c r="I50" s="10">
        <v>29</v>
      </c>
      <c r="J50" s="14">
        <v>35409</v>
      </c>
      <c r="K50" s="4">
        <v>5</v>
      </c>
      <c r="L50" s="15">
        <v>0</v>
      </c>
      <c r="M50" s="10" t="s">
        <v>298</v>
      </c>
      <c r="N50" s="16">
        <f t="shared" ca="1" si="1"/>
        <v>19</v>
      </c>
      <c r="O50" s="16">
        <f t="shared" si="2"/>
        <v>150</v>
      </c>
      <c r="P50" s="16" t="str" cm="1">
        <f t="array" ref="P50">_xlfn.IFS(O50&lt;15,"&lt;15 Days",AND(O50&gt;15,O50&lt;30),"15-30 Days",AND(O50&gt;30,O50&lt;60),"30-60 Days",AND(O50&gt;60,O50&lt;180),"60-180 Days",O50&gt;180,"&gt;180 Days")</f>
        <v>60-180 Days</v>
      </c>
      <c r="Q50" s="17">
        <f t="shared" ca="1" si="3"/>
        <v>1.5263157894736843</v>
      </c>
      <c r="R50" s="18">
        <f t="shared" si="4"/>
        <v>1221</v>
      </c>
      <c r="S50" s="4" cm="1">
        <f t="array" ref="S50">_xlfn.IFS(P50="&gt;180 Days",4,P50="60-180 Days",3,P50="30-60 Days",2,P50="15-30 Days",1,P50="&lt;15 Days",0)</f>
        <v>3</v>
      </c>
      <c r="T50" s="4" cm="1">
        <f t="array" aca="1" ref="T50" ca="1">_xlfn.IFS(Q50&lt;2,3,AND(Q50&gt;=2,Q50&lt;5),2,AND(Q50&gt;=5,Q50&lt;9),1,Q50&gt;=9,0)</f>
        <v>3</v>
      </c>
      <c r="U50" s="4">
        <f t="shared" si="5"/>
        <v>0</v>
      </c>
      <c r="V50" s="4">
        <f t="shared" si="6"/>
        <v>1</v>
      </c>
      <c r="W50" s="4">
        <f t="shared" si="7"/>
        <v>2</v>
      </c>
      <c r="X50" s="4">
        <f t="shared" si="8"/>
        <v>1</v>
      </c>
      <c r="Y50" s="4">
        <f t="shared" ca="1" si="9"/>
        <v>10</v>
      </c>
      <c r="Z50" s="4" t="str" cm="1">
        <f t="array" aca="1" ref="Z50" ca="1">_xlfn.IFS(Y50&lt;=2,"Low Risk",AND(Y50&gt;=3,Y50&lt;=5),"Medium Risk",AND(Y50&gt;=6,Y50&lt;=8),"High Risk",Y50&gt;=9,"Very High Risk")</f>
        <v>Very High Risk</v>
      </c>
      <c r="AA50" s="2"/>
    </row>
    <row r="51" spans="1:27" ht="16.5" customHeight="1" x14ac:dyDescent="0.45">
      <c r="A51" s="10" t="s">
        <v>77</v>
      </c>
      <c r="B51" s="11" t="s">
        <v>226</v>
      </c>
      <c r="C51" s="10" t="s">
        <v>25</v>
      </c>
      <c r="D51" s="1">
        <v>31</v>
      </c>
      <c r="E51" s="10" t="s">
        <v>177</v>
      </c>
      <c r="F51" s="12">
        <v>45013</v>
      </c>
      <c r="G51" s="13">
        <v>45587</v>
      </c>
      <c r="H51" s="13" t="str">
        <f t="shared" si="0"/>
        <v>22-Oct-2024</v>
      </c>
      <c r="I51" s="10">
        <v>22</v>
      </c>
      <c r="J51" s="14">
        <v>37400</v>
      </c>
      <c r="K51" s="4">
        <v>9</v>
      </c>
      <c r="L51" s="15">
        <v>0</v>
      </c>
      <c r="M51" s="10" t="s">
        <v>298</v>
      </c>
      <c r="N51" s="16">
        <f t="shared" ca="1" si="1"/>
        <v>27</v>
      </c>
      <c r="O51" s="16">
        <f t="shared" si="2"/>
        <v>251</v>
      </c>
      <c r="P51" s="16" t="str" cm="1">
        <f t="array" ref="P51">_xlfn.IFS(O51&lt;15,"&lt;15 Days",AND(O51&gt;15,O51&lt;30),"15-30 Days",AND(O51&gt;30,O51&lt;60),"30-60 Days",AND(O51&gt;60,O51&lt;180),"60-180 Days",O51&gt;180,"&gt;180 Days")</f>
        <v>&gt;180 Days</v>
      </c>
      <c r="Q51" s="17">
        <f t="shared" ca="1" si="3"/>
        <v>0.81481481481481477</v>
      </c>
      <c r="R51" s="18">
        <f t="shared" si="4"/>
        <v>1700</v>
      </c>
      <c r="S51" s="4" cm="1">
        <f t="array" ref="S51">_xlfn.IFS(P51="&gt;180 Days",4,P51="60-180 Days",3,P51="30-60 Days",2,P51="15-30 Days",1,P51="&lt;15 Days",0)</f>
        <v>4</v>
      </c>
      <c r="T51" s="4" cm="1">
        <f t="array" aca="1" ref="T51" ca="1">_xlfn.IFS(Q51&lt;2,3,AND(Q51&gt;=2,Q51&lt;5),2,AND(Q51&gt;=5,Q51&lt;9),1,Q51&gt;=9,0)</f>
        <v>3</v>
      </c>
      <c r="U51" s="4">
        <f t="shared" si="5"/>
        <v>0</v>
      </c>
      <c r="V51" s="4">
        <f t="shared" si="6"/>
        <v>1</v>
      </c>
      <c r="W51" s="4">
        <f t="shared" si="7"/>
        <v>2</v>
      </c>
      <c r="X51" s="4">
        <f t="shared" si="8"/>
        <v>1</v>
      </c>
      <c r="Y51" s="4">
        <f t="shared" ca="1" si="9"/>
        <v>11</v>
      </c>
      <c r="Z51" s="4" t="str" cm="1">
        <f t="array" aca="1" ref="Z51" ca="1">_xlfn.IFS(Y51&lt;=2,"Low Risk",AND(Y51&gt;=3,Y51&lt;=5),"Medium Risk",AND(Y51&gt;=6,Y51&lt;=8),"High Risk",Y51&gt;=9,"Very High Risk")</f>
        <v>Very High Risk</v>
      </c>
      <c r="AA51" s="2"/>
    </row>
    <row r="52" spans="1:27" ht="16.5" customHeight="1" x14ac:dyDescent="0.45">
      <c r="A52" s="10" t="s">
        <v>78</v>
      </c>
      <c r="B52" s="11" t="s">
        <v>227</v>
      </c>
      <c r="C52" s="10" t="s">
        <v>176</v>
      </c>
      <c r="D52" s="1">
        <v>36</v>
      </c>
      <c r="E52" s="10" t="s">
        <v>178</v>
      </c>
      <c r="F52" s="12">
        <v>44946</v>
      </c>
      <c r="G52" s="13">
        <v>45534</v>
      </c>
      <c r="H52" s="13" t="str">
        <f t="shared" si="0"/>
        <v>30-Aug-2024</v>
      </c>
      <c r="I52" s="10">
        <v>26</v>
      </c>
      <c r="J52" s="14">
        <v>38376</v>
      </c>
      <c r="K52" s="4">
        <v>2</v>
      </c>
      <c r="L52" s="15">
        <v>1</v>
      </c>
      <c r="M52" s="10" t="s">
        <v>298</v>
      </c>
      <c r="N52" s="16">
        <f t="shared" ca="1" si="1"/>
        <v>29</v>
      </c>
      <c r="O52" s="16">
        <f t="shared" si="2"/>
        <v>304</v>
      </c>
      <c r="P52" s="16" t="str" cm="1">
        <f t="array" ref="P52">_xlfn.IFS(O52&lt;15,"&lt;15 Days",AND(O52&gt;15,O52&lt;30),"15-30 Days",AND(O52&gt;30,O52&lt;60),"30-60 Days",AND(O52&gt;60,O52&lt;180),"60-180 Days",O52&gt;180,"&gt;180 Days")</f>
        <v>&gt;180 Days</v>
      </c>
      <c r="Q52" s="17">
        <f t="shared" ca="1" si="3"/>
        <v>0.89655172413793105</v>
      </c>
      <c r="R52" s="18">
        <f t="shared" si="4"/>
        <v>1476</v>
      </c>
      <c r="S52" s="4" cm="1">
        <f t="array" ref="S52">_xlfn.IFS(P52="&gt;180 Days",4,P52="60-180 Days",3,P52="30-60 Days",2,P52="15-30 Days",1,P52="&lt;15 Days",0)</f>
        <v>4</v>
      </c>
      <c r="T52" s="4" cm="1">
        <f t="array" aca="1" ref="T52" ca="1">_xlfn.IFS(Q52&lt;2,3,AND(Q52&gt;=2,Q52&lt;5),2,AND(Q52&gt;=5,Q52&lt;9),1,Q52&gt;=9,0)</f>
        <v>3</v>
      </c>
      <c r="U52" s="4">
        <f t="shared" si="5"/>
        <v>0</v>
      </c>
      <c r="V52" s="4">
        <f t="shared" si="6"/>
        <v>1</v>
      </c>
      <c r="W52" s="4">
        <f t="shared" si="7"/>
        <v>2</v>
      </c>
      <c r="X52" s="4">
        <f t="shared" si="8"/>
        <v>1</v>
      </c>
      <c r="Y52" s="4">
        <f t="shared" ca="1" si="9"/>
        <v>11</v>
      </c>
      <c r="Z52" s="4" t="str" cm="1">
        <f t="array" aca="1" ref="Z52" ca="1">_xlfn.IFS(Y52&lt;=2,"Low Risk",AND(Y52&gt;=3,Y52&lt;=5),"Medium Risk",AND(Y52&gt;=6,Y52&lt;=8),"High Risk",Y52&gt;=9,"Very High Risk")</f>
        <v>Very High Risk</v>
      </c>
      <c r="AA52" s="2"/>
    </row>
    <row r="53" spans="1:27" ht="16.5" customHeight="1" x14ac:dyDescent="0.45">
      <c r="A53" s="10" t="s">
        <v>79</v>
      </c>
      <c r="B53" s="11" t="s">
        <v>228</v>
      </c>
      <c r="C53" s="10" t="s">
        <v>25</v>
      </c>
      <c r="D53" s="1">
        <v>40</v>
      </c>
      <c r="E53" s="10" t="s">
        <v>178</v>
      </c>
      <c r="F53" s="12">
        <v>45608</v>
      </c>
      <c r="G53" s="13">
        <v>45750</v>
      </c>
      <c r="H53" s="13" t="str">
        <f t="shared" si="0"/>
        <v>03-Apr-2025</v>
      </c>
      <c r="I53" s="10">
        <v>18</v>
      </c>
      <c r="J53" s="14">
        <v>16524</v>
      </c>
      <c r="K53" s="4">
        <v>4</v>
      </c>
      <c r="L53" s="15">
        <v>2</v>
      </c>
      <c r="M53" s="10" t="s">
        <v>27</v>
      </c>
      <c r="N53" s="16">
        <f t="shared" ca="1" si="1"/>
        <v>8</v>
      </c>
      <c r="O53" s="16">
        <f t="shared" si="2"/>
        <v>88</v>
      </c>
      <c r="P53" s="16" t="str" cm="1">
        <f t="array" ref="P53">_xlfn.IFS(O53&lt;15,"&lt;15 Days",AND(O53&gt;15,O53&lt;30),"15-30 Days",AND(O53&gt;30,O53&lt;60),"30-60 Days",AND(O53&gt;60,O53&lt;180),"60-180 Days",O53&gt;180,"&gt;180 Days")</f>
        <v>60-180 Days</v>
      </c>
      <c r="Q53" s="17">
        <f t="shared" ca="1" si="3"/>
        <v>2.25</v>
      </c>
      <c r="R53" s="18">
        <f t="shared" si="4"/>
        <v>918</v>
      </c>
      <c r="S53" s="4" cm="1">
        <f t="array" ref="S53">_xlfn.IFS(P53="&gt;180 Days",4,P53="60-180 Days",3,P53="30-60 Days",2,P53="15-30 Days",1,P53="&lt;15 Days",0)</f>
        <v>3</v>
      </c>
      <c r="T53" s="4" cm="1">
        <f t="array" aca="1" ref="T53" ca="1">_xlfn.IFS(Q53&lt;2,3,AND(Q53&gt;=2,Q53&lt;5),2,AND(Q53&gt;=5,Q53&lt;9),1,Q53&gt;=9,0)</f>
        <v>2</v>
      </c>
      <c r="U53" s="4">
        <f t="shared" si="5"/>
        <v>0</v>
      </c>
      <c r="V53" s="4">
        <f t="shared" si="6"/>
        <v>1</v>
      </c>
      <c r="W53" s="4">
        <f t="shared" si="7"/>
        <v>0</v>
      </c>
      <c r="X53" s="4">
        <f t="shared" si="8"/>
        <v>1</v>
      </c>
      <c r="Y53" s="4">
        <f t="shared" ca="1" si="9"/>
        <v>7</v>
      </c>
      <c r="Z53" s="4" t="str" cm="1">
        <f t="array" aca="1" ref="Z53" ca="1">_xlfn.IFS(Y53&lt;=2,"Low Risk",AND(Y53&gt;=3,Y53&lt;=5),"Medium Risk",AND(Y53&gt;=6,Y53&lt;=8),"High Risk",Y53&gt;=9,"Very High Risk")</f>
        <v>High Risk</v>
      </c>
      <c r="AA53" s="2"/>
    </row>
    <row r="54" spans="1:27" ht="16.5" customHeight="1" x14ac:dyDescent="0.45">
      <c r="A54" s="10" t="s">
        <v>80</v>
      </c>
      <c r="B54" s="11" t="s">
        <v>229</v>
      </c>
      <c r="C54" s="10" t="s">
        <v>176</v>
      </c>
      <c r="D54" s="1">
        <v>29</v>
      </c>
      <c r="E54" s="10" t="s">
        <v>178</v>
      </c>
      <c r="F54" s="12">
        <v>45411</v>
      </c>
      <c r="G54" s="13">
        <v>45641</v>
      </c>
      <c r="H54" s="13" t="str">
        <f t="shared" si="0"/>
        <v>15-Dec-2024</v>
      </c>
      <c r="I54" s="10">
        <v>17</v>
      </c>
      <c r="J54" s="14">
        <v>9401</v>
      </c>
      <c r="K54" s="4">
        <v>2</v>
      </c>
      <c r="L54" s="15">
        <v>2</v>
      </c>
      <c r="M54" s="10" t="s">
        <v>27</v>
      </c>
      <c r="N54" s="16">
        <f t="shared" ca="1" si="1"/>
        <v>14</v>
      </c>
      <c r="O54" s="16">
        <f t="shared" si="2"/>
        <v>197</v>
      </c>
      <c r="P54" s="16" t="str" cm="1">
        <f t="array" ref="P54">_xlfn.IFS(O54&lt;15,"&lt;15 Days",AND(O54&gt;15,O54&lt;30),"15-30 Days",AND(O54&gt;30,O54&lt;60),"30-60 Days",AND(O54&gt;60,O54&lt;180),"60-180 Days",O54&gt;180,"&gt;180 Days")</f>
        <v>&gt;180 Days</v>
      </c>
      <c r="Q54" s="17">
        <f t="shared" ca="1" si="3"/>
        <v>1.2142857142857142</v>
      </c>
      <c r="R54" s="18">
        <f t="shared" si="4"/>
        <v>553</v>
      </c>
      <c r="S54" s="4" cm="1">
        <f t="array" ref="S54">_xlfn.IFS(P54="&gt;180 Days",4,P54="60-180 Days",3,P54="30-60 Days",2,P54="15-30 Days",1,P54="&lt;15 Days",0)</f>
        <v>4</v>
      </c>
      <c r="T54" s="4" cm="1">
        <f t="array" aca="1" ref="T54" ca="1">_xlfn.IFS(Q54&lt;2,3,AND(Q54&gt;=2,Q54&lt;5),2,AND(Q54&gt;=5,Q54&lt;9),1,Q54&gt;=9,0)</f>
        <v>3</v>
      </c>
      <c r="U54" s="4">
        <f t="shared" si="5"/>
        <v>1</v>
      </c>
      <c r="V54" s="4">
        <f t="shared" si="6"/>
        <v>1</v>
      </c>
      <c r="W54" s="4">
        <f t="shared" si="7"/>
        <v>0</v>
      </c>
      <c r="X54" s="4">
        <f t="shared" si="8"/>
        <v>1</v>
      </c>
      <c r="Y54" s="4">
        <f t="shared" ca="1" si="9"/>
        <v>10</v>
      </c>
      <c r="Z54" s="4" t="str" cm="1">
        <f t="array" aca="1" ref="Z54" ca="1">_xlfn.IFS(Y54&lt;=2,"Low Risk",AND(Y54&gt;=3,Y54&lt;=5),"Medium Risk",AND(Y54&gt;=6,Y54&lt;=8),"High Risk",Y54&gt;=9,"Very High Risk")</f>
        <v>Very High Risk</v>
      </c>
      <c r="AA54" s="2"/>
    </row>
    <row r="55" spans="1:27" ht="16.5" customHeight="1" x14ac:dyDescent="0.45">
      <c r="A55" s="10" t="s">
        <v>81</v>
      </c>
      <c r="B55" s="11" t="s">
        <v>230</v>
      </c>
      <c r="C55" s="10" t="s">
        <v>25</v>
      </c>
      <c r="D55" s="1">
        <v>30</v>
      </c>
      <c r="E55" s="10" t="s">
        <v>26</v>
      </c>
      <c r="F55" s="12">
        <v>44737</v>
      </c>
      <c r="G55" s="13">
        <v>45765</v>
      </c>
      <c r="H55" s="13" t="str">
        <f t="shared" si="0"/>
        <v>18-Apr-2025</v>
      </c>
      <c r="I55" s="10">
        <v>16</v>
      </c>
      <c r="J55" s="14">
        <v>18480</v>
      </c>
      <c r="K55" s="4">
        <v>0</v>
      </c>
      <c r="L55" s="15">
        <v>4</v>
      </c>
      <c r="M55" s="10" t="s">
        <v>27</v>
      </c>
      <c r="N55" s="16">
        <f t="shared" ca="1" si="1"/>
        <v>36</v>
      </c>
      <c r="O55" s="16">
        <f t="shared" si="2"/>
        <v>73</v>
      </c>
      <c r="P55" s="16" t="str" cm="1">
        <f t="array" ref="P55">_xlfn.IFS(O55&lt;15,"&lt;15 Days",AND(O55&gt;15,O55&lt;30),"15-30 Days",AND(O55&gt;30,O55&lt;60),"30-60 Days",AND(O55&gt;60,O55&lt;180),"60-180 Days",O55&gt;180,"&gt;180 Days")</f>
        <v>60-180 Days</v>
      </c>
      <c r="Q55" s="17">
        <f t="shared" ca="1" si="3"/>
        <v>0.44444444444444442</v>
      </c>
      <c r="R55" s="18">
        <f t="shared" si="4"/>
        <v>1155</v>
      </c>
      <c r="S55" s="4" cm="1">
        <f t="array" ref="S55">_xlfn.IFS(P55="&gt;180 Days",4,P55="60-180 Days",3,P55="30-60 Days",2,P55="15-30 Days",1,P55="&lt;15 Days",0)</f>
        <v>3</v>
      </c>
      <c r="T55" s="4" cm="1">
        <f t="array" aca="1" ref="T55" ca="1">_xlfn.IFS(Q55&lt;2,3,AND(Q55&gt;=2,Q55&lt;5),2,AND(Q55&gt;=5,Q55&lt;9),1,Q55&gt;=9,0)</f>
        <v>3</v>
      </c>
      <c r="U55" s="4">
        <f t="shared" si="5"/>
        <v>0</v>
      </c>
      <c r="V55" s="4">
        <f t="shared" si="6"/>
        <v>0</v>
      </c>
      <c r="W55" s="4">
        <f t="shared" si="7"/>
        <v>0</v>
      </c>
      <c r="X55" s="4">
        <f t="shared" si="8"/>
        <v>0</v>
      </c>
      <c r="Y55" s="4">
        <f t="shared" ca="1" si="9"/>
        <v>6</v>
      </c>
      <c r="Z55" s="4" t="str" cm="1">
        <f t="array" aca="1" ref="Z55" ca="1">_xlfn.IFS(Y55&lt;=2,"Low Risk",AND(Y55&gt;=3,Y55&lt;=5),"Medium Risk",AND(Y55&gt;=6,Y55&lt;=8),"High Risk",Y55&gt;=9,"Very High Risk")</f>
        <v>High Risk</v>
      </c>
      <c r="AA55" s="2"/>
    </row>
    <row r="56" spans="1:27" ht="16.5" customHeight="1" x14ac:dyDescent="0.45">
      <c r="A56" s="10" t="s">
        <v>82</v>
      </c>
      <c r="B56" s="11" t="s">
        <v>231</v>
      </c>
      <c r="C56" s="10" t="s">
        <v>176</v>
      </c>
      <c r="D56" s="1">
        <v>26</v>
      </c>
      <c r="E56" s="10" t="s">
        <v>177</v>
      </c>
      <c r="F56" s="12">
        <v>45334</v>
      </c>
      <c r="G56" s="13">
        <v>45779</v>
      </c>
      <c r="H56" s="13" t="str">
        <f t="shared" si="0"/>
        <v>02-May-2025</v>
      </c>
      <c r="I56" s="10">
        <v>6</v>
      </c>
      <c r="J56" s="14">
        <v>5712</v>
      </c>
      <c r="K56" s="4">
        <v>6</v>
      </c>
      <c r="L56" s="15">
        <v>2</v>
      </c>
      <c r="M56" s="10" t="s">
        <v>298</v>
      </c>
      <c r="N56" s="16">
        <f t="shared" ca="1" si="1"/>
        <v>17</v>
      </c>
      <c r="O56" s="16">
        <f t="shared" si="2"/>
        <v>59</v>
      </c>
      <c r="P56" s="16" t="str" cm="1">
        <f t="array" ref="P56">_xlfn.IFS(O56&lt;15,"&lt;15 Days",AND(O56&gt;15,O56&lt;30),"15-30 Days",AND(O56&gt;30,O56&lt;60),"30-60 Days",AND(O56&gt;60,O56&lt;180),"60-180 Days",O56&gt;180,"&gt;180 Days")</f>
        <v>30-60 Days</v>
      </c>
      <c r="Q56" s="17">
        <f t="shared" ca="1" si="3"/>
        <v>0.35294117647058826</v>
      </c>
      <c r="R56" s="18">
        <f t="shared" si="4"/>
        <v>952</v>
      </c>
      <c r="S56" s="4" cm="1">
        <f t="array" ref="S56">_xlfn.IFS(P56="&gt;180 Days",4,P56="60-180 Days",3,P56="30-60 Days",2,P56="15-30 Days",1,P56="&lt;15 Days",0)</f>
        <v>2</v>
      </c>
      <c r="T56" s="4" cm="1">
        <f t="array" aca="1" ref="T56" ca="1">_xlfn.IFS(Q56&lt;2,3,AND(Q56&gt;=2,Q56&lt;5),2,AND(Q56&gt;=5,Q56&lt;9),1,Q56&gt;=9,0)</f>
        <v>3</v>
      </c>
      <c r="U56" s="4">
        <f t="shared" si="5"/>
        <v>0</v>
      </c>
      <c r="V56" s="4">
        <f t="shared" si="6"/>
        <v>1</v>
      </c>
      <c r="W56" s="4">
        <f t="shared" si="7"/>
        <v>2</v>
      </c>
      <c r="X56" s="4">
        <f t="shared" si="8"/>
        <v>1</v>
      </c>
      <c r="Y56" s="4">
        <f t="shared" ca="1" si="9"/>
        <v>9</v>
      </c>
      <c r="Z56" s="4" t="str" cm="1">
        <f t="array" aca="1" ref="Z56" ca="1">_xlfn.IFS(Y56&lt;=2,"Low Risk",AND(Y56&gt;=3,Y56&lt;=5),"Medium Risk",AND(Y56&gt;=6,Y56&lt;=8),"High Risk",Y56&gt;=9,"Very High Risk")</f>
        <v>Very High Risk</v>
      </c>
      <c r="AA56" s="2"/>
    </row>
    <row r="57" spans="1:27" ht="16.5" customHeight="1" x14ac:dyDescent="0.45">
      <c r="A57" s="10" t="s">
        <v>83</v>
      </c>
      <c r="B57" s="11" t="s">
        <v>232</v>
      </c>
      <c r="C57" s="10" t="s">
        <v>25</v>
      </c>
      <c r="D57" s="1">
        <v>39</v>
      </c>
      <c r="E57" s="10" t="s">
        <v>26</v>
      </c>
      <c r="F57" s="12">
        <v>44591</v>
      </c>
      <c r="G57" s="13">
        <v>45540</v>
      </c>
      <c r="H57" s="13" t="str">
        <f t="shared" si="0"/>
        <v>05-Sep-2024</v>
      </c>
      <c r="I57" s="10">
        <v>20</v>
      </c>
      <c r="J57" s="14">
        <v>39120</v>
      </c>
      <c r="K57" s="4">
        <v>5</v>
      </c>
      <c r="L57" s="15">
        <v>4</v>
      </c>
      <c r="M57" s="10" t="s">
        <v>27</v>
      </c>
      <c r="N57" s="16">
        <f t="shared" ca="1" si="1"/>
        <v>41</v>
      </c>
      <c r="O57" s="16">
        <f t="shared" si="2"/>
        <v>298</v>
      </c>
      <c r="P57" s="16" t="str" cm="1">
        <f t="array" ref="P57">_xlfn.IFS(O57&lt;15,"&lt;15 Days",AND(O57&gt;15,O57&lt;30),"15-30 Days",AND(O57&gt;30,O57&lt;60),"30-60 Days",AND(O57&gt;60,O57&lt;180),"60-180 Days",O57&gt;180,"&gt;180 Days")</f>
        <v>&gt;180 Days</v>
      </c>
      <c r="Q57" s="17">
        <f t="shared" ca="1" si="3"/>
        <v>0.48780487804878048</v>
      </c>
      <c r="R57" s="18">
        <f t="shared" si="4"/>
        <v>1956</v>
      </c>
      <c r="S57" s="4" cm="1">
        <f t="array" ref="S57">_xlfn.IFS(P57="&gt;180 Days",4,P57="60-180 Days",3,P57="30-60 Days",2,P57="15-30 Days",1,P57="&lt;15 Days",0)</f>
        <v>4</v>
      </c>
      <c r="T57" s="4" cm="1">
        <f t="array" aca="1" ref="T57" ca="1">_xlfn.IFS(Q57&lt;2,3,AND(Q57&gt;=2,Q57&lt;5),2,AND(Q57&gt;=5,Q57&lt;9),1,Q57&gt;=9,0)</f>
        <v>3</v>
      </c>
      <c r="U57" s="4">
        <f t="shared" si="5"/>
        <v>0</v>
      </c>
      <c r="V57" s="4">
        <f t="shared" si="6"/>
        <v>1</v>
      </c>
      <c r="W57" s="4">
        <f t="shared" si="7"/>
        <v>0</v>
      </c>
      <c r="X57" s="4">
        <f t="shared" si="8"/>
        <v>0</v>
      </c>
      <c r="Y57" s="4">
        <f t="shared" ca="1" si="9"/>
        <v>8</v>
      </c>
      <c r="Z57" s="4" t="str" cm="1">
        <f t="array" aca="1" ref="Z57" ca="1">_xlfn.IFS(Y57&lt;=2,"Low Risk",AND(Y57&gt;=3,Y57&lt;=5),"Medium Risk",AND(Y57&gt;=6,Y57&lt;=8),"High Risk",Y57&gt;=9,"Very High Risk")</f>
        <v>High Risk</v>
      </c>
      <c r="AA57" s="2"/>
    </row>
    <row r="58" spans="1:27" ht="16.5" customHeight="1" x14ac:dyDescent="0.45">
      <c r="A58" s="10" t="s">
        <v>84</v>
      </c>
      <c r="B58" s="11" t="s">
        <v>233</v>
      </c>
      <c r="C58" s="10" t="s">
        <v>176</v>
      </c>
      <c r="D58" s="1">
        <v>28</v>
      </c>
      <c r="E58" s="10" t="s">
        <v>26</v>
      </c>
      <c r="F58" s="12">
        <v>45583</v>
      </c>
      <c r="G58" s="13">
        <v>45597</v>
      </c>
      <c r="H58" s="13" t="str">
        <f t="shared" si="0"/>
        <v>01-Nov-2024</v>
      </c>
      <c r="I58" s="10">
        <v>4</v>
      </c>
      <c r="J58" s="14">
        <v>3492</v>
      </c>
      <c r="K58" s="4">
        <v>8</v>
      </c>
      <c r="L58" s="15">
        <v>3</v>
      </c>
      <c r="M58" s="10" t="s">
        <v>27</v>
      </c>
      <c r="N58" s="16">
        <f t="shared" ca="1" si="1"/>
        <v>8</v>
      </c>
      <c r="O58" s="16">
        <f t="shared" si="2"/>
        <v>241</v>
      </c>
      <c r="P58" s="16" t="str" cm="1">
        <f t="array" ref="P58">_xlfn.IFS(O58&lt;15,"&lt;15 Days",AND(O58&gt;15,O58&lt;30),"15-30 Days",AND(O58&gt;30,O58&lt;60),"30-60 Days",AND(O58&gt;60,O58&lt;180),"60-180 Days",O58&gt;180,"&gt;180 Days")</f>
        <v>&gt;180 Days</v>
      </c>
      <c r="Q58" s="17">
        <f t="shared" ca="1" si="3"/>
        <v>0.5</v>
      </c>
      <c r="R58" s="18">
        <f t="shared" si="4"/>
        <v>873</v>
      </c>
      <c r="S58" s="4" cm="1">
        <f t="array" ref="S58">_xlfn.IFS(P58="&gt;180 Days",4,P58="60-180 Days",3,P58="30-60 Days",2,P58="15-30 Days",1,P58="&lt;15 Days",0)</f>
        <v>4</v>
      </c>
      <c r="T58" s="4" cm="1">
        <f t="array" aca="1" ref="T58" ca="1">_xlfn.IFS(Q58&lt;2,3,AND(Q58&gt;=2,Q58&lt;5),2,AND(Q58&gt;=5,Q58&lt;9),1,Q58&gt;=9,0)</f>
        <v>3</v>
      </c>
      <c r="U58" s="4">
        <f t="shared" si="5"/>
        <v>0</v>
      </c>
      <c r="V58" s="4">
        <f t="shared" si="6"/>
        <v>1</v>
      </c>
      <c r="W58" s="4">
        <f t="shared" si="7"/>
        <v>0</v>
      </c>
      <c r="X58" s="4">
        <f t="shared" si="8"/>
        <v>0</v>
      </c>
      <c r="Y58" s="4">
        <f t="shared" ca="1" si="9"/>
        <v>8</v>
      </c>
      <c r="Z58" s="4" t="str" cm="1">
        <f t="array" aca="1" ref="Z58" ca="1">_xlfn.IFS(Y58&lt;=2,"Low Risk",AND(Y58&gt;=3,Y58&lt;=5),"Medium Risk",AND(Y58&gt;=6,Y58&lt;=8),"High Risk",Y58&gt;=9,"Very High Risk")</f>
        <v>High Risk</v>
      </c>
      <c r="AA58" s="2"/>
    </row>
    <row r="59" spans="1:27" ht="16.5" customHeight="1" x14ac:dyDescent="0.45">
      <c r="A59" s="10" t="s">
        <v>85</v>
      </c>
      <c r="B59" s="11" t="s">
        <v>234</v>
      </c>
      <c r="C59" s="10" t="s">
        <v>25</v>
      </c>
      <c r="D59" s="1">
        <v>25</v>
      </c>
      <c r="E59" s="10" t="s">
        <v>177</v>
      </c>
      <c r="F59" s="12">
        <v>45083</v>
      </c>
      <c r="G59" s="13">
        <v>45797</v>
      </c>
      <c r="H59" s="13" t="str">
        <f t="shared" si="0"/>
        <v>20-May-2025</v>
      </c>
      <c r="I59" s="10">
        <v>23</v>
      </c>
      <c r="J59" s="14">
        <v>38111</v>
      </c>
      <c r="K59" s="4">
        <v>8</v>
      </c>
      <c r="L59" s="15">
        <v>3</v>
      </c>
      <c r="M59" s="10" t="s">
        <v>27</v>
      </c>
      <c r="N59" s="16">
        <f t="shared" ca="1" si="1"/>
        <v>25</v>
      </c>
      <c r="O59" s="16">
        <f t="shared" si="2"/>
        <v>41</v>
      </c>
      <c r="P59" s="16" t="str" cm="1">
        <f t="array" ref="P59">_xlfn.IFS(O59&lt;15,"&lt;15 Days",AND(O59&gt;15,O59&lt;30),"15-30 Days",AND(O59&gt;30,O59&lt;60),"30-60 Days",AND(O59&gt;60,O59&lt;180),"60-180 Days",O59&gt;180,"&gt;180 Days")</f>
        <v>30-60 Days</v>
      </c>
      <c r="Q59" s="17">
        <f t="shared" ca="1" si="3"/>
        <v>0.92</v>
      </c>
      <c r="R59" s="18">
        <f t="shared" si="4"/>
        <v>1657</v>
      </c>
      <c r="S59" s="4" cm="1">
        <f t="array" ref="S59">_xlfn.IFS(P59="&gt;180 Days",4,P59="60-180 Days",3,P59="30-60 Days",2,P59="15-30 Days",1,P59="&lt;15 Days",0)</f>
        <v>2</v>
      </c>
      <c r="T59" s="4" cm="1">
        <f t="array" aca="1" ref="T59" ca="1">_xlfn.IFS(Q59&lt;2,3,AND(Q59&gt;=2,Q59&lt;5),2,AND(Q59&gt;=5,Q59&lt;9),1,Q59&gt;=9,0)</f>
        <v>3</v>
      </c>
      <c r="U59" s="4">
        <f t="shared" si="5"/>
        <v>0</v>
      </c>
      <c r="V59" s="4">
        <f t="shared" si="6"/>
        <v>1</v>
      </c>
      <c r="W59" s="4">
        <f t="shared" si="7"/>
        <v>0</v>
      </c>
      <c r="X59" s="4">
        <f t="shared" si="8"/>
        <v>0</v>
      </c>
      <c r="Y59" s="4">
        <f t="shared" ca="1" si="9"/>
        <v>6</v>
      </c>
      <c r="Z59" s="4" t="str" cm="1">
        <f t="array" aca="1" ref="Z59" ca="1">_xlfn.IFS(Y59&lt;=2,"Low Risk",AND(Y59&gt;=3,Y59&lt;=5),"Medium Risk",AND(Y59&gt;=6,Y59&lt;=8),"High Risk",Y59&gt;=9,"Very High Risk")</f>
        <v>High Risk</v>
      </c>
      <c r="AA59" s="2"/>
    </row>
    <row r="60" spans="1:27" ht="16.5" customHeight="1" x14ac:dyDescent="0.45">
      <c r="A60" s="10" t="s">
        <v>86</v>
      </c>
      <c r="B60" s="11" t="s">
        <v>235</v>
      </c>
      <c r="C60" s="10" t="s">
        <v>176</v>
      </c>
      <c r="D60" s="1">
        <v>37</v>
      </c>
      <c r="E60" s="10" t="s">
        <v>177</v>
      </c>
      <c r="F60" s="12">
        <v>44953</v>
      </c>
      <c r="G60" s="13">
        <v>45547</v>
      </c>
      <c r="H60" s="13" t="str">
        <f t="shared" si="0"/>
        <v>12-Sep-2024</v>
      </c>
      <c r="I60" s="10">
        <v>25</v>
      </c>
      <c r="J60" s="14">
        <v>12875</v>
      </c>
      <c r="K60" s="4">
        <v>8</v>
      </c>
      <c r="L60" s="15">
        <v>1</v>
      </c>
      <c r="M60" s="10" t="s">
        <v>298</v>
      </c>
      <c r="N60" s="16">
        <f t="shared" ca="1" si="1"/>
        <v>29</v>
      </c>
      <c r="O60" s="16">
        <f t="shared" si="2"/>
        <v>291</v>
      </c>
      <c r="P60" s="16" t="str" cm="1">
        <f t="array" ref="P60">_xlfn.IFS(O60&lt;15,"&lt;15 Days",AND(O60&gt;15,O60&lt;30),"15-30 Days",AND(O60&gt;30,O60&lt;60),"30-60 Days",AND(O60&gt;60,O60&lt;180),"60-180 Days",O60&gt;180,"&gt;180 Days")</f>
        <v>&gt;180 Days</v>
      </c>
      <c r="Q60" s="17">
        <f t="shared" ca="1" si="3"/>
        <v>0.86206896551724133</v>
      </c>
      <c r="R60" s="18">
        <f t="shared" si="4"/>
        <v>515</v>
      </c>
      <c r="S60" s="4" cm="1">
        <f t="array" ref="S60">_xlfn.IFS(P60="&gt;180 Days",4,P60="60-180 Days",3,P60="30-60 Days",2,P60="15-30 Days",1,P60="&lt;15 Days",0)</f>
        <v>4</v>
      </c>
      <c r="T60" s="4" cm="1">
        <f t="array" aca="1" ref="T60" ca="1">_xlfn.IFS(Q60&lt;2,3,AND(Q60&gt;=2,Q60&lt;5),2,AND(Q60&gt;=5,Q60&lt;9),1,Q60&gt;=9,0)</f>
        <v>3</v>
      </c>
      <c r="U60" s="4">
        <f t="shared" si="5"/>
        <v>1</v>
      </c>
      <c r="V60" s="4">
        <f t="shared" si="6"/>
        <v>1</v>
      </c>
      <c r="W60" s="4">
        <f t="shared" si="7"/>
        <v>2</v>
      </c>
      <c r="X60" s="4">
        <f t="shared" si="8"/>
        <v>1</v>
      </c>
      <c r="Y60" s="4">
        <f t="shared" ca="1" si="9"/>
        <v>12</v>
      </c>
      <c r="Z60" s="4" t="str" cm="1">
        <f t="array" aca="1" ref="Z60" ca="1">_xlfn.IFS(Y60&lt;=2,"Low Risk",AND(Y60&gt;=3,Y60&lt;=5),"Medium Risk",AND(Y60&gt;=6,Y60&lt;=8),"High Risk",Y60&gt;=9,"Very High Risk")</f>
        <v>Very High Risk</v>
      </c>
      <c r="AA60" s="2"/>
    </row>
    <row r="61" spans="1:27" ht="16.5" customHeight="1" x14ac:dyDescent="0.45">
      <c r="A61" s="10" t="s">
        <v>87</v>
      </c>
      <c r="B61" s="11" t="s">
        <v>236</v>
      </c>
      <c r="C61" s="10" t="s">
        <v>25</v>
      </c>
      <c r="D61" s="1">
        <v>25</v>
      </c>
      <c r="E61" s="10" t="s">
        <v>26</v>
      </c>
      <c r="F61" s="12">
        <v>45452</v>
      </c>
      <c r="G61" s="13">
        <v>45456</v>
      </c>
      <c r="H61" s="13" t="str">
        <f t="shared" si="0"/>
        <v>13-Jun-2024</v>
      </c>
      <c r="I61" s="10">
        <v>21</v>
      </c>
      <c r="J61" s="14">
        <v>41139</v>
      </c>
      <c r="K61" s="4">
        <v>6</v>
      </c>
      <c r="L61" s="15">
        <v>4</v>
      </c>
      <c r="M61" s="10" t="s">
        <v>27</v>
      </c>
      <c r="N61" s="16">
        <f t="shared" ca="1" si="1"/>
        <v>13</v>
      </c>
      <c r="O61" s="16">
        <f t="shared" si="2"/>
        <v>382</v>
      </c>
      <c r="P61" s="16" t="str" cm="1">
        <f t="array" ref="P61">_xlfn.IFS(O61&lt;15,"&lt;15 Days",AND(O61&gt;15,O61&lt;30),"15-30 Days",AND(O61&gt;30,O61&lt;60),"30-60 Days",AND(O61&gt;60,O61&lt;180),"60-180 Days",O61&gt;180,"&gt;180 Days")</f>
        <v>&gt;180 Days</v>
      </c>
      <c r="Q61" s="17">
        <f t="shared" ca="1" si="3"/>
        <v>1.6153846153846154</v>
      </c>
      <c r="R61" s="18">
        <f t="shared" si="4"/>
        <v>1959</v>
      </c>
      <c r="S61" s="4" cm="1">
        <f t="array" ref="S61">_xlfn.IFS(P61="&gt;180 Days",4,P61="60-180 Days",3,P61="30-60 Days",2,P61="15-30 Days",1,P61="&lt;15 Days",0)</f>
        <v>4</v>
      </c>
      <c r="T61" s="4" cm="1">
        <f t="array" aca="1" ref="T61" ca="1">_xlfn.IFS(Q61&lt;2,3,AND(Q61&gt;=2,Q61&lt;5),2,AND(Q61&gt;=5,Q61&lt;9),1,Q61&gt;=9,0)</f>
        <v>3</v>
      </c>
      <c r="U61" s="4">
        <f t="shared" si="5"/>
        <v>0</v>
      </c>
      <c r="V61" s="4">
        <f t="shared" si="6"/>
        <v>1</v>
      </c>
      <c r="W61" s="4">
        <f t="shared" si="7"/>
        <v>0</v>
      </c>
      <c r="X61" s="4">
        <f t="shared" si="8"/>
        <v>0</v>
      </c>
      <c r="Y61" s="4">
        <f t="shared" ca="1" si="9"/>
        <v>8</v>
      </c>
      <c r="Z61" s="4" t="str" cm="1">
        <f t="array" aca="1" ref="Z61" ca="1">_xlfn.IFS(Y61&lt;=2,"Low Risk",AND(Y61&gt;=3,Y61&lt;=5),"Medium Risk",AND(Y61&gt;=6,Y61&lt;=8),"High Risk",Y61&gt;=9,"Very High Risk")</f>
        <v>High Risk</v>
      </c>
      <c r="AA61" s="2"/>
    </row>
    <row r="62" spans="1:27" ht="16.5" customHeight="1" x14ac:dyDescent="0.45">
      <c r="A62" s="10" t="s">
        <v>88</v>
      </c>
      <c r="B62" s="11" t="s">
        <v>237</v>
      </c>
      <c r="C62" s="10" t="s">
        <v>176</v>
      </c>
      <c r="D62" s="1">
        <v>38</v>
      </c>
      <c r="E62" s="10" t="s">
        <v>26</v>
      </c>
      <c r="F62" s="12">
        <v>44569</v>
      </c>
      <c r="G62" s="13">
        <v>45518</v>
      </c>
      <c r="H62" s="13" t="str">
        <f t="shared" si="0"/>
        <v>14-Aug-2024</v>
      </c>
      <c r="I62" s="10">
        <v>12</v>
      </c>
      <c r="J62" s="14">
        <v>7104</v>
      </c>
      <c r="K62" s="4">
        <v>6</v>
      </c>
      <c r="L62" s="15">
        <v>5</v>
      </c>
      <c r="M62" s="10" t="s">
        <v>27</v>
      </c>
      <c r="N62" s="16">
        <f t="shared" ca="1" si="1"/>
        <v>42</v>
      </c>
      <c r="O62" s="16">
        <f t="shared" si="2"/>
        <v>320</v>
      </c>
      <c r="P62" s="16" t="str" cm="1">
        <f t="array" ref="P62">_xlfn.IFS(O62&lt;15,"&lt;15 Days",AND(O62&gt;15,O62&lt;30),"15-30 Days",AND(O62&gt;30,O62&lt;60),"30-60 Days",AND(O62&gt;60,O62&lt;180),"60-180 Days",O62&gt;180,"&gt;180 Days")</f>
        <v>&gt;180 Days</v>
      </c>
      <c r="Q62" s="17">
        <f t="shared" ca="1" si="3"/>
        <v>0.2857142857142857</v>
      </c>
      <c r="R62" s="18">
        <f t="shared" si="4"/>
        <v>592</v>
      </c>
      <c r="S62" s="4" cm="1">
        <f t="array" ref="S62">_xlfn.IFS(P62="&gt;180 Days",4,P62="60-180 Days",3,P62="30-60 Days",2,P62="15-30 Days",1,P62="&lt;15 Days",0)</f>
        <v>4</v>
      </c>
      <c r="T62" s="4" cm="1">
        <f t="array" aca="1" ref="T62" ca="1">_xlfn.IFS(Q62&lt;2,3,AND(Q62&gt;=2,Q62&lt;5),2,AND(Q62&gt;=5,Q62&lt;9),1,Q62&gt;=9,0)</f>
        <v>3</v>
      </c>
      <c r="U62" s="4">
        <f t="shared" si="5"/>
        <v>1</v>
      </c>
      <c r="V62" s="4">
        <f t="shared" si="6"/>
        <v>1</v>
      </c>
      <c r="W62" s="4">
        <f t="shared" si="7"/>
        <v>0</v>
      </c>
      <c r="X62" s="4">
        <f t="shared" si="8"/>
        <v>0</v>
      </c>
      <c r="Y62" s="4">
        <f t="shared" ca="1" si="9"/>
        <v>9</v>
      </c>
      <c r="Z62" s="4" t="str" cm="1">
        <f t="array" aca="1" ref="Z62" ca="1">_xlfn.IFS(Y62&lt;=2,"Low Risk",AND(Y62&gt;=3,Y62&lt;=5),"Medium Risk",AND(Y62&gt;=6,Y62&lt;=8),"High Risk",Y62&gt;=9,"Very High Risk")</f>
        <v>Very High Risk</v>
      </c>
      <c r="AA62" s="2"/>
    </row>
    <row r="63" spans="1:27" ht="16.5" customHeight="1" x14ac:dyDescent="0.45">
      <c r="A63" s="10" t="s">
        <v>89</v>
      </c>
      <c r="B63" s="11" t="s">
        <v>238</v>
      </c>
      <c r="C63" s="10" t="s">
        <v>25</v>
      </c>
      <c r="D63" s="1">
        <v>37</v>
      </c>
      <c r="E63" s="10" t="s">
        <v>26</v>
      </c>
      <c r="F63" s="12">
        <v>44918</v>
      </c>
      <c r="G63" s="13">
        <v>45248</v>
      </c>
      <c r="H63" s="13" t="str">
        <f t="shared" si="0"/>
        <v>18-Nov-2023</v>
      </c>
      <c r="I63" s="10">
        <v>21</v>
      </c>
      <c r="J63" s="14">
        <v>28434</v>
      </c>
      <c r="K63" s="4">
        <v>6</v>
      </c>
      <c r="L63" s="15">
        <v>3</v>
      </c>
      <c r="M63" s="10" t="s">
        <v>27</v>
      </c>
      <c r="N63" s="16">
        <f t="shared" ca="1" si="1"/>
        <v>30</v>
      </c>
      <c r="O63" s="16">
        <f t="shared" si="2"/>
        <v>590</v>
      </c>
      <c r="P63" s="16" t="str" cm="1">
        <f t="array" ref="P63">_xlfn.IFS(O63&lt;15,"&lt;15 Days",AND(O63&gt;15,O63&lt;30),"15-30 Days",AND(O63&gt;30,O63&lt;60),"30-60 Days",AND(O63&gt;60,O63&lt;180),"60-180 Days",O63&gt;180,"&gt;180 Days")</f>
        <v>&gt;180 Days</v>
      </c>
      <c r="Q63" s="17">
        <f t="shared" ca="1" si="3"/>
        <v>0.7</v>
      </c>
      <c r="R63" s="18">
        <f t="shared" si="4"/>
        <v>1354</v>
      </c>
      <c r="S63" s="4" cm="1">
        <f t="array" ref="S63">_xlfn.IFS(P63="&gt;180 Days",4,P63="60-180 Days",3,P63="30-60 Days",2,P63="15-30 Days",1,P63="&lt;15 Days",0)</f>
        <v>4</v>
      </c>
      <c r="T63" s="4" cm="1">
        <f t="array" aca="1" ref="T63" ca="1">_xlfn.IFS(Q63&lt;2,3,AND(Q63&gt;=2,Q63&lt;5),2,AND(Q63&gt;=5,Q63&lt;9),1,Q63&gt;=9,0)</f>
        <v>3</v>
      </c>
      <c r="U63" s="4">
        <f t="shared" si="5"/>
        <v>0</v>
      </c>
      <c r="V63" s="4">
        <f t="shared" si="6"/>
        <v>1</v>
      </c>
      <c r="W63" s="4">
        <f t="shared" si="7"/>
        <v>0</v>
      </c>
      <c r="X63" s="4">
        <f t="shared" si="8"/>
        <v>0</v>
      </c>
      <c r="Y63" s="4">
        <f t="shared" ca="1" si="9"/>
        <v>8</v>
      </c>
      <c r="Z63" s="4" t="str" cm="1">
        <f t="array" aca="1" ref="Z63" ca="1">_xlfn.IFS(Y63&lt;=2,"Low Risk",AND(Y63&gt;=3,Y63&lt;=5),"Medium Risk",AND(Y63&gt;=6,Y63&lt;=8),"High Risk",Y63&gt;=9,"Very High Risk")</f>
        <v>High Risk</v>
      </c>
      <c r="AA63" s="2"/>
    </row>
    <row r="64" spans="1:27" ht="16.5" customHeight="1" x14ac:dyDescent="0.45">
      <c r="A64" s="10" t="s">
        <v>90</v>
      </c>
      <c r="B64" s="11" t="s">
        <v>239</v>
      </c>
      <c r="C64" s="10" t="s">
        <v>176</v>
      </c>
      <c r="D64" s="1">
        <v>34</v>
      </c>
      <c r="E64" s="10" t="s">
        <v>177</v>
      </c>
      <c r="F64" s="12">
        <v>45840</v>
      </c>
      <c r="G64" s="13">
        <v>45841</v>
      </c>
      <c r="H64" s="13" t="str">
        <f t="shared" si="0"/>
        <v>03-Jul-2025</v>
      </c>
      <c r="I64" s="10">
        <v>16</v>
      </c>
      <c r="J64" s="14">
        <v>14592</v>
      </c>
      <c r="K64" s="4">
        <v>0</v>
      </c>
      <c r="L64" s="15">
        <v>1</v>
      </c>
      <c r="M64" s="10" t="s">
        <v>27</v>
      </c>
      <c r="N64" s="16">
        <f t="shared" ca="1" si="1"/>
        <v>0</v>
      </c>
      <c r="O64" s="16" t="e">
        <f t="shared" si="2"/>
        <v>#NUM!</v>
      </c>
      <c r="P64" s="16" t="e" cm="1">
        <f t="array" ref="P64">_xlfn.IFS(O64&lt;15,"&lt;15 Days",AND(O64&gt;15,O64&lt;30),"15-30 Days",AND(O64&gt;30,O64&lt;60),"30-60 Days",AND(O64&gt;60,O64&lt;180),"60-180 Days",O64&gt;180,"&gt;180 Days")</f>
        <v>#NUM!</v>
      </c>
      <c r="Q64" s="17" t="e">
        <f t="shared" ca="1" si="3"/>
        <v>#DIV/0!</v>
      </c>
      <c r="R64" s="18">
        <f t="shared" si="4"/>
        <v>912</v>
      </c>
      <c r="S64" s="4" t="e" cm="1">
        <f t="array" ref="S64">_xlfn.IFS(P64="&gt;180 Days",4,P64="60-180 Days",3,P64="30-60 Days",2,P64="15-30 Days",1,P64="&lt;15 Days",0)</f>
        <v>#NUM!</v>
      </c>
      <c r="T64" s="4" t="e" cm="1">
        <f t="array" aca="1" ref="T64" ca="1">_xlfn.IFS(Q64&lt;2,3,AND(Q64&gt;=2,Q64&lt;5),2,AND(Q64&gt;=5,Q64&lt;9),1,Q64&gt;=9,0)</f>
        <v>#DIV/0!</v>
      </c>
      <c r="U64" s="4">
        <f t="shared" si="5"/>
        <v>0</v>
      </c>
      <c r="V64" s="4">
        <f t="shared" si="6"/>
        <v>0</v>
      </c>
      <c r="W64" s="4">
        <f t="shared" si="7"/>
        <v>0</v>
      </c>
      <c r="X64" s="4">
        <f t="shared" si="8"/>
        <v>1</v>
      </c>
      <c r="Y64" s="4" t="e">
        <f t="shared" ca="1" si="9"/>
        <v>#NUM!</v>
      </c>
      <c r="Z64" s="4" t="e" cm="1">
        <f t="array" aca="1" ref="Z64" ca="1">_xlfn.IFS(Y64&lt;=2,"Low Risk",AND(Y64&gt;=3,Y64&lt;=5),"Medium Risk",AND(Y64&gt;=6,Y64&lt;=8),"High Risk",Y64&gt;=9,"Very High Risk")</f>
        <v>#NUM!</v>
      </c>
      <c r="AA64" s="2"/>
    </row>
    <row r="65" spans="1:27" ht="16.5" customHeight="1" x14ac:dyDescent="0.45">
      <c r="A65" s="10" t="s">
        <v>91</v>
      </c>
      <c r="B65" s="11" t="s">
        <v>240</v>
      </c>
      <c r="C65" s="10" t="s">
        <v>25</v>
      </c>
      <c r="D65" s="1">
        <v>45</v>
      </c>
      <c r="E65" s="10" t="s">
        <v>26</v>
      </c>
      <c r="F65" s="12">
        <v>44939</v>
      </c>
      <c r="G65" s="13">
        <v>45405</v>
      </c>
      <c r="H65" s="13" t="str">
        <f t="shared" si="0"/>
        <v>23-Apr-2024</v>
      </c>
      <c r="I65" s="10">
        <v>14</v>
      </c>
      <c r="J65" s="14">
        <v>13860</v>
      </c>
      <c r="K65" s="4">
        <v>10</v>
      </c>
      <c r="L65" s="15">
        <v>4</v>
      </c>
      <c r="M65" s="10" t="s">
        <v>27</v>
      </c>
      <c r="N65" s="16">
        <f t="shared" ca="1" si="1"/>
        <v>30</v>
      </c>
      <c r="O65" s="16">
        <f t="shared" si="2"/>
        <v>433</v>
      </c>
      <c r="P65" s="16" t="str" cm="1">
        <f t="array" ref="P65">_xlfn.IFS(O65&lt;15,"&lt;15 Days",AND(O65&gt;15,O65&lt;30),"15-30 Days",AND(O65&gt;30,O65&lt;60),"30-60 Days",AND(O65&gt;60,O65&lt;180),"60-180 Days",O65&gt;180,"&gt;180 Days")</f>
        <v>&gt;180 Days</v>
      </c>
      <c r="Q65" s="17">
        <f t="shared" ca="1" si="3"/>
        <v>0.46666666666666667</v>
      </c>
      <c r="R65" s="18">
        <f t="shared" si="4"/>
        <v>990</v>
      </c>
      <c r="S65" s="4" cm="1">
        <f t="array" ref="S65">_xlfn.IFS(P65="&gt;180 Days",4,P65="60-180 Days",3,P65="30-60 Days",2,P65="15-30 Days",1,P65="&lt;15 Days",0)</f>
        <v>4</v>
      </c>
      <c r="T65" s="4" cm="1">
        <f t="array" aca="1" ref="T65" ca="1">_xlfn.IFS(Q65&lt;2,3,AND(Q65&gt;=2,Q65&lt;5),2,AND(Q65&gt;=5,Q65&lt;9),1,Q65&gt;=9,0)</f>
        <v>3</v>
      </c>
      <c r="U65" s="4">
        <f t="shared" si="5"/>
        <v>0</v>
      </c>
      <c r="V65" s="4">
        <f t="shared" si="6"/>
        <v>1</v>
      </c>
      <c r="W65" s="4">
        <f t="shared" si="7"/>
        <v>0</v>
      </c>
      <c r="X65" s="4">
        <f t="shared" si="8"/>
        <v>0</v>
      </c>
      <c r="Y65" s="4">
        <f t="shared" ca="1" si="9"/>
        <v>8</v>
      </c>
      <c r="Z65" s="4" t="str" cm="1">
        <f t="array" aca="1" ref="Z65" ca="1">_xlfn.IFS(Y65&lt;=2,"Low Risk",AND(Y65&gt;=3,Y65&lt;=5),"Medium Risk",AND(Y65&gt;=6,Y65&lt;=8),"High Risk",Y65&gt;=9,"Very High Risk")</f>
        <v>High Risk</v>
      </c>
      <c r="AA65" s="2"/>
    </row>
    <row r="66" spans="1:27" ht="16.5" customHeight="1" x14ac:dyDescent="0.45">
      <c r="A66" s="10" t="s">
        <v>92</v>
      </c>
      <c r="B66" s="11" t="s">
        <v>241</v>
      </c>
      <c r="C66" s="10" t="s">
        <v>176</v>
      </c>
      <c r="D66" s="1">
        <v>32</v>
      </c>
      <c r="E66" s="10" t="s">
        <v>26</v>
      </c>
      <c r="F66" s="12">
        <v>45409</v>
      </c>
      <c r="G66" s="13">
        <v>45435</v>
      </c>
      <c r="H66" s="13" t="str">
        <f t="shared" si="0"/>
        <v>23-May-2024</v>
      </c>
      <c r="I66" s="10">
        <v>8</v>
      </c>
      <c r="J66" s="14">
        <v>9520</v>
      </c>
      <c r="K66" s="4">
        <v>9</v>
      </c>
      <c r="L66" s="15">
        <v>4</v>
      </c>
      <c r="M66" s="10" t="s">
        <v>27</v>
      </c>
      <c r="N66" s="16">
        <f t="shared" ca="1" si="1"/>
        <v>14</v>
      </c>
      <c r="O66" s="16">
        <f t="shared" si="2"/>
        <v>403</v>
      </c>
      <c r="P66" s="16" t="str" cm="1">
        <f t="array" ref="P66">_xlfn.IFS(O66&lt;15,"&lt;15 Days",AND(O66&gt;15,O66&lt;30),"15-30 Days",AND(O66&gt;30,O66&lt;60),"30-60 Days",AND(O66&gt;60,O66&lt;180),"60-180 Days",O66&gt;180,"&gt;180 Days")</f>
        <v>&gt;180 Days</v>
      </c>
      <c r="Q66" s="17">
        <f t="shared" ca="1" si="3"/>
        <v>0.5714285714285714</v>
      </c>
      <c r="R66" s="18">
        <f t="shared" si="4"/>
        <v>1190</v>
      </c>
      <c r="S66" s="4" cm="1">
        <f t="array" ref="S66">_xlfn.IFS(P66="&gt;180 Days",4,P66="60-180 Days",3,P66="30-60 Days",2,P66="15-30 Days",1,P66="&lt;15 Days",0)</f>
        <v>4</v>
      </c>
      <c r="T66" s="4" cm="1">
        <f t="array" aca="1" ref="T66" ca="1">_xlfn.IFS(Q66&lt;2,3,AND(Q66&gt;=2,Q66&lt;5),2,AND(Q66&gt;=5,Q66&lt;9),1,Q66&gt;=9,0)</f>
        <v>3</v>
      </c>
      <c r="U66" s="4">
        <f t="shared" si="5"/>
        <v>0</v>
      </c>
      <c r="V66" s="4">
        <f t="shared" si="6"/>
        <v>1</v>
      </c>
      <c r="W66" s="4">
        <f t="shared" si="7"/>
        <v>0</v>
      </c>
      <c r="X66" s="4">
        <f t="shared" si="8"/>
        <v>0</v>
      </c>
      <c r="Y66" s="4">
        <f t="shared" ca="1" si="9"/>
        <v>8</v>
      </c>
      <c r="Z66" s="4" t="str" cm="1">
        <f t="array" aca="1" ref="Z66" ca="1">_xlfn.IFS(Y66&lt;=2,"Low Risk",AND(Y66&gt;=3,Y66&lt;=5),"Medium Risk",AND(Y66&gt;=6,Y66&lt;=8),"High Risk",Y66&gt;=9,"Very High Risk")</f>
        <v>High Risk</v>
      </c>
      <c r="AA66" s="2"/>
    </row>
    <row r="67" spans="1:27" ht="16.5" customHeight="1" x14ac:dyDescent="0.45">
      <c r="A67" s="10" t="s">
        <v>93</v>
      </c>
      <c r="B67" s="11" t="s">
        <v>242</v>
      </c>
      <c r="C67" s="10" t="s">
        <v>25</v>
      </c>
      <c r="D67" s="1">
        <v>36</v>
      </c>
      <c r="E67" s="10" t="s">
        <v>26</v>
      </c>
      <c r="F67" s="12">
        <v>45336</v>
      </c>
      <c r="G67" s="13">
        <v>45836</v>
      </c>
      <c r="H67" s="13" t="str">
        <f t="shared" si="0"/>
        <v>28-Jun-2025</v>
      </c>
      <c r="I67" s="10">
        <v>17</v>
      </c>
      <c r="J67" s="14">
        <v>33456</v>
      </c>
      <c r="K67" s="4">
        <v>9</v>
      </c>
      <c r="L67" s="15">
        <v>5</v>
      </c>
      <c r="M67" s="10" t="s">
        <v>27</v>
      </c>
      <c r="N67" s="16">
        <f t="shared" ca="1" si="1"/>
        <v>17</v>
      </c>
      <c r="O67" s="16">
        <f t="shared" si="2"/>
        <v>2</v>
      </c>
      <c r="P67" s="16" t="str" cm="1">
        <f t="array" ref="P67">_xlfn.IFS(O67&lt;15,"&lt;15 Days",AND(O67&gt;15,O67&lt;30),"15-30 Days",AND(O67&gt;30,O67&lt;60),"30-60 Days",AND(O67&gt;60,O67&lt;180),"60-180 Days",O67&gt;180,"&gt;180 Days")</f>
        <v>&lt;15 Days</v>
      </c>
      <c r="Q67" s="17">
        <f t="shared" ca="1" si="3"/>
        <v>1</v>
      </c>
      <c r="R67" s="18">
        <f t="shared" si="4"/>
        <v>1968</v>
      </c>
      <c r="S67" s="4" cm="1">
        <f t="array" ref="S67">_xlfn.IFS(P67="&gt;180 Days",4,P67="60-180 Days",3,P67="30-60 Days",2,P67="15-30 Days",1,P67="&lt;15 Days",0)</f>
        <v>0</v>
      </c>
      <c r="T67" s="4" cm="1">
        <f t="array" aca="1" ref="T67" ca="1">_xlfn.IFS(Q67&lt;2,3,AND(Q67&gt;=2,Q67&lt;5),2,AND(Q67&gt;=5,Q67&lt;9),1,Q67&gt;=9,0)</f>
        <v>3</v>
      </c>
      <c r="U67" s="4">
        <f t="shared" si="5"/>
        <v>0</v>
      </c>
      <c r="V67" s="4">
        <f t="shared" si="6"/>
        <v>1</v>
      </c>
      <c r="W67" s="4">
        <f t="shared" si="7"/>
        <v>0</v>
      </c>
      <c r="X67" s="4">
        <f t="shared" si="8"/>
        <v>0</v>
      </c>
      <c r="Y67" s="4">
        <f t="shared" ca="1" si="9"/>
        <v>4</v>
      </c>
      <c r="Z67" s="4" t="str" cm="1">
        <f t="array" aca="1" ref="Z67" ca="1">_xlfn.IFS(Y67&lt;=2,"Low Risk",AND(Y67&gt;=3,Y67&lt;=5),"Medium Risk",AND(Y67&gt;=6,Y67&lt;=8),"High Risk",Y67&gt;=9,"Very High Risk")</f>
        <v>Medium Risk</v>
      </c>
      <c r="AA67" s="2"/>
    </row>
    <row r="68" spans="1:27" ht="16.5" customHeight="1" x14ac:dyDescent="0.45">
      <c r="A68" s="10" t="s">
        <v>94</v>
      </c>
      <c r="B68" s="11" t="s">
        <v>243</v>
      </c>
      <c r="C68" s="10" t="s">
        <v>176</v>
      </c>
      <c r="D68" s="1">
        <v>30</v>
      </c>
      <c r="E68" s="10" t="s">
        <v>26</v>
      </c>
      <c r="F68" s="12">
        <v>45368</v>
      </c>
      <c r="G68" s="13">
        <v>45836</v>
      </c>
      <c r="H68" s="13" t="str">
        <f t="shared" ref="H68:H122" si="10">TEXT(G68,"dd-mmm-yyyy")</f>
        <v>28-Jun-2025</v>
      </c>
      <c r="I68" s="10">
        <v>30</v>
      </c>
      <c r="J68" s="14">
        <v>47640</v>
      </c>
      <c r="K68" s="4">
        <v>10</v>
      </c>
      <c r="L68" s="15">
        <v>5</v>
      </c>
      <c r="M68" s="10" t="s">
        <v>27</v>
      </c>
      <c r="N68" s="16">
        <f t="shared" ca="1" si="1"/>
        <v>15</v>
      </c>
      <c r="O68" s="16">
        <f t="shared" si="2"/>
        <v>2</v>
      </c>
      <c r="P68" s="16" t="str" cm="1">
        <f t="array" ref="P68">_xlfn.IFS(O68&lt;15,"&lt;15 Days",AND(O68&gt;15,O68&lt;30),"15-30 Days",AND(O68&gt;30,O68&lt;60),"30-60 Days",AND(O68&gt;60,O68&lt;180),"60-180 Days",O68&gt;180,"&gt;180 Days")</f>
        <v>&lt;15 Days</v>
      </c>
      <c r="Q68" s="17">
        <f t="shared" ca="1" si="3"/>
        <v>2</v>
      </c>
      <c r="R68" s="18">
        <f t="shared" si="4"/>
        <v>1588</v>
      </c>
      <c r="S68" s="4" cm="1">
        <f t="array" ref="S68">_xlfn.IFS(P68="&gt;180 Days",4,P68="60-180 Days",3,P68="30-60 Days",2,P68="15-30 Days",1,P68="&lt;15 Days",0)</f>
        <v>0</v>
      </c>
      <c r="T68" s="4" cm="1">
        <f t="array" aca="1" ref="T68" ca="1">_xlfn.IFS(Q68&lt;2,3,AND(Q68&gt;=2,Q68&lt;5),2,AND(Q68&gt;=5,Q68&lt;9),1,Q68&gt;=9,0)</f>
        <v>2</v>
      </c>
      <c r="U68" s="4">
        <f t="shared" si="5"/>
        <v>0</v>
      </c>
      <c r="V68" s="4">
        <f t="shared" si="6"/>
        <v>1</v>
      </c>
      <c r="W68" s="4">
        <f t="shared" si="7"/>
        <v>0</v>
      </c>
      <c r="X68" s="4">
        <f t="shared" si="8"/>
        <v>0</v>
      </c>
      <c r="Y68" s="4">
        <f t="shared" ca="1" si="9"/>
        <v>3</v>
      </c>
      <c r="Z68" s="4" t="str" cm="1">
        <f t="array" aca="1" ref="Z68" ca="1">_xlfn.IFS(Y68&lt;=2,"Low Risk",AND(Y68&gt;=3,Y68&lt;=5),"Medium Risk",AND(Y68&gt;=6,Y68&lt;=8),"High Risk",Y68&gt;=9,"Very High Risk")</f>
        <v>Medium Risk</v>
      </c>
      <c r="AA68" s="2"/>
    </row>
    <row r="69" spans="1:27" ht="16.5" customHeight="1" x14ac:dyDescent="0.45">
      <c r="A69" s="10" t="s">
        <v>95</v>
      </c>
      <c r="B69" s="11" t="s">
        <v>244</v>
      </c>
      <c r="C69" s="10" t="s">
        <v>25</v>
      </c>
      <c r="D69" s="1">
        <v>45</v>
      </c>
      <c r="E69" s="10" t="s">
        <v>178</v>
      </c>
      <c r="F69" s="12">
        <v>44657</v>
      </c>
      <c r="G69" s="13">
        <v>45688</v>
      </c>
      <c r="H69" s="13" t="str">
        <f t="shared" si="10"/>
        <v>31-Jan-2025</v>
      </c>
      <c r="I69" s="10">
        <v>4</v>
      </c>
      <c r="J69" s="14">
        <v>7900</v>
      </c>
      <c r="K69" s="4">
        <v>5</v>
      </c>
      <c r="L69" s="15">
        <v>2</v>
      </c>
      <c r="M69" s="10" t="s">
        <v>27</v>
      </c>
      <c r="N69" s="16">
        <f t="shared" ref="N69:N122" ca="1" si="11">DATEDIF(F69,TODAY(),"m")</f>
        <v>39</v>
      </c>
      <c r="O69" s="16">
        <f t="shared" ref="O69:O122" si="12">DATEDIF(DATEVALUE(H69), DATEVALUE("30-6-2025"),"d")</f>
        <v>150</v>
      </c>
      <c r="P69" s="16" t="str" cm="1">
        <f t="array" ref="P69">_xlfn.IFS(O69&lt;15,"&lt;15 Days",AND(O69&gt;15,O69&lt;30),"15-30 Days",AND(O69&gt;30,O69&lt;60),"30-60 Days",AND(O69&gt;60,O69&lt;180),"60-180 Days",O69&gt;180,"&gt;180 Days")</f>
        <v>60-180 Days</v>
      </c>
      <c r="Q69" s="17">
        <f t="shared" ref="Q69:Q122" ca="1" si="13">I69/N69</f>
        <v>0.10256410256410256</v>
      </c>
      <c r="R69" s="18">
        <f t="shared" ref="R69:R122" si="14">J69/I69</f>
        <v>1975</v>
      </c>
      <c r="S69" s="4" cm="1">
        <f t="array" ref="S69">_xlfn.IFS(P69="&gt;180 Days",4,P69="60-180 Days",3,P69="30-60 Days",2,P69="15-30 Days",1,P69="&lt;15 Days",0)</f>
        <v>3</v>
      </c>
      <c r="T69" s="4" cm="1">
        <f t="array" aca="1" ref="T69" ca="1">_xlfn.IFS(Q69&lt;2,3,AND(Q69&gt;=2,Q69&lt;5),2,AND(Q69&gt;=5,Q69&lt;9),1,Q69&gt;=9,0)</f>
        <v>3</v>
      </c>
      <c r="U69" s="4">
        <f t="shared" ref="U69:U122" si="15">IF(R69&lt;700,1,0)</f>
        <v>0</v>
      </c>
      <c r="V69" s="4">
        <f t="shared" ref="V69:V122" si="16">IF(K69&gt;=2, 1, 0)</f>
        <v>1</v>
      </c>
      <c r="W69" s="4">
        <f t="shared" ref="W69:W122" si="17">IF(M69="Yes",2,0)</f>
        <v>0</v>
      </c>
      <c r="X69" s="4">
        <f t="shared" ref="X69:X122" si="18">IF(L69&lt;3, 1, 0)</f>
        <v>1</v>
      </c>
      <c r="Y69" s="4">
        <f t="shared" ref="Y69:Y122" ca="1" si="19">S69+T69+U69+V69+W69+X69</f>
        <v>8</v>
      </c>
      <c r="Z69" s="4" t="str" cm="1">
        <f t="array" aca="1" ref="Z69" ca="1">_xlfn.IFS(Y69&lt;=2,"Low Risk",AND(Y69&gt;=3,Y69&lt;=5),"Medium Risk",AND(Y69&gt;=6,Y69&lt;=8),"High Risk",Y69&gt;=9,"Very High Risk")</f>
        <v>High Risk</v>
      </c>
      <c r="AA69" s="2"/>
    </row>
    <row r="70" spans="1:27" ht="16.5" customHeight="1" x14ac:dyDescent="0.45">
      <c r="A70" s="10" t="s">
        <v>96</v>
      </c>
      <c r="B70" s="11" t="s">
        <v>245</v>
      </c>
      <c r="C70" s="10" t="s">
        <v>176</v>
      </c>
      <c r="D70" s="1">
        <v>45</v>
      </c>
      <c r="E70" s="10" t="s">
        <v>26</v>
      </c>
      <c r="F70" s="12">
        <v>45815</v>
      </c>
      <c r="G70" s="13">
        <v>45840</v>
      </c>
      <c r="H70" s="13" t="str">
        <f t="shared" si="10"/>
        <v>02-Jul-2025</v>
      </c>
      <c r="I70" s="10">
        <v>30</v>
      </c>
      <c r="J70" s="14">
        <v>16080</v>
      </c>
      <c r="K70" s="4">
        <v>8</v>
      </c>
      <c r="L70" s="15">
        <v>4</v>
      </c>
      <c r="M70" s="10" t="s">
        <v>298</v>
      </c>
      <c r="N70" s="16">
        <f t="shared" ca="1" si="11"/>
        <v>1</v>
      </c>
      <c r="O70" s="16" t="e">
        <f t="shared" si="12"/>
        <v>#NUM!</v>
      </c>
      <c r="P70" s="16" t="e" cm="1">
        <f t="array" ref="P70">_xlfn.IFS(O70&lt;15,"&lt;15 Days",AND(O70&gt;15,O70&lt;30),"15-30 Days",AND(O70&gt;30,O70&lt;60),"30-60 Days",AND(O70&gt;60,O70&lt;180),"60-180 Days",O70&gt;180,"&gt;180 Days")</f>
        <v>#NUM!</v>
      </c>
      <c r="Q70" s="17">
        <f t="shared" ca="1" si="13"/>
        <v>30</v>
      </c>
      <c r="R70" s="18">
        <f t="shared" si="14"/>
        <v>536</v>
      </c>
      <c r="S70" s="4" t="e" cm="1">
        <f t="array" ref="S70">_xlfn.IFS(P70="&gt;180 Days",4,P70="60-180 Days",3,P70="30-60 Days",2,P70="15-30 Days",1,P70="&lt;15 Days",0)</f>
        <v>#NUM!</v>
      </c>
      <c r="T70" s="4" cm="1">
        <f t="array" aca="1" ref="T70" ca="1">_xlfn.IFS(Q70&lt;2,3,AND(Q70&gt;=2,Q70&lt;5),2,AND(Q70&gt;=5,Q70&lt;9),1,Q70&gt;=9,0)</f>
        <v>0</v>
      </c>
      <c r="U70" s="4">
        <f t="shared" si="15"/>
        <v>1</v>
      </c>
      <c r="V70" s="4">
        <f t="shared" si="16"/>
        <v>1</v>
      </c>
      <c r="W70" s="4">
        <f t="shared" si="17"/>
        <v>2</v>
      </c>
      <c r="X70" s="4">
        <f t="shared" si="18"/>
        <v>0</v>
      </c>
      <c r="Y70" s="4" t="e">
        <f t="shared" ca="1" si="19"/>
        <v>#NUM!</v>
      </c>
      <c r="Z70" s="4" t="e" cm="1">
        <f t="array" aca="1" ref="Z70" ca="1">_xlfn.IFS(Y70&lt;=2,"Low Risk",AND(Y70&gt;=3,Y70&lt;=5),"Medium Risk",AND(Y70&gt;=6,Y70&lt;=8),"High Risk",Y70&gt;=9,"Very High Risk")</f>
        <v>#NUM!</v>
      </c>
      <c r="AA70" s="2"/>
    </row>
    <row r="71" spans="1:27" ht="16.5" customHeight="1" x14ac:dyDescent="0.45">
      <c r="A71" s="10" t="s">
        <v>97</v>
      </c>
      <c r="B71" s="11" t="s">
        <v>246</v>
      </c>
      <c r="C71" s="10" t="s">
        <v>25</v>
      </c>
      <c r="D71" s="1">
        <v>37</v>
      </c>
      <c r="E71" s="10" t="s">
        <v>178</v>
      </c>
      <c r="F71" s="12">
        <v>44785</v>
      </c>
      <c r="G71" s="13">
        <v>45497</v>
      </c>
      <c r="H71" s="13" t="str">
        <f t="shared" si="10"/>
        <v>24-Jul-2024</v>
      </c>
      <c r="I71" s="10">
        <v>16</v>
      </c>
      <c r="J71" s="14">
        <v>9360</v>
      </c>
      <c r="K71" s="4">
        <v>1</v>
      </c>
      <c r="L71" s="15">
        <v>1</v>
      </c>
      <c r="M71" s="10" t="s">
        <v>298</v>
      </c>
      <c r="N71" s="16">
        <f t="shared" ca="1" si="11"/>
        <v>35</v>
      </c>
      <c r="O71" s="16">
        <f t="shared" si="12"/>
        <v>341</v>
      </c>
      <c r="P71" s="16" t="str" cm="1">
        <f t="array" ref="P71">_xlfn.IFS(O71&lt;15,"&lt;15 Days",AND(O71&gt;15,O71&lt;30),"15-30 Days",AND(O71&gt;30,O71&lt;60),"30-60 Days",AND(O71&gt;60,O71&lt;180),"60-180 Days",O71&gt;180,"&gt;180 Days")</f>
        <v>&gt;180 Days</v>
      </c>
      <c r="Q71" s="17">
        <f t="shared" ca="1" si="13"/>
        <v>0.45714285714285713</v>
      </c>
      <c r="R71" s="18">
        <f t="shared" si="14"/>
        <v>585</v>
      </c>
      <c r="S71" s="4" cm="1">
        <f t="array" ref="S71">_xlfn.IFS(P71="&gt;180 Days",4,P71="60-180 Days",3,P71="30-60 Days",2,P71="15-30 Days",1,P71="&lt;15 Days",0)</f>
        <v>4</v>
      </c>
      <c r="T71" s="4" cm="1">
        <f t="array" aca="1" ref="T71" ca="1">_xlfn.IFS(Q71&lt;2,3,AND(Q71&gt;=2,Q71&lt;5),2,AND(Q71&gt;=5,Q71&lt;9),1,Q71&gt;=9,0)</f>
        <v>3</v>
      </c>
      <c r="U71" s="4">
        <f t="shared" si="15"/>
        <v>1</v>
      </c>
      <c r="V71" s="4">
        <f t="shared" si="16"/>
        <v>0</v>
      </c>
      <c r="W71" s="4">
        <f t="shared" si="17"/>
        <v>2</v>
      </c>
      <c r="X71" s="4">
        <f t="shared" si="18"/>
        <v>1</v>
      </c>
      <c r="Y71" s="4">
        <f t="shared" ca="1" si="19"/>
        <v>11</v>
      </c>
      <c r="Z71" s="4" t="str" cm="1">
        <f t="array" aca="1" ref="Z71" ca="1">_xlfn.IFS(Y71&lt;=2,"Low Risk",AND(Y71&gt;=3,Y71&lt;=5),"Medium Risk",AND(Y71&gt;=6,Y71&lt;=8),"High Risk",Y71&gt;=9,"Very High Risk")</f>
        <v>Very High Risk</v>
      </c>
      <c r="AA71" s="2"/>
    </row>
    <row r="72" spans="1:27" ht="16.5" customHeight="1" x14ac:dyDescent="0.45">
      <c r="A72" s="10" t="s">
        <v>98</v>
      </c>
      <c r="B72" s="11" t="s">
        <v>247</v>
      </c>
      <c r="C72" s="10" t="s">
        <v>176</v>
      </c>
      <c r="D72" s="1">
        <v>40</v>
      </c>
      <c r="E72" s="10" t="s">
        <v>178</v>
      </c>
      <c r="F72" s="12">
        <v>44641</v>
      </c>
      <c r="G72" s="13">
        <v>45198</v>
      </c>
      <c r="H72" s="13" t="str">
        <f t="shared" si="10"/>
        <v>29-Sep-2023</v>
      </c>
      <c r="I72" s="10">
        <v>13</v>
      </c>
      <c r="J72" s="14">
        <v>25740</v>
      </c>
      <c r="K72" s="4">
        <v>7</v>
      </c>
      <c r="L72" s="15">
        <v>1</v>
      </c>
      <c r="M72" s="10" t="s">
        <v>298</v>
      </c>
      <c r="N72" s="16">
        <f t="shared" ca="1" si="11"/>
        <v>39</v>
      </c>
      <c r="O72" s="16">
        <f t="shared" si="12"/>
        <v>640</v>
      </c>
      <c r="P72" s="16" t="str" cm="1">
        <f t="array" ref="P72">_xlfn.IFS(O72&lt;15,"&lt;15 Days",AND(O72&gt;15,O72&lt;30),"15-30 Days",AND(O72&gt;30,O72&lt;60),"30-60 Days",AND(O72&gt;60,O72&lt;180),"60-180 Days",O72&gt;180,"&gt;180 Days")</f>
        <v>&gt;180 Days</v>
      </c>
      <c r="Q72" s="17">
        <f t="shared" ca="1" si="13"/>
        <v>0.33333333333333331</v>
      </c>
      <c r="R72" s="18">
        <f t="shared" si="14"/>
        <v>1980</v>
      </c>
      <c r="S72" s="4" cm="1">
        <f t="array" ref="S72">_xlfn.IFS(P72="&gt;180 Days",4,P72="60-180 Days",3,P72="30-60 Days",2,P72="15-30 Days",1,P72="&lt;15 Days",0)</f>
        <v>4</v>
      </c>
      <c r="T72" s="4" cm="1">
        <f t="array" aca="1" ref="T72" ca="1">_xlfn.IFS(Q72&lt;2,3,AND(Q72&gt;=2,Q72&lt;5),2,AND(Q72&gt;=5,Q72&lt;9),1,Q72&gt;=9,0)</f>
        <v>3</v>
      </c>
      <c r="U72" s="4">
        <f t="shared" si="15"/>
        <v>0</v>
      </c>
      <c r="V72" s="4">
        <f t="shared" si="16"/>
        <v>1</v>
      </c>
      <c r="W72" s="4">
        <f t="shared" si="17"/>
        <v>2</v>
      </c>
      <c r="X72" s="4">
        <f t="shared" si="18"/>
        <v>1</v>
      </c>
      <c r="Y72" s="4">
        <f t="shared" ca="1" si="19"/>
        <v>11</v>
      </c>
      <c r="Z72" s="4" t="str" cm="1">
        <f t="array" aca="1" ref="Z72" ca="1">_xlfn.IFS(Y72&lt;=2,"Low Risk",AND(Y72&gt;=3,Y72&lt;=5),"Medium Risk",AND(Y72&gt;=6,Y72&lt;=8),"High Risk",Y72&gt;=9,"Very High Risk")</f>
        <v>Very High Risk</v>
      </c>
      <c r="AA72" s="2"/>
    </row>
    <row r="73" spans="1:27" ht="16.5" customHeight="1" x14ac:dyDescent="0.45">
      <c r="A73" s="10" t="s">
        <v>99</v>
      </c>
      <c r="B73" s="11" t="s">
        <v>248</v>
      </c>
      <c r="C73" s="10" t="s">
        <v>25</v>
      </c>
      <c r="D73" s="1">
        <v>41</v>
      </c>
      <c r="E73" s="10" t="s">
        <v>26</v>
      </c>
      <c r="F73" s="12">
        <v>45840</v>
      </c>
      <c r="G73" s="13">
        <v>45841</v>
      </c>
      <c r="H73" s="13" t="str">
        <f t="shared" si="10"/>
        <v>03-Jul-2025</v>
      </c>
      <c r="I73" s="10">
        <v>19</v>
      </c>
      <c r="J73" s="14">
        <v>15048</v>
      </c>
      <c r="K73" s="4">
        <v>5</v>
      </c>
      <c r="L73" s="15">
        <v>5</v>
      </c>
      <c r="M73" s="10" t="s">
        <v>298</v>
      </c>
      <c r="N73" s="16">
        <f t="shared" ca="1" si="11"/>
        <v>0</v>
      </c>
      <c r="O73" s="16" t="e">
        <f t="shared" si="12"/>
        <v>#NUM!</v>
      </c>
      <c r="P73" s="16" t="e" cm="1">
        <f t="array" ref="P73">_xlfn.IFS(O73&lt;15,"&lt;15 Days",AND(O73&gt;15,O73&lt;30),"15-30 Days",AND(O73&gt;30,O73&lt;60),"30-60 Days",AND(O73&gt;60,O73&lt;180),"60-180 Days",O73&gt;180,"&gt;180 Days")</f>
        <v>#NUM!</v>
      </c>
      <c r="Q73" s="17" t="e">
        <f t="shared" ca="1" si="13"/>
        <v>#DIV/0!</v>
      </c>
      <c r="R73" s="18">
        <f t="shared" si="14"/>
        <v>792</v>
      </c>
      <c r="S73" s="4" t="e" cm="1">
        <f t="array" ref="S73">_xlfn.IFS(P73="&gt;180 Days",4,P73="60-180 Days",3,P73="30-60 Days",2,P73="15-30 Days",1,P73="&lt;15 Days",0)</f>
        <v>#NUM!</v>
      </c>
      <c r="T73" s="4" t="e" cm="1">
        <f t="array" aca="1" ref="T73" ca="1">_xlfn.IFS(Q73&lt;2,3,AND(Q73&gt;=2,Q73&lt;5),2,AND(Q73&gt;=5,Q73&lt;9),1,Q73&gt;=9,0)</f>
        <v>#DIV/0!</v>
      </c>
      <c r="U73" s="4">
        <f t="shared" si="15"/>
        <v>0</v>
      </c>
      <c r="V73" s="4">
        <f t="shared" si="16"/>
        <v>1</v>
      </c>
      <c r="W73" s="4">
        <f t="shared" si="17"/>
        <v>2</v>
      </c>
      <c r="X73" s="4">
        <f t="shared" si="18"/>
        <v>0</v>
      </c>
      <c r="Y73" s="4" t="e">
        <f t="shared" ca="1" si="19"/>
        <v>#NUM!</v>
      </c>
      <c r="Z73" s="4" t="e" cm="1">
        <f t="array" aca="1" ref="Z73" ca="1">_xlfn.IFS(Y73&lt;=2,"Low Risk",AND(Y73&gt;=3,Y73&lt;=5),"Medium Risk",AND(Y73&gt;=6,Y73&lt;=8),"High Risk",Y73&gt;=9,"Very High Risk")</f>
        <v>#NUM!</v>
      </c>
      <c r="AA73" s="2"/>
    </row>
    <row r="74" spans="1:27" ht="16.5" customHeight="1" x14ac:dyDescent="0.45">
      <c r="A74" s="10" t="s">
        <v>100</v>
      </c>
      <c r="B74" s="11" t="s">
        <v>249</v>
      </c>
      <c r="C74" s="10" t="s">
        <v>176</v>
      </c>
      <c r="D74" s="1">
        <v>41</v>
      </c>
      <c r="E74" s="10" t="s">
        <v>178</v>
      </c>
      <c r="F74" s="12">
        <v>45469</v>
      </c>
      <c r="G74" s="13">
        <v>45644</v>
      </c>
      <c r="H74" s="13" t="str">
        <f t="shared" si="10"/>
        <v>18-Dec-2024</v>
      </c>
      <c r="I74" s="10">
        <v>18</v>
      </c>
      <c r="J74" s="14">
        <v>21294</v>
      </c>
      <c r="K74" s="4">
        <v>1</v>
      </c>
      <c r="L74" s="15">
        <v>3</v>
      </c>
      <c r="M74" s="10" t="s">
        <v>298</v>
      </c>
      <c r="N74" s="16">
        <f t="shared" ca="1" si="11"/>
        <v>12</v>
      </c>
      <c r="O74" s="16">
        <f t="shared" si="12"/>
        <v>194</v>
      </c>
      <c r="P74" s="16" t="str" cm="1">
        <f t="array" ref="P74">_xlfn.IFS(O74&lt;15,"&lt;15 Days",AND(O74&gt;15,O74&lt;30),"15-30 Days",AND(O74&gt;30,O74&lt;60),"30-60 Days",AND(O74&gt;60,O74&lt;180),"60-180 Days",O74&gt;180,"&gt;180 Days")</f>
        <v>&gt;180 Days</v>
      </c>
      <c r="Q74" s="17">
        <f t="shared" ca="1" si="13"/>
        <v>1.5</v>
      </c>
      <c r="R74" s="18">
        <f t="shared" si="14"/>
        <v>1183</v>
      </c>
      <c r="S74" s="4" cm="1">
        <f t="array" ref="S74">_xlfn.IFS(P74="&gt;180 Days",4,P74="60-180 Days",3,P74="30-60 Days",2,P74="15-30 Days",1,P74="&lt;15 Days",0)</f>
        <v>4</v>
      </c>
      <c r="T74" s="4" cm="1">
        <f t="array" aca="1" ref="T74" ca="1">_xlfn.IFS(Q74&lt;2,3,AND(Q74&gt;=2,Q74&lt;5),2,AND(Q74&gt;=5,Q74&lt;9),1,Q74&gt;=9,0)</f>
        <v>3</v>
      </c>
      <c r="U74" s="4">
        <f t="shared" si="15"/>
        <v>0</v>
      </c>
      <c r="V74" s="4">
        <f t="shared" si="16"/>
        <v>0</v>
      </c>
      <c r="W74" s="4">
        <f t="shared" si="17"/>
        <v>2</v>
      </c>
      <c r="X74" s="4">
        <f t="shared" si="18"/>
        <v>0</v>
      </c>
      <c r="Y74" s="4">
        <f t="shared" ca="1" si="19"/>
        <v>9</v>
      </c>
      <c r="Z74" s="4" t="str" cm="1">
        <f t="array" aca="1" ref="Z74" ca="1">_xlfn.IFS(Y74&lt;=2,"Low Risk",AND(Y74&gt;=3,Y74&lt;=5),"Medium Risk",AND(Y74&gt;=6,Y74&lt;=8),"High Risk",Y74&gt;=9,"Very High Risk")</f>
        <v>Very High Risk</v>
      </c>
      <c r="AA74" s="2"/>
    </row>
    <row r="75" spans="1:27" ht="16.5" customHeight="1" x14ac:dyDescent="0.45">
      <c r="A75" s="10" t="s">
        <v>101</v>
      </c>
      <c r="B75" s="11" t="s">
        <v>250</v>
      </c>
      <c r="C75" s="10" t="s">
        <v>25</v>
      </c>
      <c r="D75" s="1">
        <v>34</v>
      </c>
      <c r="E75" s="10" t="s">
        <v>26</v>
      </c>
      <c r="F75" s="12">
        <v>44622</v>
      </c>
      <c r="G75" s="13">
        <v>45438</v>
      </c>
      <c r="H75" s="13" t="str">
        <f t="shared" si="10"/>
        <v>26-May-2024</v>
      </c>
      <c r="I75" s="10">
        <v>26</v>
      </c>
      <c r="J75" s="14">
        <v>43914</v>
      </c>
      <c r="K75" s="4">
        <v>0</v>
      </c>
      <c r="L75" s="15">
        <v>2</v>
      </c>
      <c r="M75" s="10" t="s">
        <v>298</v>
      </c>
      <c r="N75" s="16">
        <f t="shared" ca="1" si="11"/>
        <v>40</v>
      </c>
      <c r="O75" s="16">
        <f t="shared" si="12"/>
        <v>400</v>
      </c>
      <c r="P75" s="16" t="str" cm="1">
        <f t="array" ref="P75">_xlfn.IFS(O75&lt;15,"&lt;15 Days",AND(O75&gt;15,O75&lt;30),"15-30 Days",AND(O75&gt;30,O75&lt;60),"30-60 Days",AND(O75&gt;60,O75&lt;180),"60-180 Days",O75&gt;180,"&gt;180 Days")</f>
        <v>&gt;180 Days</v>
      </c>
      <c r="Q75" s="17">
        <f t="shared" ca="1" si="13"/>
        <v>0.65</v>
      </c>
      <c r="R75" s="18">
        <f t="shared" si="14"/>
        <v>1689</v>
      </c>
      <c r="S75" s="4" cm="1">
        <f t="array" ref="S75">_xlfn.IFS(P75="&gt;180 Days",4,P75="60-180 Days",3,P75="30-60 Days",2,P75="15-30 Days",1,P75="&lt;15 Days",0)</f>
        <v>4</v>
      </c>
      <c r="T75" s="4" cm="1">
        <f t="array" aca="1" ref="T75" ca="1">_xlfn.IFS(Q75&lt;2,3,AND(Q75&gt;=2,Q75&lt;5),2,AND(Q75&gt;=5,Q75&lt;9),1,Q75&gt;=9,0)</f>
        <v>3</v>
      </c>
      <c r="U75" s="4">
        <f t="shared" si="15"/>
        <v>0</v>
      </c>
      <c r="V75" s="4">
        <f t="shared" si="16"/>
        <v>0</v>
      </c>
      <c r="W75" s="4">
        <f t="shared" si="17"/>
        <v>2</v>
      </c>
      <c r="X75" s="4">
        <f t="shared" si="18"/>
        <v>1</v>
      </c>
      <c r="Y75" s="4">
        <f t="shared" ca="1" si="19"/>
        <v>10</v>
      </c>
      <c r="Z75" s="4" t="str" cm="1">
        <f t="array" aca="1" ref="Z75" ca="1">_xlfn.IFS(Y75&lt;=2,"Low Risk",AND(Y75&gt;=3,Y75&lt;=5),"Medium Risk",AND(Y75&gt;=6,Y75&lt;=8),"High Risk",Y75&gt;=9,"Very High Risk")</f>
        <v>Very High Risk</v>
      </c>
      <c r="AA75" s="2"/>
    </row>
    <row r="76" spans="1:27" ht="16.5" customHeight="1" x14ac:dyDescent="0.45">
      <c r="A76" s="10" t="s">
        <v>102</v>
      </c>
      <c r="B76" s="11" t="s">
        <v>251</v>
      </c>
      <c r="C76" s="10" t="s">
        <v>176</v>
      </c>
      <c r="D76" s="1">
        <v>36</v>
      </c>
      <c r="E76" s="10" t="s">
        <v>26</v>
      </c>
      <c r="F76" s="12">
        <v>45686</v>
      </c>
      <c r="G76" s="13">
        <v>45822</v>
      </c>
      <c r="H76" s="13" t="str">
        <f t="shared" si="10"/>
        <v>14-Jun-2025</v>
      </c>
      <c r="I76" s="10">
        <v>28</v>
      </c>
      <c r="J76" s="14">
        <v>31416</v>
      </c>
      <c r="K76" s="4">
        <v>3</v>
      </c>
      <c r="L76" s="15">
        <v>3</v>
      </c>
      <c r="M76" s="10" t="s">
        <v>27</v>
      </c>
      <c r="N76" s="16">
        <f t="shared" ca="1" si="11"/>
        <v>5</v>
      </c>
      <c r="O76" s="16">
        <f t="shared" si="12"/>
        <v>16</v>
      </c>
      <c r="P76" s="16" t="str" cm="1">
        <f t="array" ref="P76">_xlfn.IFS(O76&lt;15,"&lt;15 Days",AND(O76&gt;15,O76&lt;30),"15-30 Days",AND(O76&gt;30,O76&lt;60),"30-60 Days",AND(O76&gt;60,O76&lt;180),"60-180 Days",O76&gt;180,"&gt;180 Days")</f>
        <v>15-30 Days</v>
      </c>
      <c r="Q76" s="17">
        <f t="shared" ca="1" si="13"/>
        <v>5.6</v>
      </c>
      <c r="R76" s="18">
        <f t="shared" si="14"/>
        <v>1122</v>
      </c>
      <c r="S76" s="4" cm="1">
        <f t="array" ref="S76">_xlfn.IFS(P76="&gt;180 Days",4,P76="60-180 Days",3,P76="30-60 Days",2,P76="15-30 Days",1,P76="&lt;15 Days",0)</f>
        <v>1</v>
      </c>
      <c r="T76" s="4" cm="1">
        <f t="array" aca="1" ref="T76" ca="1">_xlfn.IFS(Q76&lt;2,3,AND(Q76&gt;=2,Q76&lt;5),2,AND(Q76&gt;=5,Q76&lt;9),1,Q76&gt;=9,0)</f>
        <v>1</v>
      </c>
      <c r="U76" s="4">
        <f t="shared" si="15"/>
        <v>0</v>
      </c>
      <c r="V76" s="4">
        <f t="shared" si="16"/>
        <v>1</v>
      </c>
      <c r="W76" s="4">
        <f t="shared" si="17"/>
        <v>0</v>
      </c>
      <c r="X76" s="4">
        <f t="shared" si="18"/>
        <v>0</v>
      </c>
      <c r="Y76" s="4">
        <f t="shared" ca="1" si="19"/>
        <v>3</v>
      </c>
      <c r="Z76" s="4" t="str" cm="1">
        <f t="array" aca="1" ref="Z76" ca="1">_xlfn.IFS(Y76&lt;=2,"Low Risk",AND(Y76&gt;=3,Y76&lt;=5),"Medium Risk",AND(Y76&gt;=6,Y76&lt;=8),"High Risk",Y76&gt;=9,"Very High Risk")</f>
        <v>Medium Risk</v>
      </c>
      <c r="AA76" s="2"/>
    </row>
    <row r="77" spans="1:27" ht="16.5" customHeight="1" x14ac:dyDescent="0.45">
      <c r="A77" s="10" t="s">
        <v>103</v>
      </c>
      <c r="B77" s="11" t="s">
        <v>252</v>
      </c>
      <c r="C77" s="10" t="s">
        <v>25</v>
      </c>
      <c r="D77" s="1">
        <v>40</v>
      </c>
      <c r="E77" s="10" t="s">
        <v>177</v>
      </c>
      <c r="F77" s="12">
        <v>45840</v>
      </c>
      <c r="G77" s="13">
        <v>45842</v>
      </c>
      <c r="H77" s="13" t="str">
        <f t="shared" si="10"/>
        <v>04-Jul-2025</v>
      </c>
      <c r="I77" s="10">
        <v>14</v>
      </c>
      <c r="J77" s="14">
        <v>26726</v>
      </c>
      <c r="K77" s="4">
        <v>10</v>
      </c>
      <c r="L77" s="15">
        <v>2</v>
      </c>
      <c r="M77" s="10" t="s">
        <v>27</v>
      </c>
      <c r="N77" s="16">
        <f t="shared" ca="1" si="11"/>
        <v>0</v>
      </c>
      <c r="O77" s="16" t="e">
        <f t="shared" si="12"/>
        <v>#NUM!</v>
      </c>
      <c r="P77" s="16" t="e" cm="1">
        <f t="array" ref="P77">_xlfn.IFS(O77&lt;15,"&lt;15 Days",AND(O77&gt;15,O77&lt;30),"15-30 Days",AND(O77&gt;30,O77&lt;60),"30-60 Days",AND(O77&gt;60,O77&lt;180),"60-180 Days",O77&gt;180,"&gt;180 Days")</f>
        <v>#NUM!</v>
      </c>
      <c r="Q77" s="17" t="e">
        <f t="shared" ca="1" si="13"/>
        <v>#DIV/0!</v>
      </c>
      <c r="R77" s="18">
        <f t="shared" si="14"/>
        <v>1909</v>
      </c>
      <c r="S77" s="4" t="e" cm="1">
        <f t="array" ref="S77">_xlfn.IFS(P77="&gt;180 Days",4,P77="60-180 Days",3,P77="30-60 Days",2,P77="15-30 Days",1,P77="&lt;15 Days",0)</f>
        <v>#NUM!</v>
      </c>
      <c r="T77" s="4" t="e" cm="1">
        <f t="array" aca="1" ref="T77" ca="1">_xlfn.IFS(Q77&lt;2,3,AND(Q77&gt;=2,Q77&lt;5),2,AND(Q77&gt;=5,Q77&lt;9),1,Q77&gt;=9,0)</f>
        <v>#DIV/0!</v>
      </c>
      <c r="U77" s="4">
        <f t="shared" si="15"/>
        <v>0</v>
      </c>
      <c r="V77" s="4">
        <f t="shared" si="16"/>
        <v>1</v>
      </c>
      <c r="W77" s="4">
        <f t="shared" si="17"/>
        <v>0</v>
      </c>
      <c r="X77" s="4">
        <f t="shared" si="18"/>
        <v>1</v>
      </c>
      <c r="Y77" s="4" t="e">
        <f t="shared" ca="1" si="19"/>
        <v>#NUM!</v>
      </c>
      <c r="Z77" s="4" t="e" cm="1">
        <f t="array" aca="1" ref="Z77" ca="1">_xlfn.IFS(Y77&lt;=2,"Low Risk",AND(Y77&gt;=3,Y77&lt;=5),"Medium Risk",AND(Y77&gt;=6,Y77&lt;=8),"High Risk",Y77&gt;=9,"Very High Risk")</f>
        <v>#NUM!</v>
      </c>
      <c r="AA77" s="2"/>
    </row>
    <row r="78" spans="1:27" ht="16.5" customHeight="1" x14ac:dyDescent="0.45">
      <c r="A78" s="10" t="s">
        <v>104</v>
      </c>
      <c r="B78" s="11" t="s">
        <v>253</v>
      </c>
      <c r="C78" s="10" t="s">
        <v>176</v>
      </c>
      <c r="D78" s="1">
        <v>40</v>
      </c>
      <c r="E78" s="10" t="s">
        <v>177</v>
      </c>
      <c r="F78" s="12">
        <v>45840</v>
      </c>
      <c r="G78" s="13">
        <v>45841</v>
      </c>
      <c r="H78" s="13" t="str">
        <f t="shared" si="10"/>
        <v>03-Jul-2025</v>
      </c>
      <c r="I78" s="10">
        <v>23</v>
      </c>
      <c r="J78" s="14">
        <v>25484</v>
      </c>
      <c r="K78" s="4">
        <v>5</v>
      </c>
      <c r="L78" s="15">
        <v>4</v>
      </c>
      <c r="M78" s="10" t="s">
        <v>27</v>
      </c>
      <c r="N78" s="16">
        <f t="shared" ca="1" si="11"/>
        <v>0</v>
      </c>
      <c r="O78" s="16" t="e">
        <f t="shared" si="12"/>
        <v>#NUM!</v>
      </c>
      <c r="P78" s="16" t="e" cm="1">
        <f t="array" ref="P78">_xlfn.IFS(O78&lt;15,"&lt;15 Days",AND(O78&gt;15,O78&lt;30),"15-30 Days",AND(O78&gt;30,O78&lt;60),"30-60 Days",AND(O78&gt;60,O78&lt;180),"60-180 Days",O78&gt;180,"&gt;180 Days")</f>
        <v>#NUM!</v>
      </c>
      <c r="Q78" s="17" t="e">
        <f t="shared" ca="1" si="13"/>
        <v>#DIV/0!</v>
      </c>
      <c r="R78" s="18">
        <f t="shared" si="14"/>
        <v>1108</v>
      </c>
      <c r="S78" s="4" t="e" cm="1">
        <f t="array" ref="S78">_xlfn.IFS(P78="&gt;180 Days",4,P78="60-180 Days",3,P78="30-60 Days",2,P78="15-30 Days",1,P78="&lt;15 Days",0)</f>
        <v>#NUM!</v>
      </c>
      <c r="T78" s="4" t="e" cm="1">
        <f t="array" aca="1" ref="T78" ca="1">_xlfn.IFS(Q78&lt;2,3,AND(Q78&gt;=2,Q78&lt;5),2,AND(Q78&gt;=5,Q78&lt;9),1,Q78&gt;=9,0)</f>
        <v>#DIV/0!</v>
      </c>
      <c r="U78" s="4">
        <f t="shared" si="15"/>
        <v>0</v>
      </c>
      <c r="V78" s="4">
        <f t="shared" si="16"/>
        <v>1</v>
      </c>
      <c r="W78" s="4">
        <f t="shared" si="17"/>
        <v>0</v>
      </c>
      <c r="X78" s="4">
        <f t="shared" si="18"/>
        <v>0</v>
      </c>
      <c r="Y78" s="4" t="e">
        <f t="shared" ca="1" si="19"/>
        <v>#NUM!</v>
      </c>
      <c r="Z78" s="4" t="e" cm="1">
        <f t="array" aca="1" ref="Z78" ca="1">_xlfn.IFS(Y78&lt;=2,"Low Risk",AND(Y78&gt;=3,Y78&lt;=5),"Medium Risk",AND(Y78&gt;=6,Y78&lt;=8),"High Risk",Y78&gt;=9,"Very High Risk")</f>
        <v>#NUM!</v>
      </c>
      <c r="AA78" s="2"/>
    </row>
    <row r="79" spans="1:27" ht="16.5" customHeight="1" x14ac:dyDescent="0.45">
      <c r="A79" s="10" t="s">
        <v>105</v>
      </c>
      <c r="B79" s="11" t="s">
        <v>254</v>
      </c>
      <c r="C79" s="10" t="s">
        <v>25</v>
      </c>
      <c r="D79" s="1">
        <v>30</v>
      </c>
      <c r="E79" s="10" t="s">
        <v>177</v>
      </c>
      <c r="F79" s="12">
        <v>44615</v>
      </c>
      <c r="G79" s="13">
        <v>45324</v>
      </c>
      <c r="H79" s="13" t="str">
        <f t="shared" si="10"/>
        <v>02-Feb-2024</v>
      </c>
      <c r="I79" s="10">
        <v>28</v>
      </c>
      <c r="J79" s="14">
        <v>40152</v>
      </c>
      <c r="K79" s="4">
        <v>5</v>
      </c>
      <c r="L79" s="15">
        <v>1</v>
      </c>
      <c r="M79" s="10" t="s">
        <v>298</v>
      </c>
      <c r="N79" s="16">
        <f t="shared" ca="1" si="11"/>
        <v>40</v>
      </c>
      <c r="O79" s="16">
        <f t="shared" si="12"/>
        <v>514</v>
      </c>
      <c r="P79" s="16" t="str" cm="1">
        <f t="array" ref="P79">_xlfn.IFS(O79&lt;15,"&lt;15 Days",AND(O79&gt;15,O79&lt;30),"15-30 Days",AND(O79&gt;30,O79&lt;60),"30-60 Days",AND(O79&gt;60,O79&lt;180),"60-180 Days",O79&gt;180,"&gt;180 Days")</f>
        <v>&gt;180 Days</v>
      </c>
      <c r="Q79" s="17">
        <f t="shared" ca="1" si="13"/>
        <v>0.7</v>
      </c>
      <c r="R79" s="18">
        <f t="shared" si="14"/>
        <v>1434</v>
      </c>
      <c r="S79" s="4" cm="1">
        <f t="array" ref="S79">_xlfn.IFS(P79="&gt;180 Days",4,P79="60-180 Days",3,P79="30-60 Days",2,P79="15-30 Days",1,P79="&lt;15 Days",0)</f>
        <v>4</v>
      </c>
      <c r="T79" s="4" cm="1">
        <f t="array" aca="1" ref="T79" ca="1">_xlfn.IFS(Q79&lt;2,3,AND(Q79&gt;=2,Q79&lt;5),2,AND(Q79&gt;=5,Q79&lt;9),1,Q79&gt;=9,0)</f>
        <v>3</v>
      </c>
      <c r="U79" s="4">
        <f t="shared" si="15"/>
        <v>0</v>
      </c>
      <c r="V79" s="4">
        <f t="shared" si="16"/>
        <v>1</v>
      </c>
      <c r="W79" s="4">
        <f t="shared" si="17"/>
        <v>2</v>
      </c>
      <c r="X79" s="4">
        <f t="shared" si="18"/>
        <v>1</v>
      </c>
      <c r="Y79" s="4">
        <f t="shared" ca="1" si="19"/>
        <v>11</v>
      </c>
      <c r="Z79" s="4" t="str" cm="1">
        <f t="array" aca="1" ref="Z79" ca="1">_xlfn.IFS(Y79&lt;=2,"Low Risk",AND(Y79&gt;=3,Y79&lt;=5),"Medium Risk",AND(Y79&gt;=6,Y79&lt;=8),"High Risk",Y79&gt;=9,"Very High Risk")</f>
        <v>Very High Risk</v>
      </c>
      <c r="AA79" s="2"/>
    </row>
    <row r="80" spans="1:27" ht="16.5" customHeight="1" x14ac:dyDescent="0.45">
      <c r="A80" s="10" t="s">
        <v>106</v>
      </c>
      <c r="B80" s="11" t="s">
        <v>255</v>
      </c>
      <c r="C80" s="10" t="s">
        <v>176</v>
      </c>
      <c r="D80" s="1">
        <v>35</v>
      </c>
      <c r="E80" s="10" t="s">
        <v>177</v>
      </c>
      <c r="F80" s="12">
        <v>44751</v>
      </c>
      <c r="G80" s="13">
        <v>45333</v>
      </c>
      <c r="H80" s="13" t="str">
        <f t="shared" si="10"/>
        <v>11-Feb-2024</v>
      </c>
      <c r="I80" s="10">
        <v>19</v>
      </c>
      <c r="J80" s="14">
        <v>32946</v>
      </c>
      <c r="K80" s="4">
        <v>9</v>
      </c>
      <c r="L80" s="15">
        <v>0</v>
      </c>
      <c r="M80" s="10" t="s">
        <v>27</v>
      </c>
      <c r="N80" s="16">
        <f t="shared" ca="1" si="11"/>
        <v>36</v>
      </c>
      <c r="O80" s="16">
        <f t="shared" si="12"/>
        <v>505</v>
      </c>
      <c r="P80" s="16" t="str" cm="1">
        <f t="array" ref="P80">_xlfn.IFS(O80&lt;15,"&lt;15 Days",AND(O80&gt;15,O80&lt;30),"15-30 Days",AND(O80&gt;30,O80&lt;60),"30-60 Days",AND(O80&gt;60,O80&lt;180),"60-180 Days",O80&gt;180,"&gt;180 Days")</f>
        <v>&gt;180 Days</v>
      </c>
      <c r="Q80" s="17">
        <f t="shared" ca="1" si="13"/>
        <v>0.52777777777777779</v>
      </c>
      <c r="R80" s="18">
        <f t="shared" si="14"/>
        <v>1734</v>
      </c>
      <c r="S80" s="4" cm="1">
        <f t="array" ref="S80">_xlfn.IFS(P80="&gt;180 Days",4,P80="60-180 Days",3,P80="30-60 Days",2,P80="15-30 Days",1,P80="&lt;15 Days",0)</f>
        <v>4</v>
      </c>
      <c r="T80" s="4" cm="1">
        <f t="array" aca="1" ref="T80" ca="1">_xlfn.IFS(Q80&lt;2,3,AND(Q80&gt;=2,Q80&lt;5),2,AND(Q80&gt;=5,Q80&lt;9),1,Q80&gt;=9,0)</f>
        <v>3</v>
      </c>
      <c r="U80" s="4">
        <f t="shared" si="15"/>
        <v>0</v>
      </c>
      <c r="V80" s="4">
        <f t="shared" si="16"/>
        <v>1</v>
      </c>
      <c r="W80" s="4">
        <f t="shared" si="17"/>
        <v>0</v>
      </c>
      <c r="X80" s="4">
        <f t="shared" si="18"/>
        <v>1</v>
      </c>
      <c r="Y80" s="4">
        <f t="shared" ca="1" si="19"/>
        <v>9</v>
      </c>
      <c r="Z80" s="4" t="str" cm="1">
        <f t="array" aca="1" ref="Z80" ca="1">_xlfn.IFS(Y80&lt;=2,"Low Risk",AND(Y80&gt;=3,Y80&lt;=5),"Medium Risk",AND(Y80&gt;=6,Y80&lt;=8),"High Risk",Y80&gt;=9,"Very High Risk")</f>
        <v>Very High Risk</v>
      </c>
      <c r="AA80" s="2"/>
    </row>
    <row r="81" spans="1:27" ht="16.5" customHeight="1" x14ac:dyDescent="0.45">
      <c r="A81" s="10" t="s">
        <v>107</v>
      </c>
      <c r="B81" s="11" t="s">
        <v>256</v>
      </c>
      <c r="C81" s="10" t="s">
        <v>25</v>
      </c>
      <c r="D81" s="1">
        <v>31</v>
      </c>
      <c r="E81" s="10" t="s">
        <v>178</v>
      </c>
      <c r="F81" s="12">
        <v>44912</v>
      </c>
      <c r="G81" s="13">
        <v>45468</v>
      </c>
      <c r="H81" s="13" t="str">
        <f t="shared" si="10"/>
        <v>25-Jun-2024</v>
      </c>
      <c r="I81" s="10">
        <v>10</v>
      </c>
      <c r="J81" s="14">
        <v>15030</v>
      </c>
      <c r="K81" s="4">
        <v>10</v>
      </c>
      <c r="L81" s="15">
        <v>2</v>
      </c>
      <c r="M81" s="10" t="s">
        <v>27</v>
      </c>
      <c r="N81" s="16">
        <f t="shared" ca="1" si="11"/>
        <v>30</v>
      </c>
      <c r="O81" s="16">
        <f t="shared" si="12"/>
        <v>370</v>
      </c>
      <c r="P81" s="16" t="str" cm="1">
        <f t="array" ref="P81">_xlfn.IFS(O81&lt;15,"&lt;15 Days",AND(O81&gt;15,O81&lt;30),"15-30 Days",AND(O81&gt;30,O81&lt;60),"30-60 Days",AND(O81&gt;60,O81&lt;180),"60-180 Days",O81&gt;180,"&gt;180 Days")</f>
        <v>&gt;180 Days</v>
      </c>
      <c r="Q81" s="17">
        <f t="shared" ca="1" si="13"/>
        <v>0.33333333333333331</v>
      </c>
      <c r="R81" s="18">
        <f t="shared" si="14"/>
        <v>1503</v>
      </c>
      <c r="S81" s="4" cm="1">
        <f t="array" ref="S81">_xlfn.IFS(P81="&gt;180 Days",4,P81="60-180 Days",3,P81="30-60 Days",2,P81="15-30 Days",1,P81="&lt;15 Days",0)</f>
        <v>4</v>
      </c>
      <c r="T81" s="4" cm="1">
        <f t="array" aca="1" ref="T81" ca="1">_xlfn.IFS(Q81&lt;2,3,AND(Q81&gt;=2,Q81&lt;5),2,AND(Q81&gt;=5,Q81&lt;9),1,Q81&gt;=9,0)</f>
        <v>3</v>
      </c>
      <c r="U81" s="4">
        <f t="shared" si="15"/>
        <v>0</v>
      </c>
      <c r="V81" s="4">
        <f t="shared" si="16"/>
        <v>1</v>
      </c>
      <c r="W81" s="4">
        <f t="shared" si="17"/>
        <v>0</v>
      </c>
      <c r="X81" s="4">
        <f t="shared" si="18"/>
        <v>1</v>
      </c>
      <c r="Y81" s="4">
        <f t="shared" ca="1" si="19"/>
        <v>9</v>
      </c>
      <c r="Z81" s="4" t="str" cm="1">
        <f t="array" aca="1" ref="Z81" ca="1">_xlfn.IFS(Y81&lt;=2,"Low Risk",AND(Y81&gt;=3,Y81&lt;=5),"Medium Risk",AND(Y81&gt;=6,Y81&lt;=8),"High Risk",Y81&gt;=9,"Very High Risk")</f>
        <v>Very High Risk</v>
      </c>
      <c r="AA81" s="2"/>
    </row>
    <row r="82" spans="1:27" ht="16.5" customHeight="1" x14ac:dyDescent="0.45">
      <c r="A82" s="10" t="s">
        <v>108</v>
      </c>
      <c r="B82" s="11" t="s">
        <v>257</v>
      </c>
      <c r="C82" s="10" t="s">
        <v>176</v>
      </c>
      <c r="D82" s="1">
        <v>37</v>
      </c>
      <c r="E82" s="10" t="s">
        <v>177</v>
      </c>
      <c r="F82" s="12">
        <v>45615</v>
      </c>
      <c r="G82" s="13">
        <v>45631</v>
      </c>
      <c r="H82" s="13" t="str">
        <f t="shared" si="10"/>
        <v>05-Dec-2024</v>
      </c>
      <c r="I82" s="10">
        <v>6</v>
      </c>
      <c r="J82" s="14">
        <v>3078</v>
      </c>
      <c r="K82" s="4">
        <v>2</v>
      </c>
      <c r="L82" s="15">
        <v>3</v>
      </c>
      <c r="M82" s="10" t="s">
        <v>298</v>
      </c>
      <c r="N82" s="16">
        <f t="shared" ca="1" si="11"/>
        <v>7</v>
      </c>
      <c r="O82" s="16">
        <f t="shared" si="12"/>
        <v>207</v>
      </c>
      <c r="P82" s="16" t="str" cm="1">
        <f t="array" ref="P82">_xlfn.IFS(O82&lt;15,"&lt;15 Days",AND(O82&gt;15,O82&lt;30),"15-30 Days",AND(O82&gt;30,O82&lt;60),"30-60 Days",AND(O82&gt;60,O82&lt;180),"60-180 Days",O82&gt;180,"&gt;180 Days")</f>
        <v>&gt;180 Days</v>
      </c>
      <c r="Q82" s="17">
        <f t="shared" ca="1" si="13"/>
        <v>0.8571428571428571</v>
      </c>
      <c r="R82" s="18">
        <f t="shared" si="14"/>
        <v>513</v>
      </c>
      <c r="S82" s="4" cm="1">
        <f t="array" ref="S82">_xlfn.IFS(P82="&gt;180 Days",4,P82="60-180 Days",3,P82="30-60 Days",2,P82="15-30 Days",1,P82="&lt;15 Days",0)</f>
        <v>4</v>
      </c>
      <c r="T82" s="4" cm="1">
        <f t="array" aca="1" ref="T82" ca="1">_xlfn.IFS(Q82&lt;2,3,AND(Q82&gt;=2,Q82&lt;5),2,AND(Q82&gt;=5,Q82&lt;9),1,Q82&gt;=9,0)</f>
        <v>3</v>
      </c>
      <c r="U82" s="4">
        <f t="shared" si="15"/>
        <v>1</v>
      </c>
      <c r="V82" s="4">
        <f t="shared" si="16"/>
        <v>1</v>
      </c>
      <c r="W82" s="4">
        <f t="shared" si="17"/>
        <v>2</v>
      </c>
      <c r="X82" s="4">
        <f t="shared" si="18"/>
        <v>0</v>
      </c>
      <c r="Y82" s="4">
        <f t="shared" ca="1" si="19"/>
        <v>11</v>
      </c>
      <c r="Z82" s="4" t="str" cm="1">
        <f t="array" aca="1" ref="Z82" ca="1">_xlfn.IFS(Y82&lt;=2,"Low Risk",AND(Y82&gt;=3,Y82&lt;=5),"Medium Risk",AND(Y82&gt;=6,Y82&lt;=8),"High Risk",Y82&gt;=9,"Very High Risk")</f>
        <v>Very High Risk</v>
      </c>
      <c r="AA82" s="2"/>
    </row>
    <row r="83" spans="1:27" ht="16.5" customHeight="1" x14ac:dyDescent="0.45">
      <c r="A83" s="10" t="s">
        <v>109</v>
      </c>
      <c r="B83" s="11" t="s">
        <v>258</v>
      </c>
      <c r="C83" s="10" t="s">
        <v>25</v>
      </c>
      <c r="D83" s="1">
        <v>31</v>
      </c>
      <c r="E83" s="10" t="s">
        <v>177</v>
      </c>
      <c r="F83" s="12">
        <v>45809</v>
      </c>
      <c r="G83" s="13">
        <v>45830</v>
      </c>
      <c r="H83" s="13" t="str">
        <f t="shared" si="10"/>
        <v>22-Jun-2025</v>
      </c>
      <c r="I83" s="10">
        <v>12</v>
      </c>
      <c r="J83" s="14">
        <v>7536</v>
      </c>
      <c r="K83" s="4">
        <v>0</v>
      </c>
      <c r="L83" s="15">
        <v>0</v>
      </c>
      <c r="M83" s="10" t="s">
        <v>298</v>
      </c>
      <c r="N83" s="16">
        <f t="shared" ca="1" si="11"/>
        <v>1</v>
      </c>
      <c r="O83" s="16">
        <f t="shared" si="12"/>
        <v>8</v>
      </c>
      <c r="P83" s="16" t="str" cm="1">
        <f t="array" ref="P83">_xlfn.IFS(O83&lt;15,"&lt;15 Days",AND(O83&gt;15,O83&lt;30),"15-30 Days",AND(O83&gt;30,O83&lt;60),"30-60 Days",AND(O83&gt;60,O83&lt;180),"60-180 Days",O83&gt;180,"&gt;180 Days")</f>
        <v>&lt;15 Days</v>
      </c>
      <c r="Q83" s="17">
        <f t="shared" ca="1" si="13"/>
        <v>12</v>
      </c>
      <c r="R83" s="18">
        <f t="shared" si="14"/>
        <v>628</v>
      </c>
      <c r="S83" s="4" cm="1">
        <f t="array" ref="S83">_xlfn.IFS(P83="&gt;180 Days",4,P83="60-180 Days",3,P83="30-60 Days",2,P83="15-30 Days",1,P83="&lt;15 Days",0)</f>
        <v>0</v>
      </c>
      <c r="T83" s="4" cm="1">
        <f t="array" aca="1" ref="T83" ca="1">_xlfn.IFS(Q83&lt;2,3,AND(Q83&gt;=2,Q83&lt;5),2,AND(Q83&gt;=5,Q83&lt;9),1,Q83&gt;=9,0)</f>
        <v>0</v>
      </c>
      <c r="U83" s="4">
        <f t="shared" si="15"/>
        <v>1</v>
      </c>
      <c r="V83" s="4">
        <f t="shared" si="16"/>
        <v>0</v>
      </c>
      <c r="W83" s="4">
        <f t="shared" si="17"/>
        <v>2</v>
      </c>
      <c r="X83" s="4">
        <f t="shared" si="18"/>
        <v>1</v>
      </c>
      <c r="Y83" s="4">
        <f t="shared" ca="1" si="19"/>
        <v>4</v>
      </c>
      <c r="Z83" s="4" t="str" cm="1">
        <f t="array" aca="1" ref="Z83" ca="1">_xlfn.IFS(Y83&lt;=2,"Low Risk",AND(Y83&gt;=3,Y83&lt;=5),"Medium Risk",AND(Y83&gt;=6,Y83&lt;=8),"High Risk",Y83&gt;=9,"Very High Risk")</f>
        <v>Medium Risk</v>
      </c>
      <c r="AA83" s="2"/>
    </row>
    <row r="84" spans="1:27" ht="16.5" customHeight="1" x14ac:dyDescent="0.45">
      <c r="A84" s="10" t="s">
        <v>110</v>
      </c>
      <c r="B84" s="11" t="s">
        <v>259</v>
      </c>
      <c r="C84" s="10" t="s">
        <v>176</v>
      </c>
      <c r="D84" s="1">
        <v>41</v>
      </c>
      <c r="E84" s="10" t="s">
        <v>26</v>
      </c>
      <c r="F84" s="12">
        <v>45154</v>
      </c>
      <c r="G84" s="13">
        <v>45463</v>
      </c>
      <c r="H84" s="13" t="str">
        <f t="shared" si="10"/>
        <v>20-Jun-2024</v>
      </c>
      <c r="I84" s="10">
        <v>7</v>
      </c>
      <c r="J84" s="14">
        <v>8351</v>
      </c>
      <c r="K84" s="4">
        <v>10</v>
      </c>
      <c r="L84" s="15">
        <v>3</v>
      </c>
      <c r="M84" s="10" t="s">
        <v>298</v>
      </c>
      <c r="N84" s="16">
        <f t="shared" ca="1" si="11"/>
        <v>23</v>
      </c>
      <c r="O84" s="16">
        <f t="shared" si="12"/>
        <v>375</v>
      </c>
      <c r="P84" s="16" t="str" cm="1">
        <f t="array" ref="P84">_xlfn.IFS(O84&lt;15,"&lt;15 Days",AND(O84&gt;15,O84&lt;30),"15-30 Days",AND(O84&gt;30,O84&lt;60),"30-60 Days",AND(O84&gt;60,O84&lt;180),"60-180 Days",O84&gt;180,"&gt;180 Days")</f>
        <v>&gt;180 Days</v>
      </c>
      <c r="Q84" s="17">
        <f t="shared" ca="1" si="13"/>
        <v>0.30434782608695654</v>
      </c>
      <c r="R84" s="18">
        <f t="shared" si="14"/>
        <v>1193</v>
      </c>
      <c r="S84" s="4" cm="1">
        <f t="array" ref="S84">_xlfn.IFS(P84="&gt;180 Days",4,P84="60-180 Days",3,P84="30-60 Days",2,P84="15-30 Days",1,P84="&lt;15 Days",0)</f>
        <v>4</v>
      </c>
      <c r="T84" s="4" cm="1">
        <f t="array" aca="1" ref="T84" ca="1">_xlfn.IFS(Q84&lt;2,3,AND(Q84&gt;=2,Q84&lt;5),2,AND(Q84&gt;=5,Q84&lt;9),1,Q84&gt;=9,0)</f>
        <v>3</v>
      </c>
      <c r="U84" s="4">
        <f t="shared" si="15"/>
        <v>0</v>
      </c>
      <c r="V84" s="4">
        <f t="shared" si="16"/>
        <v>1</v>
      </c>
      <c r="W84" s="4">
        <f t="shared" si="17"/>
        <v>2</v>
      </c>
      <c r="X84" s="4">
        <f t="shared" si="18"/>
        <v>0</v>
      </c>
      <c r="Y84" s="4">
        <f t="shared" ca="1" si="19"/>
        <v>10</v>
      </c>
      <c r="Z84" s="4" t="str" cm="1">
        <f t="array" aca="1" ref="Z84" ca="1">_xlfn.IFS(Y84&lt;=2,"Low Risk",AND(Y84&gt;=3,Y84&lt;=5),"Medium Risk",AND(Y84&gt;=6,Y84&lt;=8),"High Risk",Y84&gt;=9,"Very High Risk")</f>
        <v>Very High Risk</v>
      </c>
      <c r="AA84" s="2"/>
    </row>
    <row r="85" spans="1:27" ht="16.5" customHeight="1" x14ac:dyDescent="0.45">
      <c r="A85" s="10" t="s">
        <v>111</v>
      </c>
      <c r="B85" s="11" t="s">
        <v>260</v>
      </c>
      <c r="C85" s="10" t="s">
        <v>25</v>
      </c>
      <c r="D85" s="1">
        <v>41</v>
      </c>
      <c r="E85" s="10" t="s">
        <v>178</v>
      </c>
      <c r="F85" s="12">
        <v>45104</v>
      </c>
      <c r="G85" s="13">
        <v>45120</v>
      </c>
      <c r="H85" s="13" t="str">
        <f t="shared" si="10"/>
        <v>13-Jul-2023</v>
      </c>
      <c r="I85" s="10">
        <v>14</v>
      </c>
      <c r="J85" s="14">
        <v>24766</v>
      </c>
      <c r="K85" s="4">
        <v>7</v>
      </c>
      <c r="L85" s="15">
        <v>1</v>
      </c>
      <c r="M85" s="10" t="s">
        <v>298</v>
      </c>
      <c r="N85" s="16">
        <f t="shared" ca="1" si="11"/>
        <v>24</v>
      </c>
      <c r="O85" s="16">
        <f t="shared" si="12"/>
        <v>718</v>
      </c>
      <c r="P85" s="16" t="str" cm="1">
        <f t="array" ref="P85">_xlfn.IFS(O85&lt;15,"&lt;15 Days",AND(O85&gt;15,O85&lt;30),"15-30 Days",AND(O85&gt;30,O85&lt;60),"30-60 Days",AND(O85&gt;60,O85&lt;180),"60-180 Days",O85&gt;180,"&gt;180 Days")</f>
        <v>&gt;180 Days</v>
      </c>
      <c r="Q85" s="17">
        <f t="shared" ca="1" si="13"/>
        <v>0.58333333333333337</v>
      </c>
      <c r="R85" s="18">
        <f t="shared" si="14"/>
        <v>1769</v>
      </c>
      <c r="S85" s="4" cm="1">
        <f t="array" ref="S85">_xlfn.IFS(P85="&gt;180 Days",4,P85="60-180 Days",3,P85="30-60 Days",2,P85="15-30 Days",1,P85="&lt;15 Days",0)</f>
        <v>4</v>
      </c>
      <c r="T85" s="4" cm="1">
        <f t="array" aca="1" ref="T85" ca="1">_xlfn.IFS(Q85&lt;2,3,AND(Q85&gt;=2,Q85&lt;5),2,AND(Q85&gt;=5,Q85&lt;9),1,Q85&gt;=9,0)</f>
        <v>3</v>
      </c>
      <c r="U85" s="4">
        <f t="shared" si="15"/>
        <v>0</v>
      </c>
      <c r="V85" s="4">
        <f t="shared" si="16"/>
        <v>1</v>
      </c>
      <c r="W85" s="4">
        <f t="shared" si="17"/>
        <v>2</v>
      </c>
      <c r="X85" s="4">
        <f t="shared" si="18"/>
        <v>1</v>
      </c>
      <c r="Y85" s="4">
        <f t="shared" ca="1" si="19"/>
        <v>11</v>
      </c>
      <c r="Z85" s="4" t="str" cm="1">
        <f t="array" aca="1" ref="Z85" ca="1">_xlfn.IFS(Y85&lt;=2,"Low Risk",AND(Y85&gt;=3,Y85&lt;=5),"Medium Risk",AND(Y85&gt;=6,Y85&lt;=8),"High Risk",Y85&gt;=9,"Very High Risk")</f>
        <v>Very High Risk</v>
      </c>
      <c r="AA85" s="2"/>
    </row>
    <row r="86" spans="1:27" ht="16.5" customHeight="1" x14ac:dyDescent="0.45">
      <c r="A86" s="10" t="s">
        <v>112</v>
      </c>
      <c r="B86" s="11" t="s">
        <v>261</v>
      </c>
      <c r="C86" s="10" t="s">
        <v>176</v>
      </c>
      <c r="D86" s="1">
        <v>41</v>
      </c>
      <c r="E86" s="10" t="s">
        <v>26</v>
      </c>
      <c r="F86" s="12">
        <v>45342</v>
      </c>
      <c r="G86" s="13">
        <v>45449</v>
      </c>
      <c r="H86" s="13" t="str">
        <f t="shared" si="10"/>
        <v>06-Jun-2024</v>
      </c>
      <c r="I86" s="10">
        <v>12</v>
      </c>
      <c r="J86" s="14">
        <v>15288</v>
      </c>
      <c r="K86" s="4">
        <v>10</v>
      </c>
      <c r="L86" s="15">
        <v>1</v>
      </c>
      <c r="M86" s="10" t="s">
        <v>27</v>
      </c>
      <c r="N86" s="16">
        <f t="shared" ca="1" si="11"/>
        <v>16</v>
      </c>
      <c r="O86" s="16">
        <f t="shared" si="12"/>
        <v>389</v>
      </c>
      <c r="P86" s="16" t="str" cm="1">
        <f t="array" ref="P86">_xlfn.IFS(O86&lt;15,"&lt;15 Days",AND(O86&gt;15,O86&lt;30),"15-30 Days",AND(O86&gt;30,O86&lt;60),"30-60 Days",AND(O86&gt;60,O86&lt;180),"60-180 Days",O86&gt;180,"&gt;180 Days")</f>
        <v>&gt;180 Days</v>
      </c>
      <c r="Q86" s="17">
        <f t="shared" ca="1" si="13"/>
        <v>0.75</v>
      </c>
      <c r="R86" s="18">
        <f t="shared" si="14"/>
        <v>1274</v>
      </c>
      <c r="S86" s="4" cm="1">
        <f t="array" ref="S86">_xlfn.IFS(P86="&gt;180 Days",4,P86="60-180 Days",3,P86="30-60 Days",2,P86="15-30 Days",1,P86="&lt;15 Days",0)</f>
        <v>4</v>
      </c>
      <c r="T86" s="4" cm="1">
        <f t="array" aca="1" ref="T86" ca="1">_xlfn.IFS(Q86&lt;2,3,AND(Q86&gt;=2,Q86&lt;5),2,AND(Q86&gt;=5,Q86&lt;9),1,Q86&gt;=9,0)</f>
        <v>3</v>
      </c>
      <c r="U86" s="4">
        <f t="shared" si="15"/>
        <v>0</v>
      </c>
      <c r="V86" s="4">
        <f t="shared" si="16"/>
        <v>1</v>
      </c>
      <c r="W86" s="4">
        <f t="shared" si="17"/>
        <v>0</v>
      </c>
      <c r="X86" s="4">
        <f t="shared" si="18"/>
        <v>1</v>
      </c>
      <c r="Y86" s="4">
        <f t="shared" ca="1" si="19"/>
        <v>9</v>
      </c>
      <c r="Z86" s="4" t="str" cm="1">
        <f t="array" aca="1" ref="Z86" ca="1">_xlfn.IFS(Y86&lt;=2,"Low Risk",AND(Y86&gt;=3,Y86&lt;=5),"Medium Risk",AND(Y86&gt;=6,Y86&lt;=8),"High Risk",Y86&gt;=9,"Very High Risk")</f>
        <v>Very High Risk</v>
      </c>
      <c r="AA86" s="2"/>
    </row>
    <row r="87" spans="1:27" ht="16.5" customHeight="1" x14ac:dyDescent="0.45">
      <c r="A87" s="10" t="s">
        <v>113</v>
      </c>
      <c r="B87" s="11" t="s">
        <v>262</v>
      </c>
      <c r="C87" s="10" t="s">
        <v>25</v>
      </c>
      <c r="D87" s="1">
        <v>39</v>
      </c>
      <c r="E87" s="10" t="s">
        <v>177</v>
      </c>
      <c r="F87" s="12">
        <v>45445</v>
      </c>
      <c r="G87" s="13">
        <v>45713</v>
      </c>
      <c r="H87" s="13" t="str">
        <f t="shared" si="10"/>
        <v>25-Feb-2025</v>
      </c>
      <c r="I87" s="10">
        <v>17</v>
      </c>
      <c r="J87" s="14">
        <v>24667</v>
      </c>
      <c r="K87" s="4">
        <v>4</v>
      </c>
      <c r="L87" s="15">
        <v>1</v>
      </c>
      <c r="M87" s="10" t="s">
        <v>298</v>
      </c>
      <c r="N87" s="16">
        <f t="shared" ca="1" si="11"/>
        <v>13</v>
      </c>
      <c r="O87" s="16">
        <f t="shared" si="12"/>
        <v>125</v>
      </c>
      <c r="P87" s="16" t="str" cm="1">
        <f t="array" ref="P87">_xlfn.IFS(O87&lt;15,"&lt;15 Days",AND(O87&gt;15,O87&lt;30),"15-30 Days",AND(O87&gt;30,O87&lt;60),"30-60 Days",AND(O87&gt;60,O87&lt;180),"60-180 Days",O87&gt;180,"&gt;180 Days")</f>
        <v>60-180 Days</v>
      </c>
      <c r="Q87" s="17">
        <f t="shared" ca="1" si="13"/>
        <v>1.3076923076923077</v>
      </c>
      <c r="R87" s="18">
        <f t="shared" si="14"/>
        <v>1451</v>
      </c>
      <c r="S87" s="4" cm="1">
        <f t="array" ref="S87">_xlfn.IFS(P87="&gt;180 Days",4,P87="60-180 Days",3,P87="30-60 Days",2,P87="15-30 Days",1,P87="&lt;15 Days",0)</f>
        <v>3</v>
      </c>
      <c r="T87" s="4" cm="1">
        <f t="array" aca="1" ref="T87" ca="1">_xlfn.IFS(Q87&lt;2,3,AND(Q87&gt;=2,Q87&lt;5),2,AND(Q87&gt;=5,Q87&lt;9),1,Q87&gt;=9,0)</f>
        <v>3</v>
      </c>
      <c r="U87" s="4">
        <f t="shared" si="15"/>
        <v>0</v>
      </c>
      <c r="V87" s="4">
        <f t="shared" si="16"/>
        <v>1</v>
      </c>
      <c r="W87" s="4">
        <f t="shared" si="17"/>
        <v>2</v>
      </c>
      <c r="X87" s="4">
        <f t="shared" si="18"/>
        <v>1</v>
      </c>
      <c r="Y87" s="4">
        <f t="shared" ca="1" si="19"/>
        <v>10</v>
      </c>
      <c r="Z87" s="4" t="str" cm="1">
        <f t="array" aca="1" ref="Z87" ca="1">_xlfn.IFS(Y87&lt;=2,"Low Risk",AND(Y87&gt;=3,Y87&lt;=5),"Medium Risk",AND(Y87&gt;=6,Y87&lt;=8),"High Risk",Y87&gt;=9,"Very High Risk")</f>
        <v>Very High Risk</v>
      </c>
      <c r="AA87" s="2"/>
    </row>
    <row r="88" spans="1:27" ht="16.5" customHeight="1" x14ac:dyDescent="0.45">
      <c r="A88" s="10" t="s">
        <v>114</v>
      </c>
      <c r="B88" s="11" t="s">
        <v>263</v>
      </c>
      <c r="C88" s="10" t="s">
        <v>176</v>
      </c>
      <c r="D88" s="1">
        <v>29</v>
      </c>
      <c r="E88" s="10" t="s">
        <v>177</v>
      </c>
      <c r="F88" s="12">
        <v>44697</v>
      </c>
      <c r="G88" s="13">
        <v>45729</v>
      </c>
      <c r="H88" s="13" t="str">
        <f t="shared" si="10"/>
        <v>13-Mar-2025</v>
      </c>
      <c r="I88" s="10">
        <v>24</v>
      </c>
      <c r="J88" s="14">
        <v>16128</v>
      </c>
      <c r="K88" s="4">
        <v>9</v>
      </c>
      <c r="L88" s="15">
        <v>5</v>
      </c>
      <c r="M88" s="10" t="s">
        <v>27</v>
      </c>
      <c r="N88" s="16">
        <f t="shared" ca="1" si="11"/>
        <v>38</v>
      </c>
      <c r="O88" s="16">
        <f t="shared" si="12"/>
        <v>109</v>
      </c>
      <c r="P88" s="16" t="str" cm="1">
        <f t="array" ref="P88">_xlfn.IFS(O88&lt;15,"&lt;15 Days",AND(O88&gt;15,O88&lt;30),"15-30 Days",AND(O88&gt;30,O88&lt;60),"30-60 Days",AND(O88&gt;60,O88&lt;180),"60-180 Days",O88&gt;180,"&gt;180 Days")</f>
        <v>60-180 Days</v>
      </c>
      <c r="Q88" s="17">
        <f t="shared" ca="1" si="13"/>
        <v>0.63157894736842102</v>
      </c>
      <c r="R88" s="18">
        <f t="shared" si="14"/>
        <v>672</v>
      </c>
      <c r="S88" s="4" cm="1">
        <f t="array" ref="S88">_xlfn.IFS(P88="&gt;180 Days",4,P88="60-180 Days",3,P88="30-60 Days",2,P88="15-30 Days",1,P88="&lt;15 Days",0)</f>
        <v>3</v>
      </c>
      <c r="T88" s="4" cm="1">
        <f t="array" aca="1" ref="T88" ca="1">_xlfn.IFS(Q88&lt;2,3,AND(Q88&gt;=2,Q88&lt;5),2,AND(Q88&gt;=5,Q88&lt;9),1,Q88&gt;=9,0)</f>
        <v>3</v>
      </c>
      <c r="U88" s="4">
        <f t="shared" si="15"/>
        <v>1</v>
      </c>
      <c r="V88" s="4">
        <f t="shared" si="16"/>
        <v>1</v>
      </c>
      <c r="W88" s="4">
        <f t="shared" si="17"/>
        <v>0</v>
      </c>
      <c r="X88" s="4">
        <f t="shared" si="18"/>
        <v>0</v>
      </c>
      <c r="Y88" s="4">
        <f t="shared" ca="1" si="19"/>
        <v>8</v>
      </c>
      <c r="Z88" s="4" t="str" cm="1">
        <f t="array" aca="1" ref="Z88" ca="1">_xlfn.IFS(Y88&lt;=2,"Low Risk",AND(Y88&gt;=3,Y88&lt;=5),"Medium Risk",AND(Y88&gt;=6,Y88&lt;=8),"High Risk",Y88&gt;=9,"Very High Risk")</f>
        <v>High Risk</v>
      </c>
      <c r="AA88" s="2"/>
    </row>
    <row r="89" spans="1:27" ht="16.5" customHeight="1" x14ac:dyDescent="0.45">
      <c r="A89" s="10" t="s">
        <v>115</v>
      </c>
      <c r="B89" s="11" t="s">
        <v>264</v>
      </c>
      <c r="C89" s="10" t="s">
        <v>25</v>
      </c>
      <c r="D89" s="1">
        <v>41</v>
      </c>
      <c r="E89" s="10" t="s">
        <v>26</v>
      </c>
      <c r="F89" s="12">
        <v>45247</v>
      </c>
      <c r="G89" s="13">
        <v>45465</v>
      </c>
      <c r="H89" s="13" t="str">
        <f t="shared" si="10"/>
        <v>22-Jun-2024</v>
      </c>
      <c r="I89" s="10">
        <v>14</v>
      </c>
      <c r="J89" s="14">
        <v>8302</v>
      </c>
      <c r="K89" s="4">
        <v>10</v>
      </c>
      <c r="L89" s="15">
        <v>5</v>
      </c>
      <c r="M89" s="10" t="s">
        <v>27</v>
      </c>
      <c r="N89" s="16">
        <f t="shared" ca="1" si="11"/>
        <v>19</v>
      </c>
      <c r="O89" s="16">
        <f t="shared" si="12"/>
        <v>373</v>
      </c>
      <c r="P89" s="16" t="str" cm="1">
        <f t="array" ref="P89">_xlfn.IFS(O89&lt;15,"&lt;15 Days",AND(O89&gt;15,O89&lt;30),"15-30 Days",AND(O89&gt;30,O89&lt;60),"30-60 Days",AND(O89&gt;60,O89&lt;180),"60-180 Days",O89&gt;180,"&gt;180 Days")</f>
        <v>&gt;180 Days</v>
      </c>
      <c r="Q89" s="17">
        <f t="shared" ca="1" si="13"/>
        <v>0.73684210526315785</v>
      </c>
      <c r="R89" s="18">
        <f t="shared" si="14"/>
        <v>593</v>
      </c>
      <c r="S89" s="4" cm="1">
        <f t="array" ref="S89">_xlfn.IFS(P89="&gt;180 Days",4,P89="60-180 Days",3,P89="30-60 Days",2,P89="15-30 Days",1,P89="&lt;15 Days",0)</f>
        <v>4</v>
      </c>
      <c r="T89" s="4" cm="1">
        <f t="array" aca="1" ref="T89" ca="1">_xlfn.IFS(Q89&lt;2,3,AND(Q89&gt;=2,Q89&lt;5),2,AND(Q89&gt;=5,Q89&lt;9),1,Q89&gt;=9,0)</f>
        <v>3</v>
      </c>
      <c r="U89" s="4">
        <f t="shared" si="15"/>
        <v>1</v>
      </c>
      <c r="V89" s="4">
        <f t="shared" si="16"/>
        <v>1</v>
      </c>
      <c r="W89" s="4">
        <f t="shared" si="17"/>
        <v>0</v>
      </c>
      <c r="X89" s="4">
        <f t="shared" si="18"/>
        <v>0</v>
      </c>
      <c r="Y89" s="4">
        <f t="shared" ca="1" si="19"/>
        <v>9</v>
      </c>
      <c r="Z89" s="4" t="str" cm="1">
        <f t="array" aca="1" ref="Z89" ca="1">_xlfn.IFS(Y89&lt;=2,"Low Risk",AND(Y89&gt;=3,Y89&lt;=5),"Medium Risk",AND(Y89&gt;=6,Y89&lt;=8),"High Risk",Y89&gt;=9,"Very High Risk")</f>
        <v>Very High Risk</v>
      </c>
      <c r="AA89" s="2"/>
    </row>
    <row r="90" spans="1:27" ht="16.5" customHeight="1" x14ac:dyDescent="0.45">
      <c r="A90" s="10" t="s">
        <v>116</v>
      </c>
      <c r="B90" s="11" t="s">
        <v>265</v>
      </c>
      <c r="C90" s="10" t="s">
        <v>176</v>
      </c>
      <c r="D90" s="1">
        <v>40</v>
      </c>
      <c r="E90" s="10" t="s">
        <v>26</v>
      </c>
      <c r="F90" s="12">
        <v>44861</v>
      </c>
      <c r="G90" s="13">
        <v>45740</v>
      </c>
      <c r="H90" s="13" t="str">
        <f t="shared" si="10"/>
        <v>24-Mar-2025</v>
      </c>
      <c r="I90" s="10">
        <v>12</v>
      </c>
      <c r="J90" s="14">
        <v>13320</v>
      </c>
      <c r="K90" s="4">
        <v>8</v>
      </c>
      <c r="L90" s="15">
        <v>0</v>
      </c>
      <c r="M90" s="10" t="s">
        <v>27</v>
      </c>
      <c r="N90" s="16">
        <f t="shared" ca="1" si="11"/>
        <v>32</v>
      </c>
      <c r="O90" s="16">
        <f t="shared" si="12"/>
        <v>98</v>
      </c>
      <c r="P90" s="16" t="str" cm="1">
        <f t="array" ref="P90">_xlfn.IFS(O90&lt;15,"&lt;15 Days",AND(O90&gt;15,O90&lt;30),"15-30 Days",AND(O90&gt;30,O90&lt;60),"30-60 Days",AND(O90&gt;60,O90&lt;180),"60-180 Days",O90&gt;180,"&gt;180 Days")</f>
        <v>60-180 Days</v>
      </c>
      <c r="Q90" s="17">
        <f t="shared" ca="1" si="13"/>
        <v>0.375</v>
      </c>
      <c r="R90" s="18">
        <f t="shared" si="14"/>
        <v>1110</v>
      </c>
      <c r="S90" s="4" cm="1">
        <f t="array" ref="S90">_xlfn.IFS(P90="&gt;180 Days",4,P90="60-180 Days",3,P90="30-60 Days",2,P90="15-30 Days",1,P90="&lt;15 Days",0)</f>
        <v>3</v>
      </c>
      <c r="T90" s="4" cm="1">
        <f t="array" aca="1" ref="T90" ca="1">_xlfn.IFS(Q90&lt;2,3,AND(Q90&gt;=2,Q90&lt;5),2,AND(Q90&gt;=5,Q90&lt;9),1,Q90&gt;=9,0)</f>
        <v>3</v>
      </c>
      <c r="U90" s="4">
        <f t="shared" si="15"/>
        <v>0</v>
      </c>
      <c r="V90" s="4">
        <f t="shared" si="16"/>
        <v>1</v>
      </c>
      <c r="W90" s="4">
        <f t="shared" si="17"/>
        <v>0</v>
      </c>
      <c r="X90" s="4">
        <f t="shared" si="18"/>
        <v>1</v>
      </c>
      <c r="Y90" s="4">
        <f t="shared" ca="1" si="19"/>
        <v>8</v>
      </c>
      <c r="Z90" s="4" t="str" cm="1">
        <f t="array" aca="1" ref="Z90" ca="1">_xlfn.IFS(Y90&lt;=2,"Low Risk",AND(Y90&gt;=3,Y90&lt;=5),"Medium Risk",AND(Y90&gt;=6,Y90&lt;=8),"High Risk",Y90&gt;=9,"Very High Risk")</f>
        <v>High Risk</v>
      </c>
      <c r="AA90" s="2"/>
    </row>
    <row r="91" spans="1:27" ht="16.5" customHeight="1" x14ac:dyDescent="0.45">
      <c r="A91" s="10" t="s">
        <v>117</v>
      </c>
      <c r="B91" s="11" t="s">
        <v>266</v>
      </c>
      <c r="C91" s="10" t="s">
        <v>25</v>
      </c>
      <c r="D91" s="1">
        <v>37</v>
      </c>
      <c r="E91" s="10" t="s">
        <v>26</v>
      </c>
      <c r="F91" s="12">
        <v>45114</v>
      </c>
      <c r="G91" s="13">
        <v>45515</v>
      </c>
      <c r="H91" s="13" t="str">
        <f t="shared" si="10"/>
        <v>11-Aug-2024</v>
      </c>
      <c r="I91" s="10">
        <v>4</v>
      </c>
      <c r="J91" s="14">
        <v>3724</v>
      </c>
      <c r="K91" s="4">
        <v>2</v>
      </c>
      <c r="L91" s="15">
        <v>2</v>
      </c>
      <c r="M91" s="10" t="s">
        <v>298</v>
      </c>
      <c r="N91" s="16">
        <f t="shared" ca="1" si="11"/>
        <v>24</v>
      </c>
      <c r="O91" s="16">
        <f t="shared" si="12"/>
        <v>323</v>
      </c>
      <c r="P91" s="16" t="str" cm="1">
        <f t="array" ref="P91">_xlfn.IFS(O91&lt;15,"&lt;15 Days",AND(O91&gt;15,O91&lt;30),"15-30 Days",AND(O91&gt;30,O91&lt;60),"30-60 Days",AND(O91&gt;60,O91&lt;180),"60-180 Days",O91&gt;180,"&gt;180 Days")</f>
        <v>&gt;180 Days</v>
      </c>
      <c r="Q91" s="17">
        <f t="shared" ca="1" si="13"/>
        <v>0.16666666666666666</v>
      </c>
      <c r="R91" s="18">
        <f t="shared" si="14"/>
        <v>931</v>
      </c>
      <c r="S91" s="4" cm="1">
        <f t="array" ref="S91">_xlfn.IFS(P91="&gt;180 Days",4,P91="60-180 Days",3,P91="30-60 Days",2,P91="15-30 Days",1,P91="&lt;15 Days",0)</f>
        <v>4</v>
      </c>
      <c r="T91" s="4" cm="1">
        <f t="array" aca="1" ref="T91" ca="1">_xlfn.IFS(Q91&lt;2,3,AND(Q91&gt;=2,Q91&lt;5),2,AND(Q91&gt;=5,Q91&lt;9),1,Q91&gt;=9,0)</f>
        <v>3</v>
      </c>
      <c r="U91" s="4">
        <f t="shared" si="15"/>
        <v>0</v>
      </c>
      <c r="V91" s="4">
        <f t="shared" si="16"/>
        <v>1</v>
      </c>
      <c r="W91" s="4">
        <f t="shared" si="17"/>
        <v>2</v>
      </c>
      <c r="X91" s="4">
        <f t="shared" si="18"/>
        <v>1</v>
      </c>
      <c r="Y91" s="4">
        <f t="shared" ca="1" si="19"/>
        <v>11</v>
      </c>
      <c r="Z91" s="4" t="str" cm="1">
        <f t="array" aca="1" ref="Z91" ca="1">_xlfn.IFS(Y91&lt;=2,"Low Risk",AND(Y91&gt;=3,Y91&lt;=5),"Medium Risk",AND(Y91&gt;=6,Y91&lt;=8),"High Risk",Y91&gt;=9,"Very High Risk")</f>
        <v>Very High Risk</v>
      </c>
      <c r="AA91" s="2"/>
    </row>
    <row r="92" spans="1:27" ht="16.5" customHeight="1" x14ac:dyDescent="0.45">
      <c r="A92" s="10" t="s">
        <v>118</v>
      </c>
      <c r="B92" s="11" t="s">
        <v>267</v>
      </c>
      <c r="C92" s="10" t="s">
        <v>176</v>
      </c>
      <c r="D92" s="1">
        <v>36</v>
      </c>
      <c r="E92" s="10" t="s">
        <v>178</v>
      </c>
      <c r="F92" s="12">
        <v>44621</v>
      </c>
      <c r="G92" s="13">
        <v>44929</v>
      </c>
      <c r="H92" s="13" t="str">
        <f t="shared" si="10"/>
        <v>03-Jan-2023</v>
      </c>
      <c r="I92" s="10">
        <v>9</v>
      </c>
      <c r="J92" s="14">
        <v>17640</v>
      </c>
      <c r="K92" s="4">
        <v>8</v>
      </c>
      <c r="L92" s="15">
        <v>4</v>
      </c>
      <c r="M92" s="10" t="s">
        <v>27</v>
      </c>
      <c r="N92" s="16">
        <f t="shared" ca="1" si="11"/>
        <v>40</v>
      </c>
      <c r="O92" s="16">
        <f t="shared" si="12"/>
        <v>909</v>
      </c>
      <c r="P92" s="16" t="str" cm="1">
        <f t="array" ref="P92">_xlfn.IFS(O92&lt;15,"&lt;15 Days",AND(O92&gt;15,O92&lt;30),"15-30 Days",AND(O92&gt;30,O92&lt;60),"30-60 Days",AND(O92&gt;60,O92&lt;180),"60-180 Days",O92&gt;180,"&gt;180 Days")</f>
        <v>&gt;180 Days</v>
      </c>
      <c r="Q92" s="17">
        <f t="shared" ca="1" si="13"/>
        <v>0.22500000000000001</v>
      </c>
      <c r="R92" s="18">
        <f t="shared" si="14"/>
        <v>1960</v>
      </c>
      <c r="S92" s="4" cm="1">
        <f t="array" ref="S92">_xlfn.IFS(P92="&gt;180 Days",4,P92="60-180 Days",3,P92="30-60 Days",2,P92="15-30 Days",1,P92="&lt;15 Days",0)</f>
        <v>4</v>
      </c>
      <c r="T92" s="4" cm="1">
        <f t="array" aca="1" ref="T92" ca="1">_xlfn.IFS(Q92&lt;2,3,AND(Q92&gt;=2,Q92&lt;5),2,AND(Q92&gt;=5,Q92&lt;9),1,Q92&gt;=9,0)</f>
        <v>3</v>
      </c>
      <c r="U92" s="4">
        <f t="shared" si="15"/>
        <v>0</v>
      </c>
      <c r="V92" s="4">
        <f t="shared" si="16"/>
        <v>1</v>
      </c>
      <c r="W92" s="4">
        <f t="shared" si="17"/>
        <v>0</v>
      </c>
      <c r="X92" s="4">
        <f t="shared" si="18"/>
        <v>0</v>
      </c>
      <c r="Y92" s="4">
        <f t="shared" ca="1" si="19"/>
        <v>8</v>
      </c>
      <c r="Z92" s="4" t="str" cm="1">
        <f t="array" aca="1" ref="Z92" ca="1">_xlfn.IFS(Y92&lt;=2,"Low Risk",AND(Y92&gt;=3,Y92&lt;=5),"Medium Risk",AND(Y92&gt;=6,Y92&lt;=8),"High Risk",Y92&gt;=9,"Very High Risk")</f>
        <v>High Risk</v>
      </c>
      <c r="AA92" s="2"/>
    </row>
    <row r="93" spans="1:27" ht="16.5" customHeight="1" x14ac:dyDescent="0.45">
      <c r="A93" s="10" t="s">
        <v>119</v>
      </c>
      <c r="B93" s="11" t="s">
        <v>268</v>
      </c>
      <c r="C93" s="10" t="s">
        <v>25</v>
      </c>
      <c r="D93" s="1">
        <v>25</v>
      </c>
      <c r="E93" s="10" t="s">
        <v>178</v>
      </c>
      <c r="F93" s="12">
        <v>45840</v>
      </c>
      <c r="G93" s="13">
        <v>45842</v>
      </c>
      <c r="H93" s="13" t="str">
        <f t="shared" si="10"/>
        <v>04-Jul-2025</v>
      </c>
      <c r="I93" s="10">
        <v>21</v>
      </c>
      <c r="J93" s="14">
        <v>14553</v>
      </c>
      <c r="K93" s="4">
        <v>8</v>
      </c>
      <c r="L93" s="15">
        <v>2</v>
      </c>
      <c r="M93" s="10" t="s">
        <v>27</v>
      </c>
      <c r="N93" s="16">
        <f t="shared" ca="1" si="11"/>
        <v>0</v>
      </c>
      <c r="O93" s="16" t="e">
        <f t="shared" si="12"/>
        <v>#NUM!</v>
      </c>
      <c r="P93" s="16" t="e" cm="1">
        <f t="array" ref="P93">_xlfn.IFS(O93&lt;15,"&lt;15 Days",AND(O93&gt;15,O93&lt;30),"15-30 Days",AND(O93&gt;30,O93&lt;60),"30-60 Days",AND(O93&gt;60,O93&lt;180),"60-180 Days",O93&gt;180,"&gt;180 Days")</f>
        <v>#NUM!</v>
      </c>
      <c r="Q93" s="17" t="e">
        <f t="shared" ca="1" si="13"/>
        <v>#DIV/0!</v>
      </c>
      <c r="R93" s="18">
        <f t="shared" si="14"/>
        <v>693</v>
      </c>
      <c r="S93" s="4" t="e" cm="1">
        <f t="array" ref="S93">_xlfn.IFS(P93="&gt;180 Days",4,P93="60-180 Days",3,P93="30-60 Days",2,P93="15-30 Days",1,P93="&lt;15 Days",0)</f>
        <v>#NUM!</v>
      </c>
      <c r="T93" s="4" t="e" cm="1">
        <f t="array" aca="1" ref="T93" ca="1">_xlfn.IFS(Q93&lt;2,3,AND(Q93&gt;=2,Q93&lt;5),2,AND(Q93&gt;=5,Q93&lt;9),1,Q93&gt;=9,0)</f>
        <v>#DIV/0!</v>
      </c>
      <c r="U93" s="4">
        <f t="shared" si="15"/>
        <v>1</v>
      </c>
      <c r="V93" s="4">
        <f t="shared" si="16"/>
        <v>1</v>
      </c>
      <c r="W93" s="4">
        <f t="shared" si="17"/>
        <v>0</v>
      </c>
      <c r="X93" s="4">
        <f t="shared" si="18"/>
        <v>1</v>
      </c>
      <c r="Y93" s="4" t="e">
        <f t="shared" ca="1" si="19"/>
        <v>#NUM!</v>
      </c>
      <c r="Z93" s="4" t="e" cm="1">
        <f t="array" aca="1" ref="Z93" ca="1">_xlfn.IFS(Y93&lt;=2,"Low Risk",AND(Y93&gt;=3,Y93&lt;=5),"Medium Risk",AND(Y93&gt;=6,Y93&lt;=8),"High Risk",Y93&gt;=9,"Very High Risk")</f>
        <v>#NUM!</v>
      </c>
      <c r="AA93" s="2"/>
    </row>
    <row r="94" spans="1:27" ht="16.5" customHeight="1" x14ac:dyDescent="0.45">
      <c r="A94" s="10" t="s">
        <v>120</v>
      </c>
      <c r="B94" s="11" t="s">
        <v>269</v>
      </c>
      <c r="C94" s="10" t="s">
        <v>176</v>
      </c>
      <c r="D94" s="1">
        <v>44</v>
      </c>
      <c r="E94" s="10" t="s">
        <v>177</v>
      </c>
      <c r="F94" s="12">
        <v>45840</v>
      </c>
      <c r="G94" s="13">
        <v>45842</v>
      </c>
      <c r="H94" s="13" t="str">
        <f t="shared" si="10"/>
        <v>04-Jul-2025</v>
      </c>
      <c r="I94" s="10">
        <v>23</v>
      </c>
      <c r="J94" s="14">
        <v>18101</v>
      </c>
      <c r="K94" s="4">
        <v>9</v>
      </c>
      <c r="L94" s="15">
        <v>5</v>
      </c>
      <c r="M94" s="10" t="s">
        <v>27</v>
      </c>
      <c r="N94" s="16">
        <f t="shared" ca="1" si="11"/>
        <v>0</v>
      </c>
      <c r="O94" s="16" t="e">
        <f t="shared" si="12"/>
        <v>#NUM!</v>
      </c>
      <c r="P94" s="16" t="e" cm="1">
        <f t="array" ref="P94">_xlfn.IFS(O94&lt;15,"&lt;15 Days",AND(O94&gt;15,O94&lt;30),"15-30 Days",AND(O94&gt;30,O94&lt;60),"30-60 Days",AND(O94&gt;60,O94&lt;180),"60-180 Days",O94&gt;180,"&gt;180 Days")</f>
        <v>#NUM!</v>
      </c>
      <c r="Q94" s="17" t="e">
        <f t="shared" ca="1" si="13"/>
        <v>#DIV/0!</v>
      </c>
      <c r="R94" s="18">
        <f t="shared" si="14"/>
        <v>787</v>
      </c>
      <c r="S94" s="4" t="e" cm="1">
        <f t="array" ref="S94">_xlfn.IFS(P94="&gt;180 Days",4,P94="60-180 Days",3,P94="30-60 Days",2,P94="15-30 Days",1,P94="&lt;15 Days",0)</f>
        <v>#NUM!</v>
      </c>
      <c r="T94" s="4" t="e" cm="1">
        <f t="array" aca="1" ref="T94" ca="1">_xlfn.IFS(Q94&lt;2,3,AND(Q94&gt;=2,Q94&lt;5),2,AND(Q94&gt;=5,Q94&lt;9),1,Q94&gt;=9,0)</f>
        <v>#DIV/0!</v>
      </c>
      <c r="U94" s="4">
        <f t="shared" si="15"/>
        <v>0</v>
      </c>
      <c r="V94" s="4">
        <f t="shared" si="16"/>
        <v>1</v>
      </c>
      <c r="W94" s="4">
        <f t="shared" si="17"/>
        <v>0</v>
      </c>
      <c r="X94" s="4">
        <f t="shared" si="18"/>
        <v>0</v>
      </c>
      <c r="Y94" s="4" t="e">
        <f t="shared" ca="1" si="19"/>
        <v>#NUM!</v>
      </c>
      <c r="Z94" s="4" t="e" cm="1">
        <f t="array" aca="1" ref="Z94" ca="1">_xlfn.IFS(Y94&lt;=2,"Low Risk",AND(Y94&gt;=3,Y94&lt;=5),"Medium Risk",AND(Y94&gt;=6,Y94&lt;=8),"High Risk",Y94&gt;=9,"Very High Risk")</f>
        <v>#NUM!</v>
      </c>
      <c r="AA94" s="2"/>
    </row>
    <row r="95" spans="1:27" ht="16.5" customHeight="1" x14ac:dyDescent="0.45">
      <c r="A95" s="10" t="s">
        <v>121</v>
      </c>
      <c r="B95" s="11" t="s">
        <v>270</v>
      </c>
      <c r="C95" s="10" t="s">
        <v>25</v>
      </c>
      <c r="D95" s="1">
        <v>41</v>
      </c>
      <c r="E95" s="10" t="s">
        <v>177</v>
      </c>
      <c r="F95" s="12">
        <v>44612</v>
      </c>
      <c r="G95" s="13">
        <v>45673</v>
      </c>
      <c r="H95" s="13" t="str">
        <f t="shared" si="10"/>
        <v>16-Jan-2025</v>
      </c>
      <c r="I95" s="10">
        <v>12</v>
      </c>
      <c r="J95" s="14">
        <v>9144</v>
      </c>
      <c r="K95" s="4">
        <v>7</v>
      </c>
      <c r="L95" s="15">
        <v>4</v>
      </c>
      <c r="M95" s="10" t="s">
        <v>298</v>
      </c>
      <c r="N95" s="16">
        <f t="shared" ca="1" si="11"/>
        <v>40</v>
      </c>
      <c r="O95" s="16">
        <f t="shared" si="12"/>
        <v>165</v>
      </c>
      <c r="P95" s="16" t="str" cm="1">
        <f t="array" ref="P95">_xlfn.IFS(O95&lt;15,"&lt;15 Days",AND(O95&gt;15,O95&lt;30),"15-30 Days",AND(O95&gt;30,O95&lt;60),"30-60 Days",AND(O95&gt;60,O95&lt;180),"60-180 Days",O95&gt;180,"&gt;180 Days")</f>
        <v>60-180 Days</v>
      </c>
      <c r="Q95" s="17">
        <f t="shared" ca="1" si="13"/>
        <v>0.3</v>
      </c>
      <c r="R95" s="18">
        <f t="shared" si="14"/>
        <v>762</v>
      </c>
      <c r="S95" s="4" cm="1">
        <f t="array" ref="S95">_xlfn.IFS(P95="&gt;180 Days",4,P95="60-180 Days",3,P95="30-60 Days",2,P95="15-30 Days",1,P95="&lt;15 Days",0)</f>
        <v>3</v>
      </c>
      <c r="T95" s="4" cm="1">
        <f t="array" aca="1" ref="T95" ca="1">_xlfn.IFS(Q95&lt;2,3,AND(Q95&gt;=2,Q95&lt;5),2,AND(Q95&gt;=5,Q95&lt;9),1,Q95&gt;=9,0)</f>
        <v>3</v>
      </c>
      <c r="U95" s="4">
        <f t="shared" si="15"/>
        <v>0</v>
      </c>
      <c r="V95" s="4">
        <f t="shared" si="16"/>
        <v>1</v>
      </c>
      <c r="W95" s="4">
        <f t="shared" si="17"/>
        <v>2</v>
      </c>
      <c r="X95" s="4">
        <f t="shared" si="18"/>
        <v>0</v>
      </c>
      <c r="Y95" s="4">
        <f t="shared" ca="1" si="19"/>
        <v>9</v>
      </c>
      <c r="Z95" s="4" t="str" cm="1">
        <f t="array" aca="1" ref="Z95" ca="1">_xlfn.IFS(Y95&lt;=2,"Low Risk",AND(Y95&gt;=3,Y95&lt;=5),"Medium Risk",AND(Y95&gt;=6,Y95&lt;=8),"High Risk",Y95&gt;=9,"Very High Risk")</f>
        <v>Very High Risk</v>
      </c>
      <c r="AA95" s="2"/>
    </row>
    <row r="96" spans="1:27" ht="16.5" customHeight="1" x14ac:dyDescent="0.45">
      <c r="A96" s="10" t="s">
        <v>122</v>
      </c>
      <c r="B96" s="11" t="s">
        <v>271</v>
      </c>
      <c r="C96" s="10" t="s">
        <v>176</v>
      </c>
      <c r="D96" s="1">
        <v>43</v>
      </c>
      <c r="E96" s="10" t="s">
        <v>26</v>
      </c>
      <c r="F96" s="12">
        <v>45716</v>
      </c>
      <c r="G96" s="13">
        <v>45781</v>
      </c>
      <c r="H96" s="13" t="str">
        <f t="shared" si="10"/>
        <v>04-May-2025</v>
      </c>
      <c r="I96" s="10">
        <v>10</v>
      </c>
      <c r="J96" s="14">
        <v>7580</v>
      </c>
      <c r="K96" s="4">
        <v>6</v>
      </c>
      <c r="L96" s="15">
        <v>1</v>
      </c>
      <c r="M96" s="10" t="s">
        <v>27</v>
      </c>
      <c r="N96" s="16">
        <f t="shared" ca="1" si="11"/>
        <v>4</v>
      </c>
      <c r="O96" s="16">
        <f t="shared" si="12"/>
        <v>57</v>
      </c>
      <c r="P96" s="16" t="str" cm="1">
        <f t="array" ref="P96">_xlfn.IFS(O96&lt;15,"&lt;15 Days",AND(O96&gt;15,O96&lt;30),"15-30 Days",AND(O96&gt;30,O96&lt;60),"30-60 Days",AND(O96&gt;60,O96&lt;180),"60-180 Days",O96&gt;180,"&gt;180 Days")</f>
        <v>30-60 Days</v>
      </c>
      <c r="Q96" s="17">
        <f t="shared" ca="1" si="13"/>
        <v>2.5</v>
      </c>
      <c r="R96" s="18">
        <f t="shared" si="14"/>
        <v>758</v>
      </c>
      <c r="S96" s="4" cm="1">
        <f t="array" ref="S96">_xlfn.IFS(P96="&gt;180 Days",4,P96="60-180 Days",3,P96="30-60 Days",2,P96="15-30 Days",1,P96="&lt;15 Days",0)</f>
        <v>2</v>
      </c>
      <c r="T96" s="4" cm="1">
        <f t="array" aca="1" ref="T96" ca="1">_xlfn.IFS(Q96&lt;2,3,AND(Q96&gt;=2,Q96&lt;5),2,AND(Q96&gt;=5,Q96&lt;9),1,Q96&gt;=9,0)</f>
        <v>2</v>
      </c>
      <c r="U96" s="4">
        <f t="shared" si="15"/>
        <v>0</v>
      </c>
      <c r="V96" s="4">
        <f t="shared" si="16"/>
        <v>1</v>
      </c>
      <c r="W96" s="4">
        <f t="shared" si="17"/>
        <v>0</v>
      </c>
      <c r="X96" s="4">
        <f t="shared" si="18"/>
        <v>1</v>
      </c>
      <c r="Y96" s="4">
        <f t="shared" ca="1" si="19"/>
        <v>6</v>
      </c>
      <c r="Z96" s="4" t="str" cm="1">
        <f t="array" aca="1" ref="Z96" ca="1">_xlfn.IFS(Y96&lt;=2,"Low Risk",AND(Y96&gt;=3,Y96&lt;=5),"Medium Risk",AND(Y96&gt;=6,Y96&lt;=8),"High Risk",Y96&gt;=9,"Very High Risk")</f>
        <v>High Risk</v>
      </c>
      <c r="AA96" s="2"/>
    </row>
    <row r="97" spans="1:27" ht="16.5" customHeight="1" x14ac:dyDescent="0.45">
      <c r="A97" s="10" t="s">
        <v>123</v>
      </c>
      <c r="B97" s="11" t="s">
        <v>272</v>
      </c>
      <c r="C97" s="10" t="s">
        <v>25</v>
      </c>
      <c r="D97" s="1">
        <v>32</v>
      </c>
      <c r="E97" s="10" t="s">
        <v>26</v>
      </c>
      <c r="F97" s="12">
        <v>45295</v>
      </c>
      <c r="G97" s="13">
        <v>45584</v>
      </c>
      <c r="H97" s="13" t="str">
        <f t="shared" si="10"/>
        <v>19-Oct-2024</v>
      </c>
      <c r="I97" s="10">
        <v>24</v>
      </c>
      <c r="J97" s="14">
        <v>24120</v>
      </c>
      <c r="K97" s="4">
        <v>2</v>
      </c>
      <c r="L97" s="15">
        <v>3</v>
      </c>
      <c r="M97" s="10" t="s">
        <v>27</v>
      </c>
      <c r="N97" s="16">
        <f t="shared" ca="1" si="11"/>
        <v>18</v>
      </c>
      <c r="O97" s="16">
        <f t="shared" si="12"/>
        <v>254</v>
      </c>
      <c r="P97" s="16" t="str" cm="1">
        <f t="array" ref="P97">_xlfn.IFS(O97&lt;15,"&lt;15 Days",AND(O97&gt;15,O97&lt;30),"15-30 Days",AND(O97&gt;30,O97&lt;60),"30-60 Days",AND(O97&gt;60,O97&lt;180),"60-180 Days",O97&gt;180,"&gt;180 Days")</f>
        <v>&gt;180 Days</v>
      </c>
      <c r="Q97" s="17">
        <f t="shared" ca="1" si="13"/>
        <v>1.3333333333333333</v>
      </c>
      <c r="R97" s="18">
        <f t="shared" si="14"/>
        <v>1005</v>
      </c>
      <c r="S97" s="4" cm="1">
        <f t="array" ref="S97">_xlfn.IFS(P97="&gt;180 Days",4,P97="60-180 Days",3,P97="30-60 Days",2,P97="15-30 Days",1,P97="&lt;15 Days",0)</f>
        <v>4</v>
      </c>
      <c r="T97" s="4" cm="1">
        <f t="array" aca="1" ref="T97" ca="1">_xlfn.IFS(Q97&lt;2,3,AND(Q97&gt;=2,Q97&lt;5),2,AND(Q97&gt;=5,Q97&lt;9),1,Q97&gt;=9,0)</f>
        <v>3</v>
      </c>
      <c r="U97" s="4">
        <f t="shared" si="15"/>
        <v>0</v>
      </c>
      <c r="V97" s="4">
        <f t="shared" si="16"/>
        <v>1</v>
      </c>
      <c r="W97" s="4">
        <f t="shared" si="17"/>
        <v>0</v>
      </c>
      <c r="X97" s="4">
        <f t="shared" si="18"/>
        <v>0</v>
      </c>
      <c r="Y97" s="4">
        <f t="shared" ca="1" si="19"/>
        <v>8</v>
      </c>
      <c r="Z97" s="4" t="str" cm="1">
        <f t="array" aca="1" ref="Z97" ca="1">_xlfn.IFS(Y97&lt;=2,"Low Risk",AND(Y97&gt;=3,Y97&lt;=5),"Medium Risk",AND(Y97&gt;=6,Y97&lt;=8),"High Risk",Y97&gt;=9,"Very High Risk")</f>
        <v>High Risk</v>
      </c>
      <c r="AA97" s="2"/>
    </row>
    <row r="98" spans="1:27" ht="16.5" customHeight="1" x14ac:dyDescent="0.45">
      <c r="A98" s="10" t="s">
        <v>124</v>
      </c>
      <c r="B98" s="11" t="s">
        <v>273</v>
      </c>
      <c r="C98" s="10" t="s">
        <v>176</v>
      </c>
      <c r="D98" s="1">
        <v>26</v>
      </c>
      <c r="E98" s="10" t="s">
        <v>178</v>
      </c>
      <c r="F98" s="12">
        <v>44894</v>
      </c>
      <c r="G98" s="13">
        <v>45612</v>
      </c>
      <c r="H98" s="13" t="str">
        <f t="shared" si="10"/>
        <v>16-Nov-2024</v>
      </c>
      <c r="I98" s="10">
        <v>8</v>
      </c>
      <c r="J98" s="14">
        <v>14248</v>
      </c>
      <c r="K98" s="4">
        <v>7</v>
      </c>
      <c r="L98" s="15">
        <v>3</v>
      </c>
      <c r="M98" s="10" t="s">
        <v>298</v>
      </c>
      <c r="N98" s="16">
        <f t="shared" ca="1" si="11"/>
        <v>31</v>
      </c>
      <c r="O98" s="16">
        <f t="shared" si="12"/>
        <v>226</v>
      </c>
      <c r="P98" s="16" t="str" cm="1">
        <f t="array" ref="P98">_xlfn.IFS(O98&lt;15,"&lt;15 Days",AND(O98&gt;15,O98&lt;30),"15-30 Days",AND(O98&gt;30,O98&lt;60),"30-60 Days",AND(O98&gt;60,O98&lt;180),"60-180 Days",O98&gt;180,"&gt;180 Days")</f>
        <v>&gt;180 Days</v>
      </c>
      <c r="Q98" s="17">
        <f t="shared" ca="1" si="13"/>
        <v>0.25806451612903225</v>
      </c>
      <c r="R98" s="18">
        <f t="shared" si="14"/>
        <v>1781</v>
      </c>
      <c r="S98" s="4" cm="1">
        <f t="array" ref="S98">_xlfn.IFS(P98="&gt;180 Days",4,P98="60-180 Days",3,P98="30-60 Days",2,P98="15-30 Days",1,P98="&lt;15 Days",0)</f>
        <v>4</v>
      </c>
      <c r="T98" s="4" cm="1">
        <f t="array" aca="1" ref="T98" ca="1">_xlfn.IFS(Q98&lt;2,3,AND(Q98&gt;=2,Q98&lt;5),2,AND(Q98&gt;=5,Q98&lt;9),1,Q98&gt;=9,0)</f>
        <v>3</v>
      </c>
      <c r="U98" s="4">
        <f t="shared" si="15"/>
        <v>0</v>
      </c>
      <c r="V98" s="4">
        <f t="shared" si="16"/>
        <v>1</v>
      </c>
      <c r="W98" s="4">
        <f t="shared" si="17"/>
        <v>2</v>
      </c>
      <c r="X98" s="4">
        <f t="shared" si="18"/>
        <v>0</v>
      </c>
      <c r="Y98" s="4">
        <f t="shared" ca="1" si="19"/>
        <v>10</v>
      </c>
      <c r="Z98" s="4" t="str" cm="1">
        <f t="array" aca="1" ref="Z98" ca="1">_xlfn.IFS(Y98&lt;=2,"Low Risk",AND(Y98&gt;=3,Y98&lt;=5),"Medium Risk",AND(Y98&gt;=6,Y98&lt;=8),"High Risk",Y98&gt;=9,"Very High Risk")</f>
        <v>Very High Risk</v>
      </c>
      <c r="AA98" s="2"/>
    </row>
    <row r="99" spans="1:27" ht="16.5" customHeight="1" x14ac:dyDescent="0.45">
      <c r="A99" s="10" t="s">
        <v>125</v>
      </c>
      <c r="B99" s="11" t="s">
        <v>274</v>
      </c>
      <c r="C99" s="10" t="s">
        <v>25</v>
      </c>
      <c r="D99" s="1">
        <v>26</v>
      </c>
      <c r="E99" s="10" t="s">
        <v>178</v>
      </c>
      <c r="F99" s="12">
        <v>45390</v>
      </c>
      <c r="G99" s="13">
        <v>45531</v>
      </c>
      <c r="H99" s="13" t="str">
        <f t="shared" si="10"/>
        <v>27-Aug-2024</v>
      </c>
      <c r="I99" s="10">
        <v>4</v>
      </c>
      <c r="J99" s="14">
        <v>6324</v>
      </c>
      <c r="K99" s="4">
        <v>6</v>
      </c>
      <c r="L99" s="15">
        <v>3</v>
      </c>
      <c r="M99" s="10" t="s">
        <v>298</v>
      </c>
      <c r="N99" s="16">
        <f t="shared" ca="1" si="11"/>
        <v>15</v>
      </c>
      <c r="O99" s="16">
        <f t="shared" si="12"/>
        <v>307</v>
      </c>
      <c r="P99" s="16" t="str" cm="1">
        <f t="array" ref="P99">_xlfn.IFS(O99&lt;15,"&lt;15 Days",AND(O99&gt;15,O99&lt;30),"15-30 Days",AND(O99&gt;30,O99&lt;60),"30-60 Days",AND(O99&gt;60,O99&lt;180),"60-180 Days",O99&gt;180,"&gt;180 Days")</f>
        <v>&gt;180 Days</v>
      </c>
      <c r="Q99" s="17">
        <f t="shared" ca="1" si="13"/>
        <v>0.26666666666666666</v>
      </c>
      <c r="R99" s="18">
        <f t="shared" si="14"/>
        <v>1581</v>
      </c>
      <c r="S99" s="4" cm="1">
        <f t="array" ref="S99">_xlfn.IFS(P99="&gt;180 Days",4,P99="60-180 Days",3,P99="30-60 Days",2,P99="15-30 Days",1,P99="&lt;15 Days",0)</f>
        <v>4</v>
      </c>
      <c r="T99" s="4" cm="1">
        <f t="array" aca="1" ref="T99" ca="1">_xlfn.IFS(Q99&lt;2,3,AND(Q99&gt;=2,Q99&lt;5),2,AND(Q99&gt;=5,Q99&lt;9),1,Q99&gt;=9,0)</f>
        <v>3</v>
      </c>
      <c r="U99" s="4">
        <f t="shared" si="15"/>
        <v>0</v>
      </c>
      <c r="V99" s="4">
        <f t="shared" si="16"/>
        <v>1</v>
      </c>
      <c r="W99" s="4">
        <f t="shared" si="17"/>
        <v>2</v>
      </c>
      <c r="X99" s="4">
        <f t="shared" si="18"/>
        <v>0</v>
      </c>
      <c r="Y99" s="4">
        <f t="shared" ca="1" si="19"/>
        <v>10</v>
      </c>
      <c r="Z99" s="4" t="str" cm="1">
        <f t="array" aca="1" ref="Z99" ca="1">_xlfn.IFS(Y99&lt;=2,"Low Risk",AND(Y99&gt;=3,Y99&lt;=5),"Medium Risk",AND(Y99&gt;=6,Y99&lt;=8),"High Risk",Y99&gt;=9,"Very High Risk")</f>
        <v>Very High Risk</v>
      </c>
      <c r="AA99" s="2"/>
    </row>
    <row r="100" spans="1:27" ht="16.5" customHeight="1" x14ac:dyDescent="0.45">
      <c r="A100" s="10" t="s">
        <v>126</v>
      </c>
      <c r="B100" s="11" t="s">
        <v>275</v>
      </c>
      <c r="C100" s="10" t="s">
        <v>176</v>
      </c>
      <c r="D100" s="1">
        <v>29</v>
      </c>
      <c r="E100" s="10" t="s">
        <v>178</v>
      </c>
      <c r="F100" s="12">
        <v>45317</v>
      </c>
      <c r="G100" s="13">
        <v>45806</v>
      </c>
      <c r="H100" s="13" t="str">
        <f t="shared" si="10"/>
        <v>29-May-2025</v>
      </c>
      <c r="I100" s="10">
        <v>8</v>
      </c>
      <c r="J100" s="14">
        <v>4712</v>
      </c>
      <c r="K100" s="4">
        <v>0</v>
      </c>
      <c r="L100" s="15">
        <v>4</v>
      </c>
      <c r="M100" s="10" t="s">
        <v>27</v>
      </c>
      <c r="N100" s="16">
        <f t="shared" ca="1" si="11"/>
        <v>17</v>
      </c>
      <c r="O100" s="16">
        <f t="shared" si="12"/>
        <v>32</v>
      </c>
      <c r="P100" s="16" t="str" cm="1">
        <f t="array" ref="P100">_xlfn.IFS(O100&lt;15,"&lt;15 Days",AND(O100&gt;15,O100&lt;30),"15-30 Days",AND(O100&gt;30,O100&lt;60),"30-60 Days",AND(O100&gt;60,O100&lt;180),"60-180 Days",O100&gt;180,"&gt;180 Days")</f>
        <v>30-60 Days</v>
      </c>
      <c r="Q100" s="17">
        <f t="shared" ca="1" si="13"/>
        <v>0.47058823529411764</v>
      </c>
      <c r="R100" s="18">
        <f t="shared" si="14"/>
        <v>589</v>
      </c>
      <c r="S100" s="4" cm="1">
        <f t="array" ref="S100">_xlfn.IFS(P100="&gt;180 Days",4,P100="60-180 Days",3,P100="30-60 Days",2,P100="15-30 Days",1,P100="&lt;15 Days",0)</f>
        <v>2</v>
      </c>
      <c r="T100" s="4" cm="1">
        <f t="array" aca="1" ref="T100" ca="1">_xlfn.IFS(Q100&lt;2,3,AND(Q100&gt;=2,Q100&lt;5),2,AND(Q100&gt;=5,Q100&lt;9),1,Q100&gt;=9,0)</f>
        <v>3</v>
      </c>
      <c r="U100" s="4">
        <f t="shared" si="15"/>
        <v>1</v>
      </c>
      <c r="V100" s="4">
        <f t="shared" si="16"/>
        <v>0</v>
      </c>
      <c r="W100" s="4">
        <f t="shared" si="17"/>
        <v>0</v>
      </c>
      <c r="X100" s="4">
        <f t="shared" si="18"/>
        <v>0</v>
      </c>
      <c r="Y100" s="4">
        <f t="shared" ca="1" si="19"/>
        <v>6</v>
      </c>
      <c r="Z100" s="4" t="str" cm="1">
        <f t="array" aca="1" ref="Z100" ca="1">_xlfn.IFS(Y100&lt;=2,"Low Risk",AND(Y100&gt;=3,Y100&lt;=5),"Medium Risk",AND(Y100&gt;=6,Y100&lt;=8),"High Risk",Y100&gt;=9,"Very High Risk")</f>
        <v>High Risk</v>
      </c>
      <c r="AA100" s="2"/>
    </row>
    <row r="101" spans="1:27" ht="16.5" customHeight="1" x14ac:dyDescent="0.45">
      <c r="A101" s="10" t="s">
        <v>127</v>
      </c>
      <c r="B101" s="11" t="s">
        <v>276</v>
      </c>
      <c r="C101" s="10" t="s">
        <v>25</v>
      </c>
      <c r="D101" s="1">
        <v>28</v>
      </c>
      <c r="E101" s="10" t="s">
        <v>178</v>
      </c>
      <c r="F101" s="12">
        <v>45840</v>
      </c>
      <c r="G101" s="13">
        <v>45842</v>
      </c>
      <c r="H101" s="13" t="str">
        <f t="shared" si="10"/>
        <v>04-Jul-2025</v>
      </c>
      <c r="I101" s="10">
        <v>12</v>
      </c>
      <c r="J101" s="14">
        <v>8208</v>
      </c>
      <c r="K101" s="4">
        <v>5</v>
      </c>
      <c r="L101" s="15">
        <v>2</v>
      </c>
      <c r="M101" s="10" t="s">
        <v>27</v>
      </c>
      <c r="N101" s="16">
        <f t="shared" ca="1" si="11"/>
        <v>0</v>
      </c>
      <c r="O101" s="16" t="e">
        <f t="shared" si="12"/>
        <v>#NUM!</v>
      </c>
      <c r="P101" s="16" t="e" cm="1">
        <f t="array" ref="P101">_xlfn.IFS(O101&lt;15,"&lt;15 Days",AND(O101&gt;15,O101&lt;30),"15-30 Days",AND(O101&gt;30,O101&lt;60),"30-60 Days",AND(O101&gt;60,O101&lt;180),"60-180 Days",O101&gt;180,"&gt;180 Days")</f>
        <v>#NUM!</v>
      </c>
      <c r="Q101" s="17" t="e">
        <f t="shared" ca="1" si="13"/>
        <v>#DIV/0!</v>
      </c>
      <c r="R101" s="18">
        <f t="shared" si="14"/>
        <v>684</v>
      </c>
      <c r="S101" s="4" t="e" cm="1">
        <f t="array" ref="S101">_xlfn.IFS(P101="&gt;180 Days",4,P101="60-180 Days",3,P101="30-60 Days",2,P101="15-30 Days",1,P101="&lt;15 Days",0)</f>
        <v>#NUM!</v>
      </c>
      <c r="T101" s="4" t="e" cm="1">
        <f t="array" aca="1" ref="T101" ca="1">_xlfn.IFS(Q101&lt;2,3,AND(Q101&gt;=2,Q101&lt;5),2,AND(Q101&gt;=5,Q101&lt;9),1,Q101&gt;=9,0)</f>
        <v>#DIV/0!</v>
      </c>
      <c r="U101" s="4">
        <f t="shared" si="15"/>
        <v>1</v>
      </c>
      <c r="V101" s="4">
        <f t="shared" si="16"/>
        <v>1</v>
      </c>
      <c r="W101" s="4">
        <f t="shared" si="17"/>
        <v>0</v>
      </c>
      <c r="X101" s="4">
        <f t="shared" si="18"/>
        <v>1</v>
      </c>
      <c r="Y101" s="4" t="e">
        <f t="shared" ca="1" si="19"/>
        <v>#NUM!</v>
      </c>
      <c r="Z101" s="4" t="e" cm="1">
        <f t="array" aca="1" ref="Z101" ca="1">_xlfn.IFS(Y101&lt;=2,"Low Risk",AND(Y101&gt;=3,Y101&lt;=5),"Medium Risk",AND(Y101&gt;=6,Y101&lt;=8),"High Risk",Y101&gt;=9,"Very High Risk")</f>
        <v>#NUM!</v>
      </c>
      <c r="AA101" s="2"/>
    </row>
    <row r="102" spans="1:27" ht="16.5" customHeight="1" x14ac:dyDescent="0.45">
      <c r="A102" s="10" t="s">
        <v>128</v>
      </c>
      <c r="B102" s="11" t="s">
        <v>277</v>
      </c>
      <c r="C102" s="10" t="s">
        <v>176</v>
      </c>
      <c r="D102" s="1">
        <v>26</v>
      </c>
      <c r="E102" s="10" t="s">
        <v>26</v>
      </c>
      <c r="F102" s="12">
        <v>44775</v>
      </c>
      <c r="G102" s="13">
        <v>45397</v>
      </c>
      <c r="H102" s="13" t="str">
        <f t="shared" si="10"/>
        <v>15-Apr-2024</v>
      </c>
      <c r="I102" s="10">
        <v>4</v>
      </c>
      <c r="J102" s="14">
        <v>5784</v>
      </c>
      <c r="K102" s="4">
        <v>5</v>
      </c>
      <c r="L102" s="15">
        <v>3</v>
      </c>
      <c r="M102" s="10" t="s">
        <v>298</v>
      </c>
      <c r="N102" s="16">
        <f t="shared" ca="1" si="11"/>
        <v>35</v>
      </c>
      <c r="O102" s="16">
        <f t="shared" si="12"/>
        <v>441</v>
      </c>
      <c r="P102" s="16" t="str" cm="1">
        <f t="array" ref="P102">_xlfn.IFS(O102&lt;15,"&lt;15 Days",AND(O102&gt;15,O102&lt;30),"15-30 Days",AND(O102&gt;30,O102&lt;60),"30-60 Days",AND(O102&gt;60,O102&lt;180),"60-180 Days",O102&gt;180,"&gt;180 Days")</f>
        <v>&gt;180 Days</v>
      </c>
      <c r="Q102" s="17">
        <f t="shared" ca="1" si="13"/>
        <v>0.11428571428571428</v>
      </c>
      <c r="R102" s="18">
        <f t="shared" si="14"/>
        <v>1446</v>
      </c>
      <c r="S102" s="4" cm="1">
        <f t="array" ref="S102">_xlfn.IFS(P102="&gt;180 Days",4,P102="60-180 Days",3,P102="30-60 Days",2,P102="15-30 Days",1,P102="&lt;15 Days",0)</f>
        <v>4</v>
      </c>
      <c r="T102" s="4" cm="1">
        <f t="array" aca="1" ref="T102" ca="1">_xlfn.IFS(Q102&lt;2,3,AND(Q102&gt;=2,Q102&lt;5),2,AND(Q102&gt;=5,Q102&lt;9),1,Q102&gt;=9,0)</f>
        <v>3</v>
      </c>
      <c r="U102" s="4">
        <f t="shared" si="15"/>
        <v>0</v>
      </c>
      <c r="V102" s="4">
        <f t="shared" si="16"/>
        <v>1</v>
      </c>
      <c r="W102" s="4">
        <f t="shared" si="17"/>
        <v>2</v>
      </c>
      <c r="X102" s="4">
        <f t="shared" si="18"/>
        <v>0</v>
      </c>
      <c r="Y102" s="4">
        <f t="shared" ca="1" si="19"/>
        <v>10</v>
      </c>
      <c r="Z102" s="4" t="str" cm="1">
        <f t="array" aca="1" ref="Z102" ca="1">_xlfn.IFS(Y102&lt;=2,"Low Risk",AND(Y102&gt;=3,Y102&lt;=5),"Medium Risk",AND(Y102&gt;=6,Y102&lt;=8),"High Risk",Y102&gt;=9,"Very High Risk")</f>
        <v>Very High Risk</v>
      </c>
      <c r="AA102" s="2"/>
    </row>
    <row r="103" spans="1:27" ht="16.5" customHeight="1" x14ac:dyDescent="0.45">
      <c r="A103" s="10" t="s">
        <v>129</v>
      </c>
      <c r="B103" s="11" t="s">
        <v>278</v>
      </c>
      <c r="C103" s="10" t="s">
        <v>25</v>
      </c>
      <c r="D103" s="1">
        <v>38</v>
      </c>
      <c r="E103" s="10" t="s">
        <v>177</v>
      </c>
      <c r="F103" s="12">
        <v>45054</v>
      </c>
      <c r="G103" s="13">
        <v>45661</v>
      </c>
      <c r="H103" s="13" t="str">
        <f t="shared" si="10"/>
        <v>04-Jan-2025</v>
      </c>
      <c r="I103" s="10">
        <v>5</v>
      </c>
      <c r="J103" s="14">
        <v>8495</v>
      </c>
      <c r="K103" s="4">
        <v>7</v>
      </c>
      <c r="L103" s="15">
        <v>4</v>
      </c>
      <c r="M103" s="10" t="s">
        <v>27</v>
      </c>
      <c r="N103" s="16">
        <f t="shared" ca="1" si="11"/>
        <v>26</v>
      </c>
      <c r="O103" s="16">
        <f t="shared" si="12"/>
        <v>177</v>
      </c>
      <c r="P103" s="16" t="str" cm="1">
        <f t="array" ref="P103">_xlfn.IFS(O103&lt;15,"&lt;15 Days",AND(O103&gt;15,O103&lt;30),"15-30 Days",AND(O103&gt;30,O103&lt;60),"30-60 Days",AND(O103&gt;60,O103&lt;180),"60-180 Days",O103&gt;180,"&gt;180 Days")</f>
        <v>60-180 Days</v>
      </c>
      <c r="Q103" s="17">
        <f t="shared" ca="1" si="13"/>
        <v>0.19230769230769232</v>
      </c>
      <c r="R103" s="18">
        <f t="shared" si="14"/>
        <v>1699</v>
      </c>
      <c r="S103" s="4" cm="1">
        <f t="array" ref="S103">_xlfn.IFS(P103="&gt;180 Days",4,P103="60-180 Days",3,P103="30-60 Days",2,P103="15-30 Days",1,P103="&lt;15 Days",0)</f>
        <v>3</v>
      </c>
      <c r="T103" s="4" cm="1">
        <f t="array" aca="1" ref="T103" ca="1">_xlfn.IFS(Q103&lt;2,3,AND(Q103&gt;=2,Q103&lt;5),2,AND(Q103&gt;=5,Q103&lt;9),1,Q103&gt;=9,0)</f>
        <v>3</v>
      </c>
      <c r="U103" s="4">
        <f t="shared" si="15"/>
        <v>0</v>
      </c>
      <c r="V103" s="4">
        <f t="shared" si="16"/>
        <v>1</v>
      </c>
      <c r="W103" s="4">
        <f t="shared" si="17"/>
        <v>0</v>
      </c>
      <c r="X103" s="4">
        <f t="shared" si="18"/>
        <v>0</v>
      </c>
      <c r="Y103" s="4">
        <f t="shared" ca="1" si="19"/>
        <v>7</v>
      </c>
      <c r="Z103" s="4" t="str" cm="1">
        <f t="array" aca="1" ref="Z103" ca="1">_xlfn.IFS(Y103&lt;=2,"Low Risk",AND(Y103&gt;=3,Y103&lt;=5),"Medium Risk",AND(Y103&gt;=6,Y103&lt;=8),"High Risk",Y103&gt;=9,"Very High Risk")</f>
        <v>High Risk</v>
      </c>
      <c r="AA103" s="2"/>
    </row>
    <row r="104" spans="1:27" ht="16.5" customHeight="1" x14ac:dyDescent="0.45">
      <c r="A104" s="10" t="s">
        <v>130</v>
      </c>
      <c r="B104" s="11" t="s">
        <v>279</v>
      </c>
      <c r="C104" s="10" t="s">
        <v>176</v>
      </c>
      <c r="D104" s="1">
        <v>45</v>
      </c>
      <c r="E104" s="10" t="s">
        <v>177</v>
      </c>
      <c r="F104" s="12">
        <v>44697</v>
      </c>
      <c r="G104" s="13">
        <v>45164</v>
      </c>
      <c r="H104" s="13" t="str">
        <f t="shared" si="10"/>
        <v>26-Aug-2023</v>
      </c>
      <c r="I104" s="10">
        <v>26</v>
      </c>
      <c r="J104" s="14">
        <v>51454</v>
      </c>
      <c r="K104" s="4">
        <v>8</v>
      </c>
      <c r="L104" s="15">
        <v>5</v>
      </c>
      <c r="M104" s="10" t="s">
        <v>27</v>
      </c>
      <c r="N104" s="16">
        <f t="shared" ca="1" si="11"/>
        <v>38</v>
      </c>
      <c r="O104" s="16">
        <f t="shared" si="12"/>
        <v>674</v>
      </c>
      <c r="P104" s="16" t="str" cm="1">
        <f t="array" ref="P104">_xlfn.IFS(O104&lt;15,"&lt;15 Days",AND(O104&gt;15,O104&lt;30),"15-30 Days",AND(O104&gt;30,O104&lt;60),"30-60 Days",AND(O104&gt;60,O104&lt;180),"60-180 Days",O104&gt;180,"&gt;180 Days")</f>
        <v>&gt;180 Days</v>
      </c>
      <c r="Q104" s="17">
        <f t="shared" ca="1" si="13"/>
        <v>0.68421052631578949</v>
      </c>
      <c r="R104" s="18">
        <f t="shared" si="14"/>
        <v>1979</v>
      </c>
      <c r="S104" s="4" cm="1">
        <f t="array" ref="S104">_xlfn.IFS(P104="&gt;180 Days",4,P104="60-180 Days",3,P104="30-60 Days",2,P104="15-30 Days",1,P104="&lt;15 Days",0)</f>
        <v>4</v>
      </c>
      <c r="T104" s="4" cm="1">
        <f t="array" aca="1" ref="T104" ca="1">_xlfn.IFS(Q104&lt;2,3,AND(Q104&gt;=2,Q104&lt;5),2,AND(Q104&gt;=5,Q104&lt;9),1,Q104&gt;=9,0)</f>
        <v>3</v>
      </c>
      <c r="U104" s="4">
        <f t="shared" si="15"/>
        <v>0</v>
      </c>
      <c r="V104" s="4">
        <f t="shared" si="16"/>
        <v>1</v>
      </c>
      <c r="W104" s="4">
        <f t="shared" si="17"/>
        <v>0</v>
      </c>
      <c r="X104" s="4">
        <f t="shared" si="18"/>
        <v>0</v>
      </c>
      <c r="Y104" s="4">
        <f t="shared" ca="1" si="19"/>
        <v>8</v>
      </c>
      <c r="Z104" s="4" t="str" cm="1">
        <f t="array" aca="1" ref="Z104" ca="1">_xlfn.IFS(Y104&lt;=2,"Low Risk",AND(Y104&gt;=3,Y104&lt;=5),"Medium Risk",AND(Y104&gt;=6,Y104&lt;=8),"High Risk",Y104&gt;=9,"Very High Risk")</f>
        <v>High Risk</v>
      </c>
      <c r="AA104" s="2"/>
    </row>
    <row r="105" spans="1:27" ht="16.5" customHeight="1" x14ac:dyDescent="0.45">
      <c r="A105" s="10" t="s">
        <v>131</v>
      </c>
      <c r="B105" s="11" t="s">
        <v>280</v>
      </c>
      <c r="C105" s="10" t="s">
        <v>25</v>
      </c>
      <c r="D105" s="1">
        <v>28</v>
      </c>
      <c r="E105" s="10" t="s">
        <v>178</v>
      </c>
      <c r="F105" s="12">
        <v>45513</v>
      </c>
      <c r="G105" s="13">
        <v>45717</v>
      </c>
      <c r="H105" s="13" t="str">
        <f t="shared" si="10"/>
        <v>01-Mar-2025</v>
      </c>
      <c r="I105" s="10">
        <v>10</v>
      </c>
      <c r="J105" s="14">
        <v>18360</v>
      </c>
      <c r="K105" s="4">
        <v>0</v>
      </c>
      <c r="L105" s="15">
        <v>4</v>
      </c>
      <c r="M105" s="10" t="s">
        <v>298</v>
      </c>
      <c r="N105" s="16">
        <f t="shared" ca="1" si="11"/>
        <v>11</v>
      </c>
      <c r="O105" s="16">
        <f t="shared" si="12"/>
        <v>121</v>
      </c>
      <c r="P105" s="16" t="str" cm="1">
        <f t="array" ref="P105">_xlfn.IFS(O105&lt;15,"&lt;15 Days",AND(O105&gt;15,O105&lt;30),"15-30 Days",AND(O105&gt;30,O105&lt;60),"30-60 Days",AND(O105&gt;60,O105&lt;180),"60-180 Days",O105&gt;180,"&gt;180 Days")</f>
        <v>60-180 Days</v>
      </c>
      <c r="Q105" s="17">
        <f t="shared" ca="1" si="13"/>
        <v>0.90909090909090906</v>
      </c>
      <c r="R105" s="18">
        <f t="shared" si="14"/>
        <v>1836</v>
      </c>
      <c r="S105" s="4" cm="1">
        <f t="array" ref="S105">_xlfn.IFS(P105="&gt;180 Days",4,P105="60-180 Days",3,P105="30-60 Days",2,P105="15-30 Days",1,P105="&lt;15 Days",0)</f>
        <v>3</v>
      </c>
      <c r="T105" s="4" cm="1">
        <f t="array" aca="1" ref="T105" ca="1">_xlfn.IFS(Q105&lt;2,3,AND(Q105&gt;=2,Q105&lt;5),2,AND(Q105&gt;=5,Q105&lt;9),1,Q105&gt;=9,0)</f>
        <v>3</v>
      </c>
      <c r="U105" s="4">
        <f t="shared" si="15"/>
        <v>0</v>
      </c>
      <c r="V105" s="4">
        <f t="shared" si="16"/>
        <v>0</v>
      </c>
      <c r="W105" s="4">
        <f t="shared" si="17"/>
        <v>2</v>
      </c>
      <c r="X105" s="4">
        <f t="shared" si="18"/>
        <v>0</v>
      </c>
      <c r="Y105" s="4">
        <f t="shared" ca="1" si="19"/>
        <v>8</v>
      </c>
      <c r="Z105" s="4" t="str" cm="1">
        <f t="array" aca="1" ref="Z105" ca="1">_xlfn.IFS(Y105&lt;=2,"Low Risk",AND(Y105&gt;=3,Y105&lt;=5),"Medium Risk",AND(Y105&gt;=6,Y105&lt;=8),"High Risk",Y105&gt;=9,"Very High Risk")</f>
        <v>High Risk</v>
      </c>
      <c r="AA105" s="2"/>
    </row>
    <row r="106" spans="1:27" ht="16.5" customHeight="1" x14ac:dyDescent="0.45">
      <c r="A106" s="10" t="s">
        <v>132</v>
      </c>
      <c r="B106" s="11" t="s">
        <v>281</v>
      </c>
      <c r="C106" s="10" t="s">
        <v>176</v>
      </c>
      <c r="D106" s="1">
        <v>44</v>
      </c>
      <c r="E106" s="10" t="s">
        <v>178</v>
      </c>
      <c r="F106" s="12">
        <v>45364</v>
      </c>
      <c r="G106" s="13">
        <v>45761</v>
      </c>
      <c r="H106" s="13" t="str">
        <f t="shared" si="10"/>
        <v>14-Apr-2025</v>
      </c>
      <c r="I106" s="10">
        <v>2</v>
      </c>
      <c r="J106" s="14">
        <v>2484</v>
      </c>
      <c r="K106" s="4">
        <v>5</v>
      </c>
      <c r="L106" s="15">
        <v>3</v>
      </c>
      <c r="M106" s="10" t="s">
        <v>27</v>
      </c>
      <c r="N106" s="16">
        <f t="shared" ca="1" si="11"/>
        <v>16</v>
      </c>
      <c r="O106" s="16">
        <f t="shared" si="12"/>
        <v>77</v>
      </c>
      <c r="P106" s="16" t="str" cm="1">
        <f t="array" ref="P106">_xlfn.IFS(O106&lt;15,"&lt;15 Days",AND(O106&gt;15,O106&lt;30),"15-30 Days",AND(O106&gt;30,O106&lt;60),"30-60 Days",AND(O106&gt;60,O106&lt;180),"60-180 Days",O106&gt;180,"&gt;180 Days")</f>
        <v>60-180 Days</v>
      </c>
      <c r="Q106" s="17">
        <f t="shared" ca="1" si="13"/>
        <v>0.125</v>
      </c>
      <c r="R106" s="18">
        <f t="shared" si="14"/>
        <v>1242</v>
      </c>
      <c r="S106" s="4" cm="1">
        <f t="array" ref="S106">_xlfn.IFS(P106="&gt;180 Days",4,P106="60-180 Days",3,P106="30-60 Days",2,P106="15-30 Days",1,P106="&lt;15 Days",0)</f>
        <v>3</v>
      </c>
      <c r="T106" s="4" cm="1">
        <f t="array" aca="1" ref="T106" ca="1">_xlfn.IFS(Q106&lt;2,3,AND(Q106&gt;=2,Q106&lt;5),2,AND(Q106&gt;=5,Q106&lt;9),1,Q106&gt;=9,0)</f>
        <v>3</v>
      </c>
      <c r="U106" s="4">
        <f t="shared" si="15"/>
        <v>0</v>
      </c>
      <c r="V106" s="4">
        <f t="shared" si="16"/>
        <v>1</v>
      </c>
      <c r="W106" s="4">
        <f t="shared" si="17"/>
        <v>0</v>
      </c>
      <c r="X106" s="4">
        <f t="shared" si="18"/>
        <v>0</v>
      </c>
      <c r="Y106" s="4">
        <f t="shared" ca="1" si="19"/>
        <v>7</v>
      </c>
      <c r="Z106" s="4" t="str" cm="1">
        <f t="array" aca="1" ref="Z106" ca="1">_xlfn.IFS(Y106&lt;=2,"Low Risk",AND(Y106&gt;=3,Y106&lt;=5),"Medium Risk",AND(Y106&gt;=6,Y106&lt;=8),"High Risk",Y106&gt;=9,"Very High Risk")</f>
        <v>High Risk</v>
      </c>
      <c r="AA106" s="2"/>
    </row>
    <row r="107" spans="1:27" ht="16.5" customHeight="1" x14ac:dyDescent="0.45">
      <c r="A107" s="10" t="s">
        <v>133</v>
      </c>
      <c r="B107" s="11" t="s">
        <v>282</v>
      </c>
      <c r="C107" s="10" t="s">
        <v>25</v>
      </c>
      <c r="D107" s="1">
        <v>41</v>
      </c>
      <c r="E107" s="10" t="s">
        <v>178</v>
      </c>
      <c r="F107" s="12">
        <v>45100</v>
      </c>
      <c r="G107" s="13">
        <v>45636</v>
      </c>
      <c r="H107" s="13" t="str">
        <f t="shared" si="10"/>
        <v>10-Dec-2024</v>
      </c>
      <c r="I107" s="10">
        <v>3</v>
      </c>
      <c r="J107" s="14">
        <v>2142</v>
      </c>
      <c r="K107" s="4">
        <v>4</v>
      </c>
      <c r="L107" s="15">
        <v>5</v>
      </c>
      <c r="M107" s="10" t="s">
        <v>27</v>
      </c>
      <c r="N107" s="16">
        <f t="shared" ca="1" si="11"/>
        <v>24</v>
      </c>
      <c r="O107" s="16">
        <f t="shared" si="12"/>
        <v>202</v>
      </c>
      <c r="P107" s="16" t="str" cm="1">
        <f t="array" ref="P107">_xlfn.IFS(O107&lt;15,"&lt;15 Days",AND(O107&gt;15,O107&lt;30),"15-30 Days",AND(O107&gt;30,O107&lt;60),"30-60 Days",AND(O107&gt;60,O107&lt;180),"60-180 Days",O107&gt;180,"&gt;180 Days")</f>
        <v>&gt;180 Days</v>
      </c>
      <c r="Q107" s="17">
        <f t="shared" ca="1" si="13"/>
        <v>0.125</v>
      </c>
      <c r="R107" s="18">
        <f t="shared" si="14"/>
        <v>714</v>
      </c>
      <c r="S107" s="4" cm="1">
        <f t="array" ref="S107">_xlfn.IFS(P107="&gt;180 Days",4,P107="60-180 Days",3,P107="30-60 Days",2,P107="15-30 Days",1,P107="&lt;15 Days",0)</f>
        <v>4</v>
      </c>
      <c r="T107" s="4" cm="1">
        <f t="array" aca="1" ref="T107" ca="1">_xlfn.IFS(Q107&lt;2,3,AND(Q107&gt;=2,Q107&lt;5),2,AND(Q107&gt;=5,Q107&lt;9),1,Q107&gt;=9,0)</f>
        <v>3</v>
      </c>
      <c r="U107" s="4">
        <f t="shared" si="15"/>
        <v>0</v>
      </c>
      <c r="V107" s="4">
        <f t="shared" si="16"/>
        <v>1</v>
      </c>
      <c r="W107" s="4">
        <f t="shared" si="17"/>
        <v>0</v>
      </c>
      <c r="X107" s="4">
        <f t="shared" si="18"/>
        <v>0</v>
      </c>
      <c r="Y107" s="4">
        <f t="shared" ca="1" si="19"/>
        <v>8</v>
      </c>
      <c r="Z107" s="4" t="str" cm="1">
        <f t="array" aca="1" ref="Z107" ca="1">_xlfn.IFS(Y107&lt;=2,"Low Risk",AND(Y107&gt;=3,Y107&lt;=5),"Medium Risk",AND(Y107&gt;=6,Y107&lt;=8),"High Risk",Y107&gt;=9,"Very High Risk")</f>
        <v>High Risk</v>
      </c>
      <c r="AA107" s="2"/>
    </row>
    <row r="108" spans="1:27" ht="16.5" customHeight="1" x14ac:dyDescent="0.45">
      <c r="A108" s="10" t="s">
        <v>134</v>
      </c>
      <c r="B108" s="11" t="s">
        <v>283</v>
      </c>
      <c r="C108" s="10" t="s">
        <v>176</v>
      </c>
      <c r="D108" s="1">
        <v>39</v>
      </c>
      <c r="E108" s="10" t="s">
        <v>177</v>
      </c>
      <c r="F108" s="12">
        <v>45650</v>
      </c>
      <c r="G108" s="13">
        <v>45762</v>
      </c>
      <c r="H108" s="13" t="str">
        <f t="shared" si="10"/>
        <v>15-Apr-2025</v>
      </c>
      <c r="I108" s="10">
        <v>20</v>
      </c>
      <c r="J108" s="14">
        <v>27340</v>
      </c>
      <c r="K108" s="4">
        <v>1</v>
      </c>
      <c r="L108" s="15">
        <v>0</v>
      </c>
      <c r="M108" s="10" t="s">
        <v>298</v>
      </c>
      <c r="N108" s="16">
        <f t="shared" ca="1" si="11"/>
        <v>6</v>
      </c>
      <c r="O108" s="16">
        <f t="shared" si="12"/>
        <v>76</v>
      </c>
      <c r="P108" s="16" t="str" cm="1">
        <f t="array" ref="P108">_xlfn.IFS(O108&lt;15,"&lt;15 Days",AND(O108&gt;15,O108&lt;30),"15-30 Days",AND(O108&gt;30,O108&lt;60),"30-60 Days",AND(O108&gt;60,O108&lt;180),"60-180 Days",O108&gt;180,"&gt;180 Days")</f>
        <v>60-180 Days</v>
      </c>
      <c r="Q108" s="17">
        <f t="shared" ca="1" si="13"/>
        <v>3.3333333333333335</v>
      </c>
      <c r="R108" s="18">
        <f t="shared" si="14"/>
        <v>1367</v>
      </c>
      <c r="S108" s="4" cm="1">
        <f t="array" ref="S108">_xlfn.IFS(P108="&gt;180 Days",4,P108="60-180 Days",3,P108="30-60 Days",2,P108="15-30 Days",1,P108="&lt;15 Days",0)</f>
        <v>3</v>
      </c>
      <c r="T108" s="4" cm="1">
        <f t="array" aca="1" ref="T108" ca="1">_xlfn.IFS(Q108&lt;2,3,AND(Q108&gt;=2,Q108&lt;5),2,AND(Q108&gt;=5,Q108&lt;9),1,Q108&gt;=9,0)</f>
        <v>2</v>
      </c>
      <c r="U108" s="4">
        <f t="shared" si="15"/>
        <v>0</v>
      </c>
      <c r="V108" s="4">
        <f t="shared" si="16"/>
        <v>0</v>
      </c>
      <c r="W108" s="4">
        <f t="shared" si="17"/>
        <v>2</v>
      </c>
      <c r="X108" s="4">
        <f t="shared" si="18"/>
        <v>1</v>
      </c>
      <c r="Y108" s="4">
        <f t="shared" ca="1" si="19"/>
        <v>8</v>
      </c>
      <c r="Z108" s="4" t="str" cm="1">
        <f t="array" aca="1" ref="Z108" ca="1">_xlfn.IFS(Y108&lt;=2,"Low Risk",AND(Y108&gt;=3,Y108&lt;=5),"Medium Risk",AND(Y108&gt;=6,Y108&lt;=8),"High Risk",Y108&gt;=9,"Very High Risk")</f>
        <v>High Risk</v>
      </c>
      <c r="AA108" s="2"/>
    </row>
    <row r="109" spans="1:27" ht="16.5" customHeight="1" x14ac:dyDescent="0.45">
      <c r="A109" s="10" t="s">
        <v>135</v>
      </c>
      <c r="B109" s="11" t="s">
        <v>284</v>
      </c>
      <c r="C109" s="10" t="s">
        <v>25</v>
      </c>
      <c r="D109" s="1">
        <v>25</v>
      </c>
      <c r="E109" s="10" t="s">
        <v>26</v>
      </c>
      <c r="F109" s="12">
        <v>44631</v>
      </c>
      <c r="G109" s="13">
        <v>45720</v>
      </c>
      <c r="H109" s="13" t="str">
        <f t="shared" si="10"/>
        <v>04-Mar-2025</v>
      </c>
      <c r="I109" s="10">
        <v>16</v>
      </c>
      <c r="J109" s="14">
        <v>25952</v>
      </c>
      <c r="K109" s="4">
        <v>5</v>
      </c>
      <c r="L109" s="15">
        <v>5</v>
      </c>
      <c r="M109" s="10" t="s">
        <v>298</v>
      </c>
      <c r="N109" s="16">
        <f t="shared" ca="1" si="11"/>
        <v>40</v>
      </c>
      <c r="O109" s="16">
        <f t="shared" si="12"/>
        <v>118</v>
      </c>
      <c r="P109" s="16" t="str" cm="1">
        <f t="array" ref="P109">_xlfn.IFS(O109&lt;15,"&lt;15 Days",AND(O109&gt;15,O109&lt;30),"15-30 Days",AND(O109&gt;30,O109&lt;60),"30-60 Days",AND(O109&gt;60,O109&lt;180),"60-180 Days",O109&gt;180,"&gt;180 Days")</f>
        <v>60-180 Days</v>
      </c>
      <c r="Q109" s="17">
        <f t="shared" ca="1" si="13"/>
        <v>0.4</v>
      </c>
      <c r="R109" s="18">
        <f t="shared" si="14"/>
        <v>1622</v>
      </c>
      <c r="S109" s="4" cm="1">
        <f t="array" ref="S109">_xlfn.IFS(P109="&gt;180 Days",4,P109="60-180 Days",3,P109="30-60 Days",2,P109="15-30 Days",1,P109="&lt;15 Days",0)</f>
        <v>3</v>
      </c>
      <c r="T109" s="4" cm="1">
        <f t="array" aca="1" ref="T109" ca="1">_xlfn.IFS(Q109&lt;2,3,AND(Q109&gt;=2,Q109&lt;5),2,AND(Q109&gt;=5,Q109&lt;9),1,Q109&gt;=9,0)</f>
        <v>3</v>
      </c>
      <c r="U109" s="4">
        <f t="shared" si="15"/>
        <v>0</v>
      </c>
      <c r="V109" s="4">
        <f t="shared" si="16"/>
        <v>1</v>
      </c>
      <c r="W109" s="4">
        <f t="shared" si="17"/>
        <v>2</v>
      </c>
      <c r="X109" s="4">
        <f t="shared" si="18"/>
        <v>0</v>
      </c>
      <c r="Y109" s="4">
        <f t="shared" ca="1" si="19"/>
        <v>9</v>
      </c>
      <c r="Z109" s="4" t="str" cm="1">
        <f t="array" aca="1" ref="Z109" ca="1">_xlfn.IFS(Y109&lt;=2,"Low Risk",AND(Y109&gt;=3,Y109&lt;=5),"Medium Risk",AND(Y109&gt;=6,Y109&lt;=8),"High Risk",Y109&gt;=9,"Very High Risk")</f>
        <v>Very High Risk</v>
      </c>
      <c r="AA109" s="2"/>
    </row>
    <row r="110" spans="1:27" ht="16.5" customHeight="1" x14ac:dyDescent="0.45">
      <c r="A110" s="10" t="s">
        <v>136</v>
      </c>
      <c r="B110" s="11" t="s">
        <v>285</v>
      </c>
      <c r="C110" s="10" t="s">
        <v>176</v>
      </c>
      <c r="D110" s="1">
        <v>45</v>
      </c>
      <c r="E110" s="10" t="s">
        <v>177</v>
      </c>
      <c r="F110" s="12">
        <v>45756</v>
      </c>
      <c r="G110" s="13">
        <v>45777</v>
      </c>
      <c r="H110" s="13" t="str">
        <f t="shared" si="10"/>
        <v>30-Apr-2025</v>
      </c>
      <c r="I110" s="10">
        <v>23</v>
      </c>
      <c r="J110" s="14">
        <v>36202</v>
      </c>
      <c r="K110" s="4">
        <v>0</v>
      </c>
      <c r="L110" s="15">
        <v>0</v>
      </c>
      <c r="M110" s="10" t="s">
        <v>27</v>
      </c>
      <c r="N110" s="16">
        <f t="shared" ca="1" si="11"/>
        <v>3</v>
      </c>
      <c r="O110" s="16">
        <f t="shared" si="12"/>
        <v>61</v>
      </c>
      <c r="P110" s="16" t="str" cm="1">
        <f t="array" ref="P110">_xlfn.IFS(O110&lt;15,"&lt;15 Days",AND(O110&gt;15,O110&lt;30),"15-30 Days",AND(O110&gt;30,O110&lt;60),"30-60 Days",AND(O110&gt;60,O110&lt;180),"60-180 Days",O110&gt;180,"&gt;180 Days")</f>
        <v>60-180 Days</v>
      </c>
      <c r="Q110" s="17">
        <f t="shared" ca="1" si="13"/>
        <v>7.666666666666667</v>
      </c>
      <c r="R110" s="18">
        <f t="shared" si="14"/>
        <v>1574</v>
      </c>
      <c r="S110" s="4" cm="1">
        <f t="array" ref="S110">_xlfn.IFS(P110="&gt;180 Days",4,P110="60-180 Days",3,P110="30-60 Days",2,P110="15-30 Days",1,P110="&lt;15 Days",0)</f>
        <v>3</v>
      </c>
      <c r="T110" s="4" cm="1">
        <f t="array" aca="1" ref="T110" ca="1">_xlfn.IFS(Q110&lt;2,3,AND(Q110&gt;=2,Q110&lt;5),2,AND(Q110&gt;=5,Q110&lt;9),1,Q110&gt;=9,0)</f>
        <v>1</v>
      </c>
      <c r="U110" s="4">
        <f t="shared" si="15"/>
        <v>0</v>
      </c>
      <c r="V110" s="4">
        <f t="shared" si="16"/>
        <v>0</v>
      </c>
      <c r="W110" s="4">
        <f t="shared" si="17"/>
        <v>0</v>
      </c>
      <c r="X110" s="4">
        <f t="shared" si="18"/>
        <v>1</v>
      </c>
      <c r="Y110" s="4">
        <f t="shared" ca="1" si="19"/>
        <v>5</v>
      </c>
      <c r="Z110" s="4" t="str" cm="1">
        <f t="array" aca="1" ref="Z110" ca="1">_xlfn.IFS(Y110&lt;=2,"Low Risk",AND(Y110&gt;=3,Y110&lt;=5),"Medium Risk",AND(Y110&gt;=6,Y110&lt;=8),"High Risk",Y110&gt;=9,"Very High Risk")</f>
        <v>Medium Risk</v>
      </c>
      <c r="AA110" s="2"/>
    </row>
    <row r="111" spans="1:27" ht="16.5" customHeight="1" x14ac:dyDescent="0.45">
      <c r="A111" s="10" t="s">
        <v>137</v>
      </c>
      <c r="B111" s="11" t="s">
        <v>286</v>
      </c>
      <c r="C111" s="10" t="s">
        <v>25</v>
      </c>
      <c r="D111" s="1">
        <v>39</v>
      </c>
      <c r="E111" s="10" t="s">
        <v>26</v>
      </c>
      <c r="F111" s="12">
        <v>44565</v>
      </c>
      <c r="G111" s="13">
        <v>45463</v>
      </c>
      <c r="H111" s="13" t="str">
        <f t="shared" si="10"/>
        <v>20-Jun-2024</v>
      </c>
      <c r="I111" s="10">
        <v>29</v>
      </c>
      <c r="J111" s="14">
        <v>46806</v>
      </c>
      <c r="K111" s="4">
        <v>6</v>
      </c>
      <c r="L111" s="15">
        <v>0</v>
      </c>
      <c r="M111" s="10" t="s">
        <v>298</v>
      </c>
      <c r="N111" s="16">
        <f t="shared" ca="1" si="11"/>
        <v>42</v>
      </c>
      <c r="O111" s="16">
        <f t="shared" si="12"/>
        <v>375</v>
      </c>
      <c r="P111" s="16" t="str" cm="1">
        <f t="array" ref="P111">_xlfn.IFS(O111&lt;15,"&lt;15 Days",AND(O111&gt;15,O111&lt;30),"15-30 Days",AND(O111&gt;30,O111&lt;60),"30-60 Days",AND(O111&gt;60,O111&lt;180),"60-180 Days",O111&gt;180,"&gt;180 Days")</f>
        <v>&gt;180 Days</v>
      </c>
      <c r="Q111" s="17">
        <f t="shared" ca="1" si="13"/>
        <v>0.69047619047619047</v>
      </c>
      <c r="R111" s="18">
        <f t="shared" si="14"/>
        <v>1614</v>
      </c>
      <c r="S111" s="4" cm="1">
        <f t="array" ref="S111">_xlfn.IFS(P111="&gt;180 Days",4,P111="60-180 Days",3,P111="30-60 Days",2,P111="15-30 Days",1,P111="&lt;15 Days",0)</f>
        <v>4</v>
      </c>
      <c r="T111" s="4" cm="1">
        <f t="array" aca="1" ref="T111" ca="1">_xlfn.IFS(Q111&lt;2,3,AND(Q111&gt;=2,Q111&lt;5),2,AND(Q111&gt;=5,Q111&lt;9),1,Q111&gt;=9,0)</f>
        <v>3</v>
      </c>
      <c r="U111" s="4">
        <f t="shared" si="15"/>
        <v>0</v>
      </c>
      <c r="V111" s="4">
        <f t="shared" si="16"/>
        <v>1</v>
      </c>
      <c r="W111" s="4">
        <f t="shared" si="17"/>
        <v>2</v>
      </c>
      <c r="X111" s="4">
        <f t="shared" si="18"/>
        <v>1</v>
      </c>
      <c r="Y111" s="4">
        <f t="shared" ca="1" si="19"/>
        <v>11</v>
      </c>
      <c r="Z111" s="4" t="str" cm="1">
        <f t="array" aca="1" ref="Z111" ca="1">_xlfn.IFS(Y111&lt;=2,"Low Risk",AND(Y111&gt;=3,Y111&lt;=5),"Medium Risk",AND(Y111&gt;=6,Y111&lt;=8),"High Risk",Y111&gt;=9,"Very High Risk")</f>
        <v>Very High Risk</v>
      </c>
      <c r="AA111" s="2"/>
    </row>
    <row r="112" spans="1:27" ht="16.5" customHeight="1" x14ac:dyDescent="0.45">
      <c r="A112" s="10" t="s">
        <v>138</v>
      </c>
      <c r="B112" s="11" t="s">
        <v>287</v>
      </c>
      <c r="C112" s="10" t="s">
        <v>176</v>
      </c>
      <c r="D112" s="1">
        <v>45</v>
      </c>
      <c r="E112" s="10" t="s">
        <v>26</v>
      </c>
      <c r="F112" s="12">
        <v>45047</v>
      </c>
      <c r="G112" s="13">
        <v>45108</v>
      </c>
      <c r="H112" s="13" t="str">
        <f t="shared" si="10"/>
        <v>01-Jul-2023</v>
      </c>
      <c r="I112" s="10">
        <v>13</v>
      </c>
      <c r="J112" s="14">
        <v>16185</v>
      </c>
      <c r="K112" s="4">
        <v>9</v>
      </c>
      <c r="L112" s="15">
        <v>4</v>
      </c>
      <c r="M112" s="10" t="s">
        <v>27</v>
      </c>
      <c r="N112" s="16">
        <f t="shared" ca="1" si="11"/>
        <v>26</v>
      </c>
      <c r="O112" s="16">
        <f t="shared" si="12"/>
        <v>730</v>
      </c>
      <c r="P112" s="16" t="str" cm="1">
        <f t="array" ref="P112">_xlfn.IFS(O112&lt;15,"&lt;15 Days",AND(O112&gt;15,O112&lt;30),"15-30 Days",AND(O112&gt;30,O112&lt;60),"30-60 Days",AND(O112&gt;60,O112&lt;180),"60-180 Days",O112&gt;180,"&gt;180 Days")</f>
        <v>&gt;180 Days</v>
      </c>
      <c r="Q112" s="17">
        <f t="shared" ca="1" si="13"/>
        <v>0.5</v>
      </c>
      <c r="R112" s="18">
        <f t="shared" si="14"/>
        <v>1245</v>
      </c>
      <c r="S112" s="4" cm="1">
        <f t="array" ref="S112">_xlfn.IFS(P112="&gt;180 Days",4,P112="60-180 Days",3,P112="30-60 Days",2,P112="15-30 Days",1,P112="&lt;15 Days",0)</f>
        <v>4</v>
      </c>
      <c r="T112" s="4" cm="1">
        <f t="array" aca="1" ref="T112" ca="1">_xlfn.IFS(Q112&lt;2,3,AND(Q112&gt;=2,Q112&lt;5),2,AND(Q112&gt;=5,Q112&lt;9),1,Q112&gt;=9,0)</f>
        <v>3</v>
      </c>
      <c r="U112" s="4">
        <f t="shared" si="15"/>
        <v>0</v>
      </c>
      <c r="V112" s="4">
        <f t="shared" si="16"/>
        <v>1</v>
      </c>
      <c r="W112" s="4">
        <f t="shared" si="17"/>
        <v>0</v>
      </c>
      <c r="X112" s="4">
        <f t="shared" si="18"/>
        <v>0</v>
      </c>
      <c r="Y112" s="4">
        <f t="shared" ca="1" si="19"/>
        <v>8</v>
      </c>
      <c r="Z112" s="4" t="str" cm="1">
        <f t="array" aca="1" ref="Z112" ca="1">_xlfn.IFS(Y112&lt;=2,"Low Risk",AND(Y112&gt;=3,Y112&lt;=5),"Medium Risk",AND(Y112&gt;=6,Y112&lt;=8),"High Risk",Y112&gt;=9,"Very High Risk")</f>
        <v>High Risk</v>
      </c>
      <c r="AA112" s="2"/>
    </row>
    <row r="113" spans="1:27" ht="16.5" customHeight="1" x14ac:dyDescent="0.45">
      <c r="A113" s="10" t="s">
        <v>139</v>
      </c>
      <c r="B113" s="11" t="s">
        <v>288</v>
      </c>
      <c r="C113" s="10" t="s">
        <v>25</v>
      </c>
      <c r="D113" s="1">
        <v>29</v>
      </c>
      <c r="E113" s="10" t="s">
        <v>177</v>
      </c>
      <c r="F113" s="12">
        <v>44860</v>
      </c>
      <c r="G113" s="13">
        <v>45652</v>
      </c>
      <c r="H113" s="13" t="str">
        <f t="shared" si="10"/>
        <v>26-Dec-2024</v>
      </c>
      <c r="I113" s="10">
        <v>13</v>
      </c>
      <c r="J113" s="14">
        <v>12272</v>
      </c>
      <c r="K113" s="4">
        <v>3</v>
      </c>
      <c r="L113" s="15">
        <v>2</v>
      </c>
      <c r="M113" s="10" t="s">
        <v>27</v>
      </c>
      <c r="N113" s="16">
        <f t="shared" ca="1" si="11"/>
        <v>32</v>
      </c>
      <c r="O113" s="16">
        <f t="shared" si="12"/>
        <v>186</v>
      </c>
      <c r="P113" s="16" t="str" cm="1">
        <f t="array" ref="P113">_xlfn.IFS(O113&lt;15,"&lt;15 Days",AND(O113&gt;15,O113&lt;30),"15-30 Days",AND(O113&gt;30,O113&lt;60),"30-60 Days",AND(O113&gt;60,O113&lt;180),"60-180 Days",O113&gt;180,"&gt;180 Days")</f>
        <v>&gt;180 Days</v>
      </c>
      <c r="Q113" s="17">
        <f t="shared" ca="1" si="13"/>
        <v>0.40625</v>
      </c>
      <c r="R113" s="18">
        <f t="shared" si="14"/>
        <v>944</v>
      </c>
      <c r="S113" s="4" cm="1">
        <f t="array" ref="S113">_xlfn.IFS(P113="&gt;180 Days",4,P113="60-180 Days",3,P113="30-60 Days",2,P113="15-30 Days",1,P113="&lt;15 Days",0)</f>
        <v>4</v>
      </c>
      <c r="T113" s="4" cm="1">
        <f t="array" aca="1" ref="T113" ca="1">_xlfn.IFS(Q113&lt;2,3,AND(Q113&gt;=2,Q113&lt;5),2,AND(Q113&gt;=5,Q113&lt;9),1,Q113&gt;=9,0)</f>
        <v>3</v>
      </c>
      <c r="U113" s="4">
        <f t="shared" si="15"/>
        <v>0</v>
      </c>
      <c r="V113" s="4">
        <f t="shared" si="16"/>
        <v>1</v>
      </c>
      <c r="W113" s="4">
        <f t="shared" si="17"/>
        <v>0</v>
      </c>
      <c r="X113" s="4">
        <f t="shared" si="18"/>
        <v>1</v>
      </c>
      <c r="Y113" s="4">
        <f t="shared" ca="1" si="19"/>
        <v>9</v>
      </c>
      <c r="Z113" s="4" t="str" cm="1">
        <f t="array" aca="1" ref="Z113" ca="1">_xlfn.IFS(Y113&lt;=2,"Low Risk",AND(Y113&gt;=3,Y113&lt;=5),"Medium Risk",AND(Y113&gt;=6,Y113&lt;=8),"High Risk",Y113&gt;=9,"Very High Risk")</f>
        <v>Very High Risk</v>
      </c>
      <c r="AA113" s="2"/>
    </row>
    <row r="114" spans="1:27" ht="16.5" customHeight="1" x14ac:dyDescent="0.45">
      <c r="A114" s="10" t="s">
        <v>140</v>
      </c>
      <c r="B114" s="11" t="s">
        <v>289</v>
      </c>
      <c r="C114" s="10" t="s">
        <v>176</v>
      </c>
      <c r="D114" s="1">
        <v>32</v>
      </c>
      <c r="E114" s="10" t="s">
        <v>178</v>
      </c>
      <c r="F114" s="12">
        <v>45350</v>
      </c>
      <c r="G114" s="13">
        <v>45546</v>
      </c>
      <c r="H114" s="13" t="str">
        <f t="shared" si="10"/>
        <v>11-Sep-2024</v>
      </c>
      <c r="I114" s="10">
        <v>16</v>
      </c>
      <c r="J114" s="14">
        <v>29392</v>
      </c>
      <c r="K114" s="4">
        <v>10</v>
      </c>
      <c r="L114" s="15">
        <v>1</v>
      </c>
      <c r="M114" s="10" t="s">
        <v>298</v>
      </c>
      <c r="N114" s="16">
        <f t="shared" ca="1" si="11"/>
        <v>16</v>
      </c>
      <c r="O114" s="16">
        <f t="shared" si="12"/>
        <v>292</v>
      </c>
      <c r="P114" s="16" t="str" cm="1">
        <f t="array" ref="P114">_xlfn.IFS(O114&lt;15,"&lt;15 Days",AND(O114&gt;15,O114&lt;30),"15-30 Days",AND(O114&gt;30,O114&lt;60),"30-60 Days",AND(O114&gt;60,O114&lt;180),"60-180 Days",O114&gt;180,"&gt;180 Days")</f>
        <v>&gt;180 Days</v>
      </c>
      <c r="Q114" s="17">
        <f t="shared" ca="1" si="13"/>
        <v>1</v>
      </c>
      <c r="R114" s="18">
        <f t="shared" si="14"/>
        <v>1837</v>
      </c>
      <c r="S114" s="4" cm="1">
        <f t="array" ref="S114">_xlfn.IFS(P114="&gt;180 Days",4,P114="60-180 Days",3,P114="30-60 Days",2,P114="15-30 Days",1,P114="&lt;15 Days",0)</f>
        <v>4</v>
      </c>
      <c r="T114" s="4" cm="1">
        <f t="array" aca="1" ref="T114" ca="1">_xlfn.IFS(Q114&lt;2,3,AND(Q114&gt;=2,Q114&lt;5),2,AND(Q114&gt;=5,Q114&lt;9),1,Q114&gt;=9,0)</f>
        <v>3</v>
      </c>
      <c r="U114" s="4">
        <f t="shared" si="15"/>
        <v>0</v>
      </c>
      <c r="V114" s="4">
        <f t="shared" si="16"/>
        <v>1</v>
      </c>
      <c r="W114" s="4">
        <f t="shared" si="17"/>
        <v>2</v>
      </c>
      <c r="X114" s="4">
        <f t="shared" si="18"/>
        <v>1</v>
      </c>
      <c r="Y114" s="4">
        <f t="shared" ca="1" si="19"/>
        <v>11</v>
      </c>
      <c r="Z114" s="4" t="str" cm="1">
        <f t="array" aca="1" ref="Z114" ca="1">_xlfn.IFS(Y114&lt;=2,"Low Risk",AND(Y114&gt;=3,Y114&lt;=5),"Medium Risk",AND(Y114&gt;=6,Y114&lt;=8),"High Risk",Y114&gt;=9,"Very High Risk")</f>
        <v>Very High Risk</v>
      </c>
      <c r="AA114" s="2"/>
    </row>
    <row r="115" spans="1:27" ht="16.5" customHeight="1" x14ac:dyDescent="0.45">
      <c r="A115" s="10" t="s">
        <v>141</v>
      </c>
      <c r="B115" s="11" t="s">
        <v>290</v>
      </c>
      <c r="C115" s="10" t="s">
        <v>25</v>
      </c>
      <c r="D115" s="1">
        <v>33</v>
      </c>
      <c r="E115" s="10" t="s">
        <v>178</v>
      </c>
      <c r="F115" s="12">
        <v>45840</v>
      </c>
      <c r="G115" s="13">
        <v>45841</v>
      </c>
      <c r="H115" s="13" t="str">
        <f t="shared" si="10"/>
        <v>03-Jul-2025</v>
      </c>
      <c r="I115" s="10">
        <v>4</v>
      </c>
      <c r="J115" s="14">
        <v>7892</v>
      </c>
      <c r="K115" s="4">
        <v>10</v>
      </c>
      <c r="L115" s="15">
        <v>0</v>
      </c>
      <c r="M115" s="10" t="s">
        <v>27</v>
      </c>
      <c r="N115" s="16">
        <f t="shared" ca="1" si="11"/>
        <v>0</v>
      </c>
      <c r="O115" s="16" t="e">
        <f t="shared" si="12"/>
        <v>#NUM!</v>
      </c>
      <c r="P115" s="16" t="e" cm="1">
        <f t="array" ref="P115">_xlfn.IFS(O115&lt;15,"&lt;15 Days",AND(O115&gt;15,O115&lt;30),"15-30 Days",AND(O115&gt;30,O115&lt;60),"30-60 Days",AND(O115&gt;60,O115&lt;180),"60-180 Days",O115&gt;180,"&gt;180 Days")</f>
        <v>#NUM!</v>
      </c>
      <c r="Q115" s="17" t="e">
        <f t="shared" ca="1" si="13"/>
        <v>#DIV/0!</v>
      </c>
      <c r="R115" s="18">
        <f t="shared" si="14"/>
        <v>1973</v>
      </c>
      <c r="S115" s="4" t="e" cm="1">
        <f t="array" ref="S115">_xlfn.IFS(P115="&gt;180 Days",4,P115="60-180 Days",3,P115="30-60 Days",2,P115="15-30 Days",1,P115="&lt;15 Days",0)</f>
        <v>#NUM!</v>
      </c>
      <c r="T115" s="4" t="e" cm="1">
        <f t="array" aca="1" ref="T115" ca="1">_xlfn.IFS(Q115&lt;2,3,AND(Q115&gt;=2,Q115&lt;5),2,AND(Q115&gt;=5,Q115&lt;9),1,Q115&gt;=9,0)</f>
        <v>#DIV/0!</v>
      </c>
      <c r="U115" s="4">
        <f t="shared" si="15"/>
        <v>0</v>
      </c>
      <c r="V115" s="4">
        <f t="shared" si="16"/>
        <v>1</v>
      </c>
      <c r="W115" s="4">
        <f t="shared" si="17"/>
        <v>0</v>
      </c>
      <c r="X115" s="4">
        <f t="shared" si="18"/>
        <v>1</v>
      </c>
      <c r="Y115" s="4" t="e">
        <f t="shared" ca="1" si="19"/>
        <v>#NUM!</v>
      </c>
      <c r="Z115" s="4" t="e" cm="1">
        <f t="array" aca="1" ref="Z115" ca="1">_xlfn.IFS(Y115&lt;=2,"Low Risk",AND(Y115&gt;=3,Y115&lt;=5),"Medium Risk",AND(Y115&gt;=6,Y115&lt;=8),"High Risk",Y115&gt;=9,"Very High Risk")</f>
        <v>#NUM!</v>
      </c>
      <c r="AA115" s="2"/>
    </row>
    <row r="116" spans="1:27" ht="16.5" customHeight="1" x14ac:dyDescent="0.45">
      <c r="A116" s="10" t="s">
        <v>142</v>
      </c>
      <c r="B116" s="11" t="s">
        <v>291</v>
      </c>
      <c r="C116" s="10" t="s">
        <v>176</v>
      </c>
      <c r="D116" s="1">
        <v>26</v>
      </c>
      <c r="E116" s="10" t="s">
        <v>177</v>
      </c>
      <c r="F116" s="12">
        <v>44725</v>
      </c>
      <c r="G116" s="13">
        <v>45054</v>
      </c>
      <c r="H116" s="13" t="str">
        <f t="shared" si="10"/>
        <v>08-May-2023</v>
      </c>
      <c r="I116" s="10">
        <v>27</v>
      </c>
      <c r="J116" s="14">
        <v>13554</v>
      </c>
      <c r="K116" s="4">
        <v>8</v>
      </c>
      <c r="L116" s="15">
        <v>5</v>
      </c>
      <c r="M116" s="10" t="s">
        <v>298</v>
      </c>
      <c r="N116" s="16">
        <f t="shared" ca="1" si="11"/>
        <v>37</v>
      </c>
      <c r="O116" s="16">
        <f t="shared" si="12"/>
        <v>784</v>
      </c>
      <c r="P116" s="16" t="str" cm="1">
        <f t="array" ref="P116">_xlfn.IFS(O116&lt;15,"&lt;15 Days",AND(O116&gt;15,O116&lt;30),"15-30 Days",AND(O116&gt;30,O116&lt;60),"30-60 Days",AND(O116&gt;60,O116&lt;180),"60-180 Days",O116&gt;180,"&gt;180 Days")</f>
        <v>&gt;180 Days</v>
      </c>
      <c r="Q116" s="17">
        <f t="shared" ca="1" si="13"/>
        <v>0.72972972972972971</v>
      </c>
      <c r="R116" s="18">
        <f t="shared" si="14"/>
        <v>502</v>
      </c>
      <c r="S116" s="4" cm="1">
        <f t="array" ref="S116">_xlfn.IFS(P116="&gt;180 Days",4,P116="60-180 Days",3,P116="30-60 Days",2,P116="15-30 Days",1,P116="&lt;15 Days",0)</f>
        <v>4</v>
      </c>
      <c r="T116" s="4" cm="1">
        <f t="array" aca="1" ref="T116" ca="1">_xlfn.IFS(Q116&lt;2,3,AND(Q116&gt;=2,Q116&lt;5),2,AND(Q116&gt;=5,Q116&lt;9),1,Q116&gt;=9,0)</f>
        <v>3</v>
      </c>
      <c r="U116" s="4">
        <f t="shared" si="15"/>
        <v>1</v>
      </c>
      <c r="V116" s="4">
        <f t="shared" si="16"/>
        <v>1</v>
      </c>
      <c r="W116" s="4">
        <f t="shared" si="17"/>
        <v>2</v>
      </c>
      <c r="X116" s="4">
        <f t="shared" si="18"/>
        <v>0</v>
      </c>
      <c r="Y116" s="4">
        <f t="shared" ca="1" si="19"/>
        <v>11</v>
      </c>
      <c r="Z116" s="4" t="str" cm="1">
        <f t="array" aca="1" ref="Z116" ca="1">_xlfn.IFS(Y116&lt;=2,"Low Risk",AND(Y116&gt;=3,Y116&lt;=5),"Medium Risk",AND(Y116&gt;=6,Y116&lt;=8),"High Risk",Y116&gt;=9,"Very High Risk")</f>
        <v>Very High Risk</v>
      </c>
      <c r="AA116" s="2"/>
    </row>
    <row r="117" spans="1:27" ht="16.5" customHeight="1" x14ac:dyDescent="0.45">
      <c r="A117" s="10" t="s">
        <v>143</v>
      </c>
      <c r="B117" s="11" t="s">
        <v>292</v>
      </c>
      <c r="C117" s="10" t="s">
        <v>25</v>
      </c>
      <c r="D117" s="1">
        <v>32</v>
      </c>
      <c r="E117" s="10" t="s">
        <v>177</v>
      </c>
      <c r="F117" s="12">
        <v>45654</v>
      </c>
      <c r="G117" s="13">
        <v>45676</v>
      </c>
      <c r="H117" s="13" t="str">
        <f t="shared" si="10"/>
        <v>19-Jan-2025</v>
      </c>
      <c r="I117" s="10">
        <v>5</v>
      </c>
      <c r="J117" s="14">
        <v>3050</v>
      </c>
      <c r="K117" s="4">
        <v>4</v>
      </c>
      <c r="L117" s="15">
        <v>1</v>
      </c>
      <c r="M117" s="10" t="s">
        <v>298</v>
      </c>
      <c r="N117" s="16">
        <f t="shared" ca="1" si="11"/>
        <v>6</v>
      </c>
      <c r="O117" s="16">
        <f t="shared" si="12"/>
        <v>162</v>
      </c>
      <c r="P117" s="16" t="str" cm="1">
        <f t="array" ref="P117">_xlfn.IFS(O117&lt;15,"&lt;15 Days",AND(O117&gt;15,O117&lt;30),"15-30 Days",AND(O117&gt;30,O117&lt;60),"30-60 Days",AND(O117&gt;60,O117&lt;180),"60-180 Days",O117&gt;180,"&gt;180 Days")</f>
        <v>60-180 Days</v>
      </c>
      <c r="Q117" s="17">
        <f t="shared" ca="1" si="13"/>
        <v>0.83333333333333337</v>
      </c>
      <c r="R117" s="18">
        <f t="shared" si="14"/>
        <v>610</v>
      </c>
      <c r="S117" s="4" cm="1">
        <f t="array" ref="S117">_xlfn.IFS(P117="&gt;180 Days",4,P117="60-180 Days",3,P117="30-60 Days",2,P117="15-30 Days",1,P117="&lt;15 Days",0)</f>
        <v>3</v>
      </c>
      <c r="T117" s="4" cm="1">
        <f t="array" aca="1" ref="T117" ca="1">_xlfn.IFS(Q117&lt;2,3,AND(Q117&gt;=2,Q117&lt;5),2,AND(Q117&gt;=5,Q117&lt;9),1,Q117&gt;=9,0)</f>
        <v>3</v>
      </c>
      <c r="U117" s="4">
        <f t="shared" si="15"/>
        <v>1</v>
      </c>
      <c r="V117" s="4">
        <f t="shared" si="16"/>
        <v>1</v>
      </c>
      <c r="W117" s="4">
        <f t="shared" si="17"/>
        <v>2</v>
      </c>
      <c r="X117" s="4">
        <f t="shared" si="18"/>
        <v>1</v>
      </c>
      <c r="Y117" s="4">
        <f t="shared" ca="1" si="19"/>
        <v>11</v>
      </c>
      <c r="Z117" s="4" t="str" cm="1">
        <f t="array" aca="1" ref="Z117" ca="1">_xlfn.IFS(Y117&lt;=2,"Low Risk",AND(Y117&gt;=3,Y117&lt;=5),"Medium Risk",AND(Y117&gt;=6,Y117&lt;=8),"High Risk",Y117&gt;=9,"Very High Risk")</f>
        <v>Very High Risk</v>
      </c>
      <c r="AA117" s="2"/>
    </row>
    <row r="118" spans="1:27" ht="16.5" customHeight="1" x14ac:dyDescent="0.45">
      <c r="A118" s="10" t="s">
        <v>144</v>
      </c>
      <c r="B118" s="11" t="s">
        <v>293</v>
      </c>
      <c r="C118" s="10" t="s">
        <v>176</v>
      </c>
      <c r="D118" s="1">
        <v>34</v>
      </c>
      <c r="E118" s="10" t="s">
        <v>26</v>
      </c>
      <c r="F118" s="12">
        <v>44659</v>
      </c>
      <c r="G118" s="13">
        <v>44914</v>
      </c>
      <c r="H118" s="13" t="str">
        <f t="shared" si="10"/>
        <v>19-Dec-2022</v>
      </c>
      <c r="I118" s="10">
        <v>15</v>
      </c>
      <c r="J118" s="14">
        <v>19740</v>
      </c>
      <c r="K118" s="4">
        <v>2</v>
      </c>
      <c r="L118" s="15">
        <v>5</v>
      </c>
      <c r="M118" s="10" t="s">
        <v>27</v>
      </c>
      <c r="N118" s="16">
        <f t="shared" ca="1" si="11"/>
        <v>39</v>
      </c>
      <c r="O118" s="16">
        <f t="shared" si="12"/>
        <v>924</v>
      </c>
      <c r="P118" s="16" t="str" cm="1">
        <f t="array" ref="P118">_xlfn.IFS(O118&lt;15,"&lt;15 Days",AND(O118&gt;15,O118&lt;30),"15-30 Days",AND(O118&gt;30,O118&lt;60),"30-60 Days",AND(O118&gt;60,O118&lt;180),"60-180 Days",O118&gt;180,"&gt;180 Days")</f>
        <v>&gt;180 Days</v>
      </c>
      <c r="Q118" s="17">
        <f t="shared" ca="1" si="13"/>
        <v>0.38461538461538464</v>
      </c>
      <c r="R118" s="18">
        <f t="shared" si="14"/>
        <v>1316</v>
      </c>
      <c r="S118" s="4" cm="1">
        <f t="array" ref="S118">_xlfn.IFS(P118="&gt;180 Days",4,P118="60-180 Days",3,P118="30-60 Days",2,P118="15-30 Days",1,P118="&lt;15 Days",0)</f>
        <v>4</v>
      </c>
      <c r="T118" s="4" cm="1">
        <f t="array" aca="1" ref="T118" ca="1">_xlfn.IFS(Q118&lt;2,3,AND(Q118&gt;=2,Q118&lt;5),2,AND(Q118&gt;=5,Q118&lt;9),1,Q118&gt;=9,0)</f>
        <v>3</v>
      </c>
      <c r="U118" s="4">
        <f t="shared" si="15"/>
        <v>0</v>
      </c>
      <c r="V118" s="4">
        <f t="shared" si="16"/>
        <v>1</v>
      </c>
      <c r="W118" s="4">
        <f t="shared" si="17"/>
        <v>0</v>
      </c>
      <c r="X118" s="4">
        <f t="shared" si="18"/>
        <v>0</v>
      </c>
      <c r="Y118" s="4">
        <f t="shared" ca="1" si="19"/>
        <v>8</v>
      </c>
      <c r="Z118" s="4" t="str" cm="1">
        <f t="array" aca="1" ref="Z118" ca="1">_xlfn.IFS(Y118&lt;=2,"Low Risk",AND(Y118&gt;=3,Y118&lt;=5),"Medium Risk",AND(Y118&gt;=6,Y118&lt;=8),"High Risk",Y118&gt;=9,"Very High Risk")</f>
        <v>High Risk</v>
      </c>
      <c r="AA118" s="2"/>
    </row>
    <row r="119" spans="1:27" ht="16.5" customHeight="1" x14ac:dyDescent="0.45">
      <c r="A119" s="10" t="s">
        <v>145</v>
      </c>
      <c r="B119" s="11" t="s">
        <v>294</v>
      </c>
      <c r="C119" s="10" t="s">
        <v>25</v>
      </c>
      <c r="D119" s="1">
        <v>38</v>
      </c>
      <c r="E119" s="10" t="s">
        <v>178</v>
      </c>
      <c r="F119" s="12">
        <v>44915</v>
      </c>
      <c r="G119" s="13">
        <v>45119</v>
      </c>
      <c r="H119" s="13" t="str">
        <f t="shared" si="10"/>
        <v>12-Jul-2023</v>
      </c>
      <c r="I119" s="10">
        <v>18</v>
      </c>
      <c r="J119" s="14">
        <v>12780</v>
      </c>
      <c r="K119" s="4">
        <v>5</v>
      </c>
      <c r="L119" s="15">
        <v>2</v>
      </c>
      <c r="M119" s="10" t="s">
        <v>298</v>
      </c>
      <c r="N119" s="16">
        <f t="shared" ca="1" si="11"/>
        <v>30</v>
      </c>
      <c r="O119" s="16">
        <f t="shared" si="12"/>
        <v>719</v>
      </c>
      <c r="P119" s="16" t="str" cm="1">
        <f t="array" ref="P119">_xlfn.IFS(O119&lt;15,"&lt;15 Days",AND(O119&gt;15,O119&lt;30),"15-30 Days",AND(O119&gt;30,O119&lt;60),"30-60 Days",AND(O119&gt;60,O119&lt;180),"60-180 Days",O119&gt;180,"&gt;180 Days")</f>
        <v>&gt;180 Days</v>
      </c>
      <c r="Q119" s="17">
        <f t="shared" ca="1" si="13"/>
        <v>0.6</v>
      </c>
      <c r="R119" s="18">
        <f t="shared" si="14"/>
        <v>710</v>
      </c>
      <c r="S119" s="4" cm="1">
        <f t="array" ref="S119">_xlfn.IFS(P119="&gt;180 Days",4,P119="60-180 Days",3,P119="30-60 Days",2,P119="15-30 Days",1,P119="&lt;15 Days",0)</f>
        <v>4</v>
      </c>
      <c r="T119" s="4" cm="1">
        <f t="array" aca="1" ref="T119" ca="1">_xlfn.IFS(Q119&lt;2,3,AND(Q119&gt;=2,Q119&lt;5),2,AND(Q119&gt;=5,Q119&lt;9),1,Q119&gt;=9,0)</f>
        <v>3</v>
      </c>
      <c r="U119" s="4">
        <f t="shared" si="15"/>
        <v>0</v>
      </c>
      <c r="V119" s="4">
        <f t="shared" si="16"/>
        <v>1</v>
      </c>
      <c r="W119" s="4">
        <f t="shared" si="17"/>
        <v>2</v>
      </c>
      <c r="X119" s="4">
        <f t="shared" si="18"/>
        <v>1</v>
      </c>
      <c r="Y119" s="4">
        <f t="shared" ca="1" si="19"/>
        <v>11</v>
      </c>
      <c r="Z119" s="4" t="str" cm="1">
        <f t="array" aca="1" ref="Z119" ca="1">_xlfn.IFS(Y119&lt;=2,"Low Risk",AND(Y119&gt;=3,Y119&lt;=5),"Medium Risk",AND(Y119&gt;=6,Y119&lt;=8),"High Risk",Y119&gt;=9,"Very High Risk")</f>
        <v>Very High Risk</v>
      </c>
      <c r="AA119" s="2"/>
    </row>
    <row r="120" spans="1:27" ht="16.5" customHeight="1" x14ac:dyDescent="0.45">
      <c r="A120" s="10" t="s">
        <v>146</v>
      </c>
      <c r="B120" s="11" t="s">
        <v>295</v>
      </c>
      <c r="C120" s="10" t="s">
        <v>176</v>
      </c>
      <c r="D120" s="1">
        <v>32</v>
      </c>
      <c r="E120" s="10" t="s">
        <v>26</v>
      </c>
      <c r="F120" s="12">
        <v>44974</v>
      </c>
      <c r="G120" s="13">
        <v>45246</v>
      </c>
      <c r="H120" s="13" t="str">
        <f t="shared" si="10"/>
        <v>16-Nov-2023</v>
      </c>
      <c r="I120" s="10">
        <v>21</v>
      </c>
      <c r="J120" s="14">
        <v>13272</v>
      </c>
      <c r="K120" s="4">
        <v>4</v>
      </c>
      <c r="L120" s="15">
        <v>4</v>
      </c>
      <c r="M120" s="10" t="s">
        <v>27</v>
      </c>
      <c r="N120" s="16">
        <f t="shared" ca="1" si="11"/>
        <v>28</v>
      </c>
      <c r="O120" s="16">
        <f t="shared" si="12"/>
        <v>592</v>
      </c>
      <c r="P120" s="16" t="str" cm="1">
        <f t="array" ref="P120">_xlfn.IFS(O120&lt;15,"&lt;15 Days",AND(O120&gt;15,O120&lt;30),"15-30 Days",AND(O120&gt;30,O120&lt;60),"30-60 Days",AND(O120&gt;60,O120&lt;180),"60-180 Days",O120&gt;180,"&gt;180 Days")</f>
        <v>&gt;180 Days</v>
      </c>
      <c r="Q120" s="17">
        <f t="shared" ca="1" si="13"/>
        <v>0.75</v>
      </c>
      <c r="R120" s="18">
        <f t="shared" si="14"/>
        <v>632</v>
      </c>
      <c r="S120" s="4" cm="1">
        <f t="array" ref="S120">_xlfn.IFS(P120="&gt;180 Days",4,P120="60-180 Days",3,P120="30-60 Days",2,P120="15-30 Days",1,P120="&lt;15 Days",0)</f>
        <v>4</v>
      </c>
      <c r="T120" s="4" cm="1">
        <f t="array" aca="1" ref="T120" ca="1">_xlfn.IFS(Q120&lt;2,3,AND(Q120&gt;=2,Q120&lt;5),2,AND(Q120&gt;=5,Q120&lt;9),1,Q120&gt;=9,0)</f>
        <v>3</v>
      </c>
      <c r="U120" s="4">
        <f t="shared" si="15"/>
        <v>1</v>
      </c>
      <c r="V120" s="4">
        <f t="shared" si="16"/>
        <v>1</v>
      </c>
      <c r="W120" s="4">
        <f t="shared" si="17"/>
        <v>0</v>
      </c>
      <c r="X120" s="4">
        <f t="shared" si="18"/>
        <v>0</v>
      </c>
      <c r="Y120" s="4">
        <f t="shared" ca="1" si="19"/>
        <v>9</v>
      </c>
      <c r="Z120" s="4" t="str" cm="1">
        <f t="array" aca="1" ref="Z120" ca="1">_xlfn.IFS(Y120&lt;=2,"Low Risk",AND(Y120&gt;=3,Y120&lt;=5),"Medium Risk",AND(Y120&gt;=6,Y120&lt;=8),"High Risk",Y120&gt;=9,"Very High Risk")</f>
        <v>Very High Risk</v>
      </c>
      <c r="AA120" s="2"/>
    </row>
    <row r="121" spans="1:27" ht="16.5" customHeight="1" x14ac:dyDescent="0.45">
      <c r="A121" s="10" t="s">
        <v>147</v>
      </c>
      <c r="B121" s="11" t="s">
        <v>296</v>
      </c>
      <c r="C121" s="10" t="s">
        <v>25</v>
      </c>
      <c r="D121" s="1">
        <v>31</v>
      </c>
      <c r="E121" s="10" t="s">
        <v>177</v>
      </c>
      <c r="F121" s="12">
        <v>45728</v>
      </c>
      <c r="G121" s="13">
        <v>45820</v>
      </c>
      <c r="H121" s="13" t="str">
        <f t="shared" si="10"/>
        <v>12-Jun-2025</v>
      </c>
      <c r="I121" s="10">
        <v>30</v>
      </c>
      <c r="J121" s="14">
        <v>39990</v>
      </c>
      <c r="K121" s="4">
        <v>8</v>
      </c>
      <c r="L121" s="15">
        <v>1</v>
      </c>
      <c r="M121" s="10" t="s">
        <v>27</v>
      </c>
      <c r="N121" s="16">
        <f t="shared" ca="1" si="11"/>
        <v>4</v>
      </c>
      <c r="O121" s="16">
        <f t="shared" si="12"/>
        <v>18</v>
      </c>
      <c r="P121" s="16" t="str" cm="1">
        <f t="array" ref="P121">_xlfn.IFS(O121&lt;15,"&lt;15 Days",AND(O121&gt;15,O121&lt;30),"15-30 Days",AND(O121&gt;30,O121&lt;60),"30-60 Days",AND(O121&gt;60,O121&lt;180),"60-180 Days",O121&gt;180,"&gt;180 Days")</f>
        <v>15-30 Days</v>
      </c>
      <c r="Q121" s="17">
        <f t="shared" ca="1" si="13"/>
        <v>7.5</v>
      </c>
      <c r="R121" s="18">
        <f t="shared" si="14"/>
        <v>1333</v>
      </c>
      <c r="S121" s="4" cm="1">
        <f t="array" ref="S121">_xlfn.IFS(P121="&gt;180 Days",4,P121="60-180 Days",3,P121="30-60 Days",2,P121="15-30 Days",1,P121="&lt;15 Days",0)</f>
        <v>1</v>
      </c>
      <c r="T121" s="4" cm="1">
        <f t="array" aca="1" ref="T121" ca="1">_xlfn.IFS(Q121&lt;2,3,AND(Q121&gt;=2,Q121&lt;5),2,AND(Q121&gt;=5,Q121&lt;9),1,Q121&gt;=9,0)</f>
        <v>1</v>
      </c>
      <c r="U121" s="4">
        <f t="shared" si="15"/>
        <v>0</v>
      </c>
      <c r="V121" s="4">
        <f t="shared" si="16"/>
        <v>1</v>
      </c>
      <c r="W121" s="4">
        <f t="shared" si="17"/>
        <v>0</v>
      </c>
      <c r="X121" s="4">
        <f t="shared" si="18"/>
        <v>1</v>
      </c>
      <c r="Y121" s="4">
        <f t="shared" ca="1" si="19"/>
        <v>4</v>
      </c>
      <c r="Z121" s="4" t="str" cm="1">
        <f t="array" aca="1" ref="Z121" ca="1">_xlfn.IFS(Y121&lt;=2,"Low Risk",AND(Y121&gt;=3,Y121&lt;=5),"Medium Risk",AND(Y121&gt;=6,Y121&lt;=8),"High Risk",Y121&gt;=9,"Very High Risk")</f>
        <v>Medium Risk</v>
      </c>
      <c r="AA121" s="2"/>
    </row>
    <row r="122" spans="1:27" ht="16.5" customHeight="1" x14ac:dyDescent="0.45">
      <c r="A122" s="10" t="s">
        <v>148</v>
      </c>
      <c r="B122" s="11" t="s">
        <v>297</v>
      </c>
      <c r="C122" s="10" t="s">
        <v>176</v>
      </c>
      <c r="D122" s="1">
        <v>27</v>
      </c>
      <c r="E122" s="10" t="s">
        <v>177</v>
      </c>
      <c r="F122" s="12">
        <v>45618</v>
      </c>
      <c r="G122" s="13">
        <v>45702</v>
      </c>
      <c r="H122" s="13" t="str">
        <f t="shared" si="10"/>
        <v>14-Feb-2025</v>
      </c>
      <c r="I122" s="10">
        <v>25</v>
      </c>
      <c r="J122" s="14">
        <v>39875</v>
      </c>
      <c r="K122" s="4">
        <v>3</v>
      </c>
      <c r="L122" s="15">
        <v>4</v>
      </c>
      <c r="M122" s="10" t="s">
        <v>298</v>
      </c>
      <c r="N122" s="16">
        <f t="shared" ca="1" si="11"/>
        <v>7</v>
      </c>
      <c r="O122" s="16">
        <f t="shared" si="12"/>
        <v>136</v>
      </c>
      <c r="P122" s="16" t="str" cm="1">
        <f t="array" ref="P122">_xlfn.IFS(O122&lt;15,"&lt;15 Days",AND(O122&gt;15,O122&lt;30),"15-30 Days",AND(O122&gt;30,O122&lt;60),"30-60 Days",AND(O122&gt;60,O122&lt;180),"60-180 Days",O122&gt;180,"&gt;180 Days")</f>
        <v>60-180 Days</v>
      </c>
      <c r="Q122" s="17">
        <f t="shared" ca="1" si="13"/>
        <v>3.5714285714285716</v>
      </c>
      <c r="R122" s="18">
        <f t="shared" si="14"/>
        <v>1595</v>
      </c>
      <c r="S122" s="4" cm="1">
        <f t="array" ref="S122">_xlfn.IFS(P122="&gt;180 Days",4,P122="60-180 Days",3,P122="30-60 Days",2,P122="15-30 Days",1,P122="&lt;15 Days",0)</f>
        <v>3</v>
      </c>
      <c r="T122" s="4" cm="1">
        <f t="array" aca="1" ref="T122" ca="1">_xlfn.IFS(Q122&lt;2,3,AND(Q122&gt;=2,Q122&lt;5),2,AND(Q122&gt;=5,Q122&lt;9),1,Q122&gt;=9,0)</f>
        <v>2</v>
      </c>
      <c r="U122" s="4">
        <f t="shared" si="15"/>
        <v>0</v>
      </c>
      <c r="V122" s="4">
        <f t="shared" si="16"/>
        <v>1</v>
      </c>
      <c r="W122" s="4">
        <f t="shared" si="17"/>
        <v>2</v>
      </c>
      <c r="X122" s="4">
        <f t="shared" si="18"/>
        <v>0</v>
      </c>
      <c r="Y122" s="4">
        <f t="shared" ca="1" si="19"/>
        <v>8</v>
      </c>
      <c r="Z122" s="4" t="str" cm="1">
        <f t="array" aca="1" ref="Z122" ca="1">_xlfn.IFS(Y122&lt;=2,"Low Risk",AND(Y122&gt;=3,Y122&lt;=5),"Medium Risk",AND(Y122&gt;=6,Y122&lt;=8),"High Risk",Y122&gt;=9,"Very High Risk")</f>
        <v>High Risk</v>
      </c>
      <c r="AA122" s="2"/>
    </row>
    <row r="123" spans="1:27" ht="16.5" customHeight="1" x14ac:dyDescent="0.45">
      <c r="A123" s="1"/>
      <c r="B123" s="29"/>
      <c r="D123" s="1"/>
      <c r="E123" s="10"/>
      <c r="F123" s="12"/>
      <c r="AA123" s="2"/>
    </row>
    <row r="124" spans="1:27" ht="16.5" customHeight="1" x14ac:dyDescent="0.45">
      <c r="A124" s="1"/>
      <c r="AA124" s="2"/>
    </row>
    <row r="125" spans="1:27" ht="16.5" customHeight="1" x14ac:dyDescent="0.45">
      <c r="A125" s="1"/>
      <c r="AA125" s="2"/>
    </row>
    <row r="126" spans="1:27" ht="16.5" customHeight="1" x14ac:dyDescent="0.45">
      <c r="A126" s="1"/>
      <c r="AA126" s="2"/>
    </row>
    <row r="127" spans="1:27" ht="16.5" customHeight="1" x14ac:dyDescent="0.45">
      <c r="A127" s="1"/>
      <c r="AA127" s="2"/>
    </row>
    <row r="128" spans="1:27" ht="16.5" customHeight="1" x14ac:dyDescent="0.45">
      <c r="A128" s="1"/>
      <c r="AA128" s="2"/>
    </row>
    <row r="129" spans="1:27" ht="16.5" customHeight="1" x14ac:dyDescent="0.45">
      <c r="A129" s="1"/>
      <c r="AA129" s="2"/>
    </row>
    <row r="130" spans="1:27" ht="16.5" customHeight="1" x14ac:dyDescent="0.45">
      <c r="A130" s="1"/>
      <c r="AA130" s="2"/>
    </row>
    <row r="131" spans="1:27" ht="16.5" customHeight="1" x14ac:dyDescent="0.45">
      <c r="A131" s="1"/>
      <c r="AA131" s="2"/>
    </row>
    <row r="132" spans="1:27" ht="16.5" customHeight="1" x14ac:dyDescent="0.45">
      <c r="A132" s="1"/>
      <c r="AA132" s="2"/>
    </row>
    <row r="133" spans="1:27" ht="16.5" customHeight="1" x14ac:dyDescent="0.45">
      <c r="A133" s="1"/>
      <c r="AA133" s="2"/>
    </row>
    <row r="134" spans="1:27" ht="16.5" customHeight="1" x14ac:dyDescent="0.45">
      <c r="A134" s="1"/>
      <c r="AA134" s="2"/>
    </row>
    <row r="135" spans="1:27" ht="16.5" customHeight="1" x14ac:dyDescent="0.45">
      <c r="A135" s="1"/>
      <c r="AA135" s="2"/>
    </row>
    <row r="136" spans="1:27" ht="16.5" customHeight="1" x14ac:dyDescent="0.45">
      <c r="A136" s="1"/>
      <c r="AA136" s="2"/>
    </row>
    <row r="137" spans="1:27" ht="16.5" customHeight="1" x14ac:dyDescent="0.45">
      <c r="A137" s="1"/>
      <c r="AA137" s="2"/>
    </row>
    <row r="138" spans="1:27" ht="16.5" customHeight="1" x14ac:dyDescent="0.45">
      <c r="A138" s="1"/>
      <c r="AA138" s="2"/>
    </row>
    <row r="139" spans="1:27" ht="16.5" customHeight="1" x14ac:dyDescent="0.45">
      <c r="A139" s="1"/>
      <c r="AA139" s="2"/>
    </row>
    <row r="140" spans="1:27" ht="16.5" customHeight="1" x14ac:dyDescent="0.45">
      <c r="A140" s="1"/>
      <c r="AA140" s="2"/>
    </row>
    <row r="141" spans="1:27" ht="16.5" customHeight="1" x14ac:dyDescent="0.45">
      <c r="A141" s="1"/>
      <c r="AA141" s="2"/>
    </row>
    <row r="142" spans="1:27" ht="16.5" customHeight="1" x14ac:dyDescent="0.45">
      <c r="A142" s="1"/>
      <c r="AA142" s="2"/>
    </row>
    <row r="143" spans="1:27" ht="16.5" customHeight="1" x14ac:dyDescent="0.45">
      <c r="A143" s="1"/>
      <c r="AA143" s="2"/>
    </row>
    <row r="144" spans="1:27" ht="16.5" customHeight="1" x14ac:dyDescent="0.45">
      <c r="A144" s="1"/>
      <c r="AA144" s="2"/>
    </row>
    <row r="145" spans="1:27" ht="16.5" customHeight="1" x14ac:dyDescent="0.45">
      <c r="A145" s="1"/>
      <c r="AA145" s="2"/>
    </row>
    <row r="146" spans="1:27" ht="16.5" customHeight="1" x14ac:dyDescent="0.45">
      <c r="A146" s="1"/>
      <c r="AA146" s="2"/>
    </row>
    <row r="147" spans="1:27" ht="16.5" customHeight="1" x14ac:dyDescent="0.45">
      <c r="A147" s="1"/>
      <c r="AA147" s="2"/>
    </row>
    <row r="148" spans="1:27" ht="16.5" customHeight="1" x14ac:dyDescent="0.45">
      <c r="A148" s="1"/>
      <c r="AA148" s="2"/>
    </row>
    <row r="149" spans="1:27" ht="16.5" customHeight="1" x14ac:dyDescent="0.45">
      <c r="A149" s="1"/>
      <c r="AA149" s="2"/>
    </row>
    <row r="150" spans="1:27" ht="16.5" customHeight="1" x14ac:dyDescent="0.45">
      <c r="A150" s="1"/>
      <c r="AA150" s="2"/>
    </row>
    <row r="151" spans="1:27" ht="16.5" customHeight="1" x14ac:dyDescent="0.45">
      <c r="A151" s="1"/>
      <c r="AA151" s="2"/>
    </row>
    <row r="152" spans="1:27" ht="16.5" customHeight="1" x14ac:dyDescent="0.45">
      <c r="A152" s="1"/>
      <c r="AA152" s="2"/>
    </row>
    <row r="153" spans="1:27" ht="16.5" customHeight="1" x14ac:dyDescent="0.45">
      <c r="A153" s="1"/>
      <c r="AA153" s="2"/>
    </row>
    <row r="154" spans="1:27" ht="16.5" customHeight="1" x14ac:dyDescent="0.45">
      <c r="A154" s="1"/>
      <c r="AA154" s="2"/>
    </row>
    <row r="155" spans="1:27" ht="16.5" customHeight="1" x14ac:dyDescent="0.45">
      <c r="A155" s="1"/>
      <c r="AA155" s="2"/>
    </row>
    <row r="156" spans="1:27" ht="16.5" customHeight="1" x14ac:dyDescent="0.45">
      <c r="A156" s="1"/>
      <c r="AA156" s="2"/>
    </row>
    <row r="157" spans="1:27" ht="16.5" customHeight="1" x14ac:dyDescent="0.45">
      <c r="A157" s="1"/>
      <c r="AA157" s="2"/>
    </row>
    <row r="158" spans="1:27" ht="16.5" customHeight="1" x14ac:dyDescent="0.45">
      <c r="A158" s="1"/>
      <c r="AA158" s="2"/>
    </row>
    <row r="159" spans="1:27" ht="16.5" customHeight="1" x14ac:dyDescent="0.45">
      <c r="A159" s="1"/>
      <c r="AA159" s="2"/>
    </row>
    <row r="160" spans="1:27" ht="16.5" customHeight="1" x14ac:dyDescent="0.45">
      <c r="A160" s="1"/>
      <c r="AA160" s="2"/>
    </row>
    <row r="161" spans="1:27" ht="16.5" customHeight="1" x14ac:dyDescent="0.45">
      <c r="A161" s="1"/>
      <c r="AA161" s="2"/>
    </row>
    <row r="162" spans="1:27" ht="16.5" customHeight="1" x14ac:dyDescent="0.45">
      <c r="A162" s="1"/>
      <c r="AA162" s="2"/>
    </row>
    <row r="163" spans="1:27" ht="16.5" customHeight="1" x14ac:dyDescent="0.45">
      <c r="A163" s="1"/>
      <c r="AA163" s="2"/>
    </row>
    <row r="164" spans="1:27" ht="16.5" customHeight="1" x14ac:dyDescent="0.45">
      <c r="A164" s="1"/>
      <c r="AA164" s="2"/>
    </row>
    <row r="165" spans="1:27" ht="16.5" customHeight="1" x14ac:dyDescent="0.45">
      <c r="A165" s="1"/>
      <c r="AA165" s="2"/>
    </row>
    <row r="166" spans="1:27" ht="16.5" customHeight="1" x14ac:dyDescent="0.45">
      <c r="A166" s="1"/>
      <c r="AA166" s="2"/>
    </row>
    <row r="167" spans="1:27" ht="16.5" customHeight="1" x14ac:dyDescent="0.45">
      <c r="A167" s="1"/>
      <c r="AA167" s="2"/>
    </row>
    <row r="168" spans="1:27" ht="16.5" customHeight="1" x14ac:dyDescent="0.45">
      <c r="A168" s="1"/>
      <c r="AA168" s="2"/>
    </row>
    <row r="169" spans="1:27" ht="16.5" customHeight="1" x14ac:dyDescent="0.45">
      <c r="A169" s="1"/>
      <c r="AA169" s="2"/>
    </row>
    <row r="170" spans="1:27" ht="16.5" customHeight="1" x14ac:dyDescent="0.45">
      <c r="A170" s="1"/>
      <c r="AA170" s="2"/>
    </row>
    <row r="171" spans="1:27" ht="16.5" customHeight="1" x14ac:dyDescent="0.45">
      <c r="A171" s="1"/>
      <c r="AA171" s="2"/>
    </row>
    <row r="172" spans="1:27" ht="16.5" customHeight="1" x14ac:dyDescent="0.45">
      <c r="A172" s="1"/>
      <c r="AA172" s="2"/>
    </row>
    <row r="173" spans="1:27" ht="16.5" customHeight="1" x14ac:dyDescent="0.45">
      <c r="A173" s="1"/>
      <c r="AA173" s="2"/>
    </row>
    <row r="174" spans="1:27" ht="16.5" customHeight="1" x14ac:dyDescent="0.45">
      <c r="A174" s="1"/>
      <c r="AA174" s="2"/>
    </row>
    <row r="175" spans="1:27" ht="16.5" customHeight="1" x14ac:dyDescent="0.45">
      <c r="A175" s="1"/>
      <c r="AA175" s="2"/>
    </row>
    <row r="176" spans="1:27" ht="16.5" customHeight="1" x14ac:dyDescent="0.45">
      <c r="A176" s="1"/>
      <c r="AA176" s="2"/>
    </row>
    <row r="177" spans="1:27" ht="16.5" customHeight="1" x14ac:dyDescent="0.45">
      <c r="A177" s="1"/>
      <c r="AA177" s="2"/>
    </row>
    <row r="178" spans="1:27" ht="16.5" customHeight="1" x14ac:dyDescent="0.45">
      <c r="A178" s="1"/>
      <c r="AA178" s="2"/>
    </row>
    <row r="179" spans="1:27" ht="16.5" customHeight="1" x14ac:dyDescent="0.45">
      <c r="A179" s="1"/>
      <c r="AA179" s="2"/>
    </row>
    <row r="180" spans="1:27" ht="16.5" customHeight="1" x14ac:dyDescent="0.45">
      <c r="A180" s="1"/>
      <c r="AA180" s="2"/>
    </row>
    <row r="181" spans="1:27" ht="16.5" customHeight="1" x14ac:dyDescent="0.45">
      <c r="A181" s="1"/>
      <c r="AA181" s="2"/>
    </row>
    <row r="182" spans="1:27" ht="16.5" customHeight="1" x14ac:dyDescent="0.45">
      <c r="A182" s="1"/>
      <c r="AA182" s="2"/>
    </row>
    <row r="183" spans="1:27" ht="16.5" customHeight="1" x14ac:dyDescent="0.45">
      <c r="A183" s="1"/>
      <c r="AA183" s="2"/>
    </row>
    <row r="184" spans="1:27" ht="16.5" customHeight="1" x14ac:dyDescent="0.45">
      <c r="A184" s="1"/>
      <c r="AA184" s="2"/>
    </row>
    <row r="185" spans="1:27" ht="16.5" customHeight="1" x14ac:dyDescent="0.45">
      <c r="A185" s="1"/>
      <c r="AA185" s="2"/>
    </row>
    <row r="186" spans="1:27" ht="16.5" customHeight="1" x14ac:dyDescent="0.45">
      <c r="A186" s="1"/>
      <c r="AA186" s="2"/>
    </row>
    <row r="187" spans="1:27" ht="16.5" customHeight="1" x14ac:dyDescent="0.45">
      <c r="A187" s="1"/>
      <c r="AA187" s="2"/>
    </row>
    <row r="188" spans="1:27" ht="16.5" customHeight="1" x14ac:dyDescent="0.45">
      <c r="A188" s="1"/>
      <c r="AA188" s="2"/>
    </row>
    <row r="189" spans="1:27" ht="16.5" customHeight="1" x14ac:dyDescent="0.45">
      <c r="A189" s="1"/>
      <c r="AA189" s="2"/>
    </row>
    <row r="190" spans="1:27" ht="16.5" customHeight="1" x14ac:dyDescent="0.45">
      <c r="A190" s="1"/>
      <c r="AA190" s="2"/>
    </row>
    <row r="191" spans="1:27" ht="16.5" customHeight="1" x14ac:dyDescent="0.45">
      <c r="A191" s="1"/>
      <c r="AA191" s="2"/>
    </row>
    <row r="192" spans="1:27" ht="16.5" customHeight="1" x14ac:dyDescent="0.45">
      <c r="A192" s="1"/>
      <c r="AA192" s="2"/>
    </row>
    <row r="193" spans="1:27" ht="16.5" customHeight="1" x14ac:dyDescent="0.45">
      <c r="A193" s="1"/>
      <c r="AA193" s="2"/>
    </row>
    <row r="194" spans="1:27" ht="16.5" customHeight="1" x14ac:dyDescent="0.45">
      <c r="A194" s="1"/>
      <c r="AA194" s="2"/>
    </row>
    <row r="195" spans="1:27" ht="16.5" customHeight="1" x14ac:dyDescent="0.45">
      <c r="A195" s="1"/>
      <c r="AA195" s="2"/>
    </row>
    <row r="196" spans="1:27" ht="16.5" customHeight="1" x14ac:dyDescent="0.45">
      <c r="A196" s="1"/>
      <c r="AA196" s="2"/>
    </row>
    <row r="197" spans="1:27" ht="16.5" customHeight="1" x14ac:dyDescent="0.45">
      <c r="A197" s="1"/>
      <c r="AA197" s="2"/>
    </row>
    <row r="198" spans="1:27" ht="16.5" customHeight="1" x14ac:dyDescent="0.45">
      <c r="A198" s="1"/>
      <c r="AA198" s="2"/>
    </row>
    <row r="199" spans="1:27" ht="16.5" customHeight="1" x14ac:dyDescent="0.45">
      <c r="A199" s="1"/>
      <c r="AA199" s="2"/>
    </row>
    <row r="200" spans="1:27" ht="16.5" customHeight="1" x14ac:dyDescent="0.45">
      <c r="A200" s="1"/>
      <c r="AA200" s="2"/>
    </row>
    <row r="201" spans="1:27" ht="16.5" customHeight="1" x14ac:dyDescent="0.45">
      <c r="A201" s="1"/>
      <c r="AA201" s="2"/>
    </row>
    <row r="202" spans="1:27" ht="16.5" customHeight="1" x14ac:dyDescent="0.45">
      <c r="A202" s="1"/>
      <c r="AA202" s="2"/>
    </row>
    <row r="203" spans="1:27" ht="16.5" customHeight="1" x14ac:dyDescent="0.45">
      <c r="A203" s="1"/>
      <c r="AA203" s="2"/>
    </row>
    <row r="204" spans="1:27" ht="16.5" customHeight="1" x14ac:dyDescent="0.45">
      <c r="A204" s="1"/>
      <c r="AA204" s="2"/>
    </row>
    <row r="205" spans="1:27" ht="16.5" customHeight="1" x14ac:dyDescent="0.45">
      <c r="A205" s="1"/>
      <c r="AA205" s="2"/>
    </row>
    <row r="206" spans="1:27" ht="16.5" customHeight="1" x14ac:dyDescent="0.45">
      <c r="A206" s="1"/>
      <c r="AA206" s="2"/>
    </row>
    <row r="207" spans="1:27" ht="16.5" customHeight="1" x14ac:dyDescent="0.45">
      <c r="A207" s="1"/>
      <c r="AA207" s="2"/>
    </row>
    <row r="208" spans="1:27" ht="16.5" customHeight="1" x14ac:dyDescent="0.45">
      <c r="A208" s="1"/>
      <c r="AA208" s="2"/>
    </row>
    <row r="209" spans="1:27" ht="16.5" customHeight="1" x14ac:dyDescent="0.45">
      <c r="A209" s="1"/>
      <c r="AA209" s="2"/>
    </row>
    <row r="210" spans="1:27" ht="16.5" customHeight="1" x14ac:dyDescent="0.45">
      <c r="A210" s="1"/>
      <c r="AA210" s="2"/>
    </row>
    <row r="211" spans="1:27" ht="16.5" customHeight="1" x14ac:dyDescent="0.45">
      <c r="A211" s="1"/>
      <c r="AA211" s="2"/>
    </row>
    <row r="212" spans="1:27" ht="16.5" customHeight="1" x14ac:dyDescent="0.45">
      <c r="A212" s="1"/>
      <c r="AA212" s="2"/>
    </row>
    <row r="213" spans="1:27" ht="16.5" customHeight="1" x14ac:dyDescent="0.45">
      <c r="A213" s="1"/>
      <c r="AA213" s="2"/>
    </row>
    <row r="214" spans="1:27" ht="16.5" customHeight="1" x14ac:dyDescent="0.45">
      <c r="A214" s="1"/>
      <c r="AA214" s="2"/>
    </row>
    <row r="215" spans="1:27" ht="16.5" customHeight="1" x14ac:dyDescent="0.45">
      <c r="A215" s="1"/>
      <c r="AA215" s="2"/>
    </row>
    <row r="216" spans="1:27" ht="16.5" customHeight="1" x14ac:dyDescent="0.45">
      <c r="A216" s="1"/>
      <c r="AA216" s="2"/>
    </row>
    <row r="217" spans="1:27" ht="16.5" customHeight="1" x14ac:dyDescent="0.45">
      <c r="A217" s="1"/>
      <c r="AA217" s="2"/>
    </row>
    <row r="218" spans="1:27" ht="16.5" customHeight="1" x14ac:dyDescent="0.45">
      <c r="A218" s="1"/>
      <c r="AA218" s="2"/>
    </row>
    <row r="219" spans="1:27" ht="16.5" customHeight="1" x14ac:dyDescent="0.45">
      <c r="A219" s="1"/>
      <c r="AA219" s="2"/>
    </row>
    <row r="220" spans="1:27" ht="16.5" customHeight="1" x14ac:dyDescent="0.45">
      <c r="A220" s="1"/>
      <c r="AA220" s="2"/>
    </row>
    <row r="221" spans="1:27" ht="16.5" customHeight="1" x14ac:dyDescent="0.45">
      <c r="A221" s="1"/>
      <c r="AA221" s="2"/>
    </row>
    <row r="222" spans="1:27" ht="16.5" customHeight="1" x14ac:dyDescent="0.45">
      <c r="A222" s="1"/>
      <c r="AA222" s="2"/>
    </row>
    <row r="223" spans="1:27" ht="16.5" customHeight="1" x14ac:dyDescent="0.45">
      <c r="A223" s="1"/>
      <c r="AA223" s="2"/>
    </row>
    <row r="224" spans="1:27" ht="16.5" customHeight="1" x14ac:dyDescent="0.45">
      <c r="A224" s="1"/>
      <c r="AA224" s="2"/>
    </row>
    <row r="225" spans="1:27" ht="16.5" customHeight="1" x14ac:dyDescent="0.45">
      <c r="A225" s="1"/>
      <c r="AA225" s="2"/>
    </row>
    <row r="226" spans="1:27" ht="16.5" customHeight="1" x14ac:dyDescent="0.45">
      <c r="A226" s="1"/>
      <c r="AA226" s="2"/>
    </row>
    <row r="227" spans="1:27" ht="16.5" customHeight="1" x14ac:dyDescent="0.45">
      <c r="A227" s="1"/>
      <c r="AA227" s="2"/>
    </row>
    <row r="228" spans="1:27" ht="16.5" customHeight="1" x14ac:dyDescent="0.45">
      <c r="A228" s="1"/>
      <c r="AA228" s="2"/>
    </row>
    <row r="229" spans="1:27" ht="16.5" customHeight="1" x14ac:dyDescent="0.45">
      <c r="A229" s="1"/>
      <c r="AA229" s="2"/>
    </row>
    <row r="230" spans="1:27" ht="16.5" customHeight="1" x14ac:dyDescent="0.45">
      <c r="A230" s="1"/>
      <c r="AA230" s="2"/>
    </row>
    <row r="231" spans="1:27" ht="16.5" customHeight="1" x14ac:dyDescent="0.45">
      <c r="A231" s="1"/>
      <c r="AA231" s="2"/>
    </row>
    <row r="232" spans="1:27" ht="16.5" customHeight="1" x14ac:dyDescent="0.45">
      <c r="A232" s="1"/>
      <c r="AA232" s="2"/>
    </row>
    <row r="233" spans="1:27" ht="16.5" customHeight="1" x14ac:dyDescent="0.45">
      <c r="A233" s="1"/>
      <c r="AA233" s="2"/>
    </row>
    <row r="234" spans="1:27" ht="16.5" customHeight="1" x14ac:dyDescent="0.45">
      <c r="A234" s="1"/>
      <c r="AA234" s="2"/>
    </row>
    <row r="235" spans="1:27" ht="16.5" customHeight="1" x14ac:dyDescent="0.45">
      <c r="A235" s="1"/>
      <c r="AA235" s="2"/>
    </row>
    <row r="236" spans="1:27" ht="16.5" customHeight="1" x14ac:dyDescent="0.45">
      <c r="A236" s="1"/>
      <c r="AA236" s="2"/>
    </row>
    <row r="237" spans="1:27" ht="16.5" customHeight="1" x14ac:dyDescent="0.45">
      <c r="A237" s="1"/>
      <c r="AA237" s="2"/>
    </row>
    <row r="238" spans="1:27" ht="16.5" customHeight="1" x14ac:dyDescent="0.45">
      <c r="A238" s="1"/>
      <c r="AA238" s="2"/>
    </row>
    <row r="239" spans="1:27" ht="16.5" customHeight="1" x14ac:dyDescent="0.45">
      <c r="A239" s="1"/>
      <c r="AA239" s="2"/>
    </row>
    <row r="240" spans="1:27" ht="16.5" customHeight="1" x14ac:dyDescent="0.45">
      <c r="A240" s="1"/>
      <c r="AA240" s="2"/>
    </row>
    <row r="241" spans="1:27" ht="16.5" customHeight="1" x14ac:dyDescent="0.45">
      <c r="A241" s="1"/>
      <c r="AA241" s="2"/>
    </row>
    <row r="242" spans="1:27" ht="16.5" customHeight="1" x14ac:dyDescent="0.45">
      <c r="A242" s="1"/>
      <c r="AA242" s="2"/>
    </row>
    <row r="243" spans="1:27" ht="16.5" customHeight="1" x14ac:dyDescent="0.45">
      <c r="A243" s="1"/>
      <c r="AA243" s="2"/>
    </row>
    <row r="244" spans="1:27" ht="16.5" customHeight="1" x14ac:dyDescent="0.45">
      <c r="A244" s="1"/>
      <c r="AA244" s="2"/>
    </row>
    <row r="245" spans="1:27" ht="16.5" customHeight="1" x14ac:dyDescent="0.45">
      <c r="A245" s="1"/>
      <c r="AA245" s="2"/>
    </row>
    <row r="246" spans="1:27" ht="16.5" customHeight="1" x14ac:dyDescent="0.45">
      <c r="A246" s="1"/>
      <c r="AA246" s="2"/>
    </row>
    <row r="247" spans="1:27" ht="16.5" customHeight="1" x14ac:dyDescent="0.45">
      <c r="A247" s="1"/>
      <c r="AA247" s="2"/>
    </row>
    <row r="248" spans="1:27" ht="16.5" customHeight="1" x14ac:dyDescent="0.45">
      <c r="A248" s="1"/>
      <c r="AA248" s="2"/>
    </row>
    <row r="249" spans="1:27" ht="16.5" customHeight="1" x14ac:dyDescent="0.45">
      <c r="A249" s="1"/>
      <c r="AA249" s="2"/>
    </row>
    <row r="250" spans="1:27" ht="16.5" customHeight="1" x14ac:dyDescent="0.45">
      <c r="A250" s="1"/>
      <c r="AA250" s="2"/>
    </row>
    <row r="251" spans="1:27" ht="16.5" customHeight="1" x14ac:dyDescent="0.45">
      <c r="A251" s="1"/>
      <c r="AA251" s="2"/>
    </row>
    <row r="252" spans="1:27" ht="16.5" customHeight="1" x14ac:dyDescent="0.45">
      <c r="A252" s="1"/>
      <c r="AA252" s="2"/>
    </row>
    <row r="253" spans="1:27" ht="16.5" customHeight="1" x14ac:dyDescent="0.45">
      <c r="A253" s="1"/>
      <c r="AA253" s="2"/>
    </row>
    <row r="254" spans="1:27" ht="16.5" customHeight="1" x14ac:dyDescent="0.45">
      <c r="A254" s="1"/>
      <c r="AA254" s="2"/>
    </row>
    <row r="255" spans="1:27" ht="16.5" customHeight="1" x14ac:dyDescent="0.45">
      <c r="A255" s="1"/>
      <c r="AA255" s="2"/>
    </row>
    <row r="256" spans="1:27" ht="16.5" customHeight="1" x14ac:dyDescent="0.45">
      <c r="A256" s="1"/>
      <c r="AA256" s="2"/>
    </row>
    <row r="257" spans="1:27" ht="16.5" customHeight="1" x14ac:dyDescent="0.45">
      <c r="A257" s="1"/>
      <c r="AA257" s="2"/>
    </row>
    <row r="258" spans="1:27" ht="16.5" customHeight="1" x14ac:dyDescent="0.45">
      <c r="A258" s="1"/>
      <c r="AA258" s="2"/>
    </row>
    <row r="259" spans="1:27" ht="16.5" customHeight="1" x14ac:dyDescent="0.45">
      <c r="A259" s="1"/>
      <c r="AA259" s="2"/>
    </row>
    <row r="260" spans="1:27" ht="16.5" customHeight="1" x14ac:dyDescent="0.45">
      <c r="A260" s="1"/>
      <c r="AA260" s="2"/>
    </row>
    <row r="261" spans="1:27" ht="16.5" customHeight="1" x14ac:dyDescent="0.45">
      <c r="A261" s="1"/>
      <c r="AA261" s="2"/>
    </row>
    <row r="262" spans="1:27" ht="16.5" customHeight="1" x14ac:dyDescent="0.45">
      <c r="A262" s="1"/>
      <c r="AA262" s="2"/>
    </row>
    <row r="263" spans="1:27" ht="16.5" customHeight="1" x14ac:dyDescent="0.45">
      <c r="A263" s="1"/>
      <c r="AA263" s="2"/>
    </row>
    <row r="264" spans="1:27" ht="16.5" customHeight="1" x14ac:dyDescent="0.45">
      <c r="A264" s="1"/>
      <c r="AA264" s="2"/>
    </row>
    <row r="265" spans="1:27" ht="16.5" customHeight="1" x14ac:dyDescent="0.45">
      <c r="A265" s="1"/>
      <c r="AA265" s="2"/>
    </row>
    <row r="266" spans="1:27" ht="16.5" customHeight="1" x14ac:dyDescent="0.45">
      <c r="A266" s="1"/>
      <c r="AA266" s="2"/>
    </row>
    <row r="267" spans="1:27" ht="16.5" customHeight="1" x14ac:dyDescent="0.45">
      <c r="A267" s="1"/>
      <c r="AA267" s="2"/>
    </row>
    <row r="268" spans="1:27" ht="16.5" customHeight="1" x14ac:dyDescent="0.45">
      <c r="A268" s="1"/>
      <c r="AA268" s="2"/>
    </row>
    <row r="269" spans="1:27" ht="16.5" customHeight="1" x14ac:dyDescent="0.45">
      <c r="A269" s="1"/>
      <c r="AA269" s="2"/>
    </row>
    <row r="270" spans="1:27" ht="16.5" customHeight="1" x14ac:dyDescent="0.45">
      <c r="A270" s="1"/>
      <c r="AA270" s="2"/>
    </row>
    <row r="271" spans="1:27" ht="16.5" customHeight="1" x14ac:dyDescent="0.45">
      <c r="A271" s="1"/>
      <c r="AA271" s="2"/>
    </row>
    <row r="272" spans="1:27" ht="16.5" customHeight="1" x14ac:dyDescent="0.45">
      <c r="A272" s="1"/>
      <c r="AA272" s="2"/>
    </row>
    <row r="273" spans="1:27" ht="16.5" customHeight="1" x14ac:dyDescent="0.45">
      <c r="A273" s="1"/>
      <c r="AA273" s="2"/>
    </row>
    <row r="274" spans="1:27" ht="16.5" customHeight="1" x14ac:dyDescent="0.45">
      <c r="A274" s="1"/>
      <c r="AA274" s="2"/>
    </row>
    <row r="275" spans="1:27" ht="16.5" customHeight="1" x14ac:dyDescent="0.45">
      <c r="A275" s="1"/>
      <c r="AA275" s="2"/>
    </row>
    <row r="276" spans="1:27" ht="16.5" customHeight="1" x14ac:dyDescent="0.45">
      <c r="A276" s="1"/>
      <c r="AA276" s="2"/>
    </row>
    <row r="277" spans="1:27" ht="16.5" customHeight="1" x14ac:dyDescent="0.45">
      <c r="A277" s="1"/>
      <c r="AA277" s="2"/>
    </row>
    <row r="278" spans="1:27" ht="16.5" customHeight="1" x14ac:dyDescent="0.45">
      <c r="A278" s="1"/>
      <c r="AA278" s="2"/>
    </row>
    <row r="279" spans="1:27" ht="16.5" customHeight="1" x14ac:dyDescent="0.45">
      <c r="A279" s="1"/>
      <c r="AA279" s="2"/>
    </row>
    <row r="280" spans="1:27" ht="16.5" customHeight="1" x14ac:dyDescent="0.45">
      <c r="A280" s="1"/>
      <c r="AA280" s="2"/>
    </row>
    <row r="281" spans="1:27" ht="16.5" customHeight="1" x14ac:dyDescent="0.45">
      <c r="A281" s="1"/>
      <c r="AA281" s="2"/>
    </row>
    <row r="282" spans="1:27" ht="16.5" customHeight="1" x14ac:dyDescent="0.45">
      <c r="A282" s="1"/>
      <c r="AA282" s="2"/>
    </row>
    <row r="283" spans="1:27" ht="16.5" customHeight="1" x14ac:dyDescent="0.45">
      <c r="A283" s="1"/>
      <c r="AA283" s="2"/>
    </row>
    <row r="284" spans="1:27" ht="16.5" customHeight="1" x14ac:dyDescent="0.45">
      <c r="A284" s="1"/>
      <c r="AA284" s="2"/>
    </row>
    <row r="285" spans="1:27" ht="16.5" customHeight="1" x14ac:dyDescent="0.45">
      <c r="A285" s="1"/>
      <c r="AA285" s="2"/>
    </row>
    <row r="286" spans="1:27" ht="16.5" customHeight="1" x14ac:dyDescent="0.45">
      <c r="A286" s="1"/>
      <c r="AA286" s="2"/>
    </row>
    <row r="287" spans="1:27" ht="16.5" customHeight="1" x14ac:dyDescent="0.45">
      <c r="A287" s="1"/>
      <c r="AA287" s="2"/>
    </row>
    <row r="288" spans="1:27" ht="16.5" customHeight="1" x14ac:dyDescent="0.45">
      <c r="A288" s="1"/>
      <c r="AA288" s="2"/>
    </row>
    <row r="289" spans="1:27" ht="16.5" customHeight="1" x14ac:dyDescent="0.45">
      <c r="A289" s="1"/>
      <c r="AA289" s="2"/>
    </row>
    <row r="290" spans="1:27" ht="16.5" customHeight="1" x14ac:dyDescent="0.45">
      <c r="A290" s="1"/>
      <c r="AA290" s="2"/>
    </row>
    <row r="291" spans="1:27" ht="16.5" customHeight="1" x14ac:dyDescent="0.45">
      <c r="A291" s="1"/>
      <c r="AA291" s="2"/>
    </row>
    <row r="292" spans="1:27" ht="16.5" customHeight="1" x14ac:dyDescent="0.45">
      <c r="A292" s="1"/>
      <c r="AA292" s="2"/>
    </row>
    <row r="293" spans="1:27" ht="16.5" customHeight="1" x14ac:dyDescent="0.45">
      <c r="A293" s="1"/>
      <c r="AA293" s="2"/>
    </row>
    <row r="294" spans="1:27" ht="16.5" customHeight="1" x14ac:dyDescent="0.45">
      <c r="A294" s="1"/>
      <c r="AA294" s="2"/>
    </row>
    <row r="295" spans="1:27" ht="16.5" customHeight="1" x14ac:dyDescent="0.45">
      <c r="A295" s="1"/>
      <c r="AA295" s="2"/>
    </row>
    <row r="296" spans="1:27" ht="16.5" customHeight="1" x14ac:dyDescent="0.45">
      <c r="A296" s="1"/>
      <c r="AA296" s="2"/>
    </row>
    <row r="297" spans="1:27" ht="16.5" customHeight="1" x14ac:dyDescent="0.45">
      <c r="A297" s="1"/>
      <c r="AA297" s="2"/>
    </row>
    <row r="298" spans="1:27" ht="16.5" customHeight="1" x14ac:dyDescent="0.45">
      <c r="A298" s="1"/>
      <c r="AA298" s="2"/>
    </row>
    <row r="299" spans="1:27" ht="16.5" customHeight="1" x14ac:dyDescent="0.45">
      <c r="A299" s="1"/>
      <c r="AA299" s="2"/>
    </row>
    <row r="300" spans="1:27" ht="16.5" customHeight="1" x14ac:dyDescent="0.45">
      <c r="A300" s="1"/>
      <c r="AA300" s="2"/>
    </row>
    <row r="301" spans="1:27" ht="16.5" customHeight="1" x14ac:dyDescent="0.45">
      <c r="A301" s="1"/>
      <c r="AA301" s="2"/>
    </row>
    <row r="302" spans="1:27" ht="16.5" customHeight="1" x14ac:dyDescent="0.45">
      <c r="A302" s="1"/>
      <c r="AA302" s="2"/>
    </row>
    <row r="303" spans="1:27" ht="16.5" customHeight="1" x14ac:dyDescent="0.45">
      <c r="A303" s="1"/>
      <c r="AA303" s="2"/>
    </row>
    <row r="304" spans="1:27" ht="16.5" customHeight="1" x14ac:dyDescent="0.45">
      <c r="A304" s="1"/>
      <c r="AA304" s="2"/>
    </row>
    <row r="305" spans="1:27" ht="16.5" customHeight="1" x14ac:dyDescent="0.45">
      <c r="A305" s="1"/>
      <c r="AA305" s="2"/>
    </row>
    <row r="306" spans="1:27" ht="16.5" customHeight="1" x14ac:dyDescent="0.45">
      <c r="A306" s="1"/>
      <c r="AA306" s="2"/>
    </row>
    <row r="307" spans="1:27" ht="16.5" customHeight="1" x14ac:dyDescent="0.45">
      <c r="A307" s="1"/>
      <c r="AA307" s="2"/>
    </row>
    <row r="308" spans="1:27" ht="16.5" customHeight="1" x14ac:dyDescent="0.45">
      <c r="A308" s="1"/>
      <c r="AA308" s="2"/>
    </row>
    <row r="309" spans="1:27" ht="16.5" customHeight="1" x14ac:dyDescent="0.45">
      <c r="A309" s="1"/>
      <c r="AA309" s="2"/>
    </row>
    <row r="310" spans="1:27" ht="16.5" customHeight="1" x14ac:dyDescent="0.45">
      <c r="A310" s="1"/>
      <c r="AA310" s="2"/>
    </row>
    <row r="311" spans="1:27" ht="16.5" customHeight="1" x14ac:dyDescent="0.45">
      <c r="A311" s="1"/>
      <c r="AA311" s="2"/>
    </row>
    <row r="312" spans="1:27" ht="16.5" customHeight="1" x14ac:dyDescent="0.45">
      <c r="A312" s="1"/>
      <c r="AA312" s="2"/>
    </row>
    <row r="313" spans="1:27" ht="16.5" customHeight="1" x14ac:dyDescent="0.45">
      <c r="A313" s="1"/>
      <c r="AA313" s="2"/>
    </row>
    <row r="314" spans="1:27" ht="16.5" customHeight="1" x14ac:dyDescent="0.45">
      <c r="A314" s="1"/>
      <c r="AA314" s="2"/>
    </row>
    <row r="315" spans="1:27" ht="16.5" customHeight="1" x14ac:dyDescent="0.45">
      <c r="A315" s="1"/>
      <c r="AA315" s="2"/>
    </row>
    <row r="316" spans="1:27" ht="16.5" customHeight="1" x14ac:dyDescent="0.45">
      <c r="A316" s="1"/>
      <c r="AA316" s="2"/>
    </row>
    <row r="317" spans="1:27" ht="16.5" customHeight="1" x14ac:dyDescent="0.45">
      <c r="A317" s="1"/>
      <c r="AA317" s="2"/>
    </row>
    <row r="318" spans="1:27" ht="16.5" customHeight="1" x14ac:dyDescent="0.45">
      <c r="A318" s="1"/>
      <c r="AA318" s="2"/>
    </row>
    <row r="319" spans="1:27" ht="16.5" customHeight="1" x14ac:dyDescent="0.45">
      <c r="A319" s="1"/>
      <c r="AA319" s="2"/>
    </row>
    <row r="320" spans="1:27" ht="16.5" customHeight="1" x14ac:dyDescent="0.45">
      <c r="A320" s="1"/>
      <c r="AA320" s="2"/>
    </row>
    <row r="321" spans="1:27" ht="16.5" customHeight="1" x14ac:dyDescent="0.45">
      <c r="A321" s="1"/>
      <c r="AA321" s="2"/>
    </row>
    <row r="322" spans="1:27" ht="16.5" customHeight="1" x14ac:dyDescent="0.45">
      <c r="A322" s="1"/>
      <c r="AA322" s="2"/>
    </row>
    <row r="323" spans="1:27" ht="16.5" customHeight="1" x14ac:dyDescent="0.45">
      <c r="A323" s="1"/>
      <c r="AA323" s="2"/>
    </row>
    <row r="324" spans="1:27" ht="16.5" customHeight="1" x14ac:dyDescent="0.45">
      <c r="A324" s="1"/>
      <c r="AA324" s="2"/>
    </row>
    <row r="325" spans="1:27" ht="16.5" customHeight="1" x14ac:dyDescent="0.45">
      <c r="A325" s="1"/>
      <c r="AA325" s="2"/>
    </row>
    <row r="326" spans="1:27" ht="16.5" customHeight="1" x14ac:dyDescent="0.45">
      <c r="A326" s="1"/>
      <c r="AA326" s="2"/>
    </row>
    <row r="327" spans="1:27" ht="16.5" customHeight="1" x14ac:dyDescent="0.45">
      <c r="A327" s="1"/>
      <c r="AA327" s="2"/>
    </row>
    <row r="328" spans="1:27" ht="16.5" customHeight="1" x14ac:dyDescent="0.45">
      <c r="A328" s="1"/>
      <c r="AA328" s="2"/>
    </row>
    <row r="329" spans="1:27" ht="16.5" customHeight="1" x14ac:dyDescent="0.45">
      <c r="A329" s="1"/>
      <c r="AA329" s="2"/>
    </row>
    <row r="330" spans="1:27" ht="16.5" customHeight="1" x14ac:dyDescent="0.45">
      <c r="A330" s="1"/>
      <c r="AA330" s="2"/>
    </row>
    <row r="331" spans="1:27" ht="16.5" customHeight="1" x14ac:dyDescent="0.45">
      <c r="A331" s="1"/>
      <c r="AA331" s="2"/>
    </row>
    <row r="332" spans="1:27" ht="16.5" customHeight="1" x14ac:dyDescent="0.45">
      <c r="A332" s="1"/>
      <c r="AA332" s="2"/>
    </row>
    <row r="333" spans="1:27" ht="16.5" customHeight="1" x14ac:dyDescent="0.45">
      <c r="A333" s="1"/>
      <c r="AA333" s="2"/>
    </row>
    <row r="334" spans="1:27" ht="16.5" customHeight="1" x14ac:dyDescent="0.45">
      <c r="A334" s="1"/>
      <c r="AA334" s="2"/>
    </row>
    <row r="335" spans="1:27" ht="16.5" customHeight="1" x14ac:dyDescent="0.45">
      <c r="A335" s="1"/>
      <c r="AA335" s="2"/>
    </row>
    <row r="336" spans="1:27" ht="16.5" customHeight="1" x14ac:dyDescent="0.45">
      <c r="A336" s="1"/>
      <c r="AA336" s="2"/>
    </row>
    <row r="337" spans="1:27" ht="16.5" customHeight="1" x14ac:dyDescent="0.45">
      <c r="A337" s="1"/>
      <c r="AA337" s="2"/>
    </row>
    <row r="338" spans="1:27" ht="16.5" customHeight="1" x14ac:dyDescent="0.45">
      <c r="A338" s="1"/>
      <c r="AA338" s="2"/>
    </row>
    <row r="339" spans="1:27" ht="16.5" customHeight="1" x14ac:dyDescent="0.45">
      <c r="A339" s="1"/>
      <c r="AA339" s="2"/>
    </row>
    <row r="340" spans="1:27" ht="16.5" customHeight="1" x14ac:dyDescent="0.45">
      <c r="A340" s="1"/>
      <c r="AA340" s="2"/>
    </row>
    <row r="341" spans="1:27" ht="16.5" customHeight="1" x14ac:dyDescent="0.45">
      <c r="A341" s="1"/>
      <c r="AA341" s="2"/>
    </row>
    <row r="342" spans="1:27" ht="16.5" customHeight="1" x14ac:dyDescent="0.45">
      <c r="A342" s="1"/>
      <c r="AA342" s="2"/>
    </row>
    <row r="343" spans="1:27" ht="16.5" customHeight="1" x14ac:dyDescent="0.45">
      <c r="A343" s="1"/>
      <c r="AA343" s="2"/>
    </row>
    <row r="344" spans="1:27" ht="16.5" customHeight="1" x14ac:dyDescent="0.45">
      <c r="A344" s="1"/>
      <c r="AA344" s="2"/>
    </row>
    <row r="345" spans="1:27" ht="16.5" customHeight="1" x14ac:dyDescent="0.45">
      <c r="A345" s="1"/>
      <c r="AA345" s="2"/>
    </row>
    <row r="346" spans="1:27" ht="16.5" customHeight="1" x14ac:dyDescent="0.45">
      <c r="A346" s="1"/>
      <c r="AA346" s="2"/>
    </row>
    <row r="347" spans="1:27" ht="16.5" customHeight="1" x14ac:dyDescent="0.45">
      <c r="A347" s="1"/>
      <c r="AA347" s="2"/>
    </row>
    <row r="348" spans="1:27" ht="16.5" customHeight="1" x14ac:dyDescent="0.45">
      <c r="A348" s="1"/>
      <c r="AA348" s="2"/>
    </row>
    <row r="349" spans="1:27" ht="16.5" customHeight="1" x14ac:dyDescent="0.45">
      <c r="A349" s="1"/>
      <c r="AA349" s="2"/>
    </row>
    <row r="350" spans="1:27" ht="16.5" customHeight="1" x14ac:dyDescent="0.45">
      <c r="A350" s="1"/>
      <c r="AA350" s="2"/>
    </row>
    <row r="351" spans="1:27" ht="16.5" customHeight="1" x14ac:dyDescent="0.45">
      <c r="A351" s="1"/>
      <c r="AA351" s="2"/>
    </row>
    <row r="352" spans="1:27" ht="16.5" customHeight="1" x14ac:dyDescent="0.45">
      <c r="A352" s="1"/>
      <c r="AA352" s="2"/>
    </row>
    <row r="353" spans="1:27" ht="16.5" customHeight="1" x14ac:dyDescent="0.45">
      <c r="A353" s="1"/>
      <c r="AA353" s="2"/>
    </row>
    <row r="354" spans="1:27" ht="16.5" customHeight="1" x14ac:dyDescent="0.45">
      <c r="A354" s="1"/>
      <c r="AA354" s="2"/>
    </row>
    <row r="355" spans="1:27" ht="16.5" customHeight="1" x14ac:dyDescent="0.45">
      <c r="A355" s="1"/>
      <c r="AA355" s="2"/>
    </row>
    <row r="356" spans="1:27" ht="16.5" customHeight="1" x14ac:dyDescent="0.45">
      <c r="A356" s="1"/>
      <c r="AA356" s="2"/>
    </row>
    <row r="357" spans="1:27" ht="16.5" customHeight="1" x14ac:dyDescent="0.45">
      <c r="A357" s="1"/>
      <c r="AA357" s="2"/>
    </row>
    <row r="358" spans="1:27" ht="16.5" customHeight="1" x14ac:dyDescent="0.45">
      <c r="A358" s="1"/>
      <c r="AA358" s="2"/>
    </row>
    <row r="359" spans="1:27" ht="16.5" customHeight="1" x14ac:dyDescent="0.45">
      <c r="A359" s="1"/>
      <c r="AA359" s="2"/>
    </row>
    <row r="360" spans="1:27" ht="16.5" customHeight="1" x14ac:dyDescent="0.45">
      <c r="A360" s="1"/>
      <c r="AA360" s="2"/>
    </row>
    <row r="361" spans="1:27" ht="16.5" customHeight="1" x14ac:dyDescent="0.45">
      <c r="A361" s="1"/>
      <c r="AA361" s="2"/>
    </row>
    <row r="362" spans="1:27" ht="16.5" customHeight="1" x14ac:dyDescent="0.45">
      <c r="A362" s="1"/>
      <c r="AA362" s="2"/>
    </row>
    <row r="363" spans="1:27" ht="16.5" customHeight="1" x14ac:dyDescent="0.45">
      <c r="A363" s="1"/>
      <c r="AA363" s="2"/>
    </row>
    <row r="364" spans="1:27" ht="16.5" customHeight="1" x14ac:dyDescent="0.45">
      <c r="A364" s="1"/>
      <c r="AA364" s="2"/>
    </row>
    <row r="365" spans="1:27" ht="16.5" customHeight="1" x14ac:dyDescent="0.45">
      <c r="A365" s="1"/>
      <c r="AA365" s="2"/>
    </row>
    <row r="366" spans="1:27" ht="16.5" customHeight="1" x14ac:dyDescent="0.45">
      <c r="A366" s="1"/>
      <c r="AA366" s="2"/>
    </row>
    <row r="367" spans="1:27" ht="16.5" customHeight="1" x14ac:dyDescent="0.45">
      <c r="A367" s="1"/>
      <c r="AA367" s="2"/>
    </row>
    <row r="368" spans="1:27" ht="16.5" customHeight="1" x14ac:dyDescent="0.45">
      <c r="A368" s="1"/>
      <c r="AA368" s="2"/>
    </row>
    <row r="369" spans="1:27" ht="16.5" customHeight="1" x14ac:dyDescent="0.45">
      <c r="A369" s="1"/>
      <c r="AA369" s="2"/>
    </row>
    <row r="370" spans="1:27" ht="16.5" customHeight="1" x14ac:dyDescent="0.45">
      <c r="A370" s="1"/>
      <c r="AA370" s="2"/>
    </row>
    <row r="371" spans="1:27" ht="16.5" customHeight="1" x14ac:dyDescent="0.45">
      <c r="A371" s="1"/>
      <c r="AA371" s="2"/>
    </row>
    <row r="372" spans="1:27" ht="16.5" customHeight="1" x14ac:dyDescent="0.45">
      <c r="A372" s="1"/>
      <c r="AA372" s="2"/>
    </row>
    <row r="373" spans="1:27" ht="16.5" customHeight="1" x14ac:dyDescent="0.45">
      <c r="A373" s="1"/>
      <c r="AA373" s="2"/>
    </row>
    <row r="374" spans="1:27" ht="16.5" customHeight="1" x14ac:dyDescent="0.45">
      <c r="A374" s="1"/>
      <c r="AA374" s="2"/>
    </row>
    <row r="375" spans="1:27" ht="16.5" customHeight="1" x14ac:dyDescent="0.45">
      <c r="A375" s="1"/>
      <c r="AA375" s="2"/>
    </row>
    <row r="376" spans="1:27" ht="16.5" customHeight="1" x14ac:dyDescent="0.45">
      <c r="A376" s="1"/>
      <c r="AA376" s="2"/>
    </row>
    <row r="377" spans="1:27" ht="16.5" customHeight="1" x14ac:dyDescent="0.45">
      <c r="A377" s="1"/>
      <c r="AA377" s="2"/>
    </row>
    <row r="378" spans="1:27" ht="16.5" customHeight="1" x14ac:dyDescent="0.45">
      <c r="A378" s="1"/>
      <c r="AA378" s="2"/>
    </row>
    <row r="379" spans="1:27" ht="16.5" customHeight="1" x14ac:dyDescent="0.45">
      <c r="A379" s="1"/>
      <c r="AA379" s="2"/>
    </row>
    <row r="380" spans="1:27" ht="16.5" customHeight="1" x14ac:dyDescent="0.45">
      <c r="A380" s="1"/>
      <c r="AA380" s="2"/>
    </row>
    <row r="381" spans="1:27" ht="16.5" customHeight="1" x14ac:dyDescent="0.45">
      <c r="A381" s="1"/>
      <c r="AA381" s="2"/>
    </row>
    <row r="382" spans="1:27" ht="16.5" customHeight="1" x14ac:dyDescent="0.45">
      <c r="A382" s="1"/>
      <c r="AA382" s="2"/>
    </row>
    <row r="383" spans="1:27" ht="16.5" customHeight="1" x14ac:dyDescent="0.45">
      <c r="A383" s="1"/>
      <c r="AA383" s="2"/>
    </row>
    <row r="384" spans="1:27" ht="16.5" customHeight="1" x14ac:dyDescent="0.45">
      <c r="A384" s="1"/>
      <c r="AA384" s="2"/>
    </row>
    <row r="385" spans="1:27" ht="16.5" customHeight="1" x14ac:dyDescent="0.45">
      <c r="A385" s="1"/>
      <c r="AA385" s="2"/>
    </row>
    <row r="386" spans="1:27" ht="16.5" customHeight="1" x14ac:dyDescent="0.45">
      <c r="A386" s="1"/>
      <c r="AA386" s="2"/>
    </row>
    <row r="387" spans="1:27" ht="16.5" customHeight="1" x14ac:dyDescent="0.45">
      <c r="A387" s="1"/>
      <c r="AA387" s="2"/>
    </row>
    <row r="388" spans="1:27" ht="16.5" customHeight="1" x14ac:dyDescent="0.45">
      <c r="A388" s="1"/>
      <c r="AA388" s="2"/>
    </row>
    <row r="389" spans="1:27" ht="16.5" customHeight="1" x14ac:dyDescent="0.45">
      <c r="A389" s="1"/>
      <c r="AA389" s="2"/>
    </row>
    <row r="390" spans="1:27" ht="16.5" customHeight="1" x14ac:dyDescent="0.45">
      <c r="A390" s="1"/>
      <c r="AA390" s="2"/>
    </row>
    <row r="391" spans="1:27" ht="16.5" customHeight="1" x14ac:dyDescent="0.45">
      <c r="A391" s="1"/>
      <c r="AA391" s="2"/>
    </row>
    <row r="392" spans="1:27" ht="16.5" customHeight="1" x14ac:dyDescent="0.45">
      <c r="A392" s="1"/>
      <c r="AA392" s="2"/>
    </row>
    <row r="393" spans="1:27" ht="16.5" customHeight="1" x14ac:dyDescent="0.45">
      <c r="A393" s="1"/>
      <c r="AA393" s="2"/>
    </row>
    <row r="394" spans="1:27" ht="16.5" customHeight="1" x14ac:dyDescent="0.45">
      <c r="A394" s="1"/>
      <c r="AA394" s="2"/>
    </row>
    <row r="395" spans="1:27" ht="16.5" customHeight="1" x14ac:dyDescent="0.45">
      <c r="A395" s="1"/>
      <c r="AA395" s="2"/>
    </row>
    <row r="396" spans="1:27" ht="16.5" customHeight="1" x14ac:dyDescent="0.45">
      <c r="A396" s="1"/>
      <c r="AA396" s="2"/>
    </row>
    <row r="397" spans="1:27" ht="16.5" customHeight="1" x14ac:dyDescent="0.45">
      <c r="A397" s="1"/>
      <c r="AA397" s="2"/>
    </row>
    <row r="398" spans="1:27" ht="16.5" customHeight="1" x14ac:dyDescent="0.45">
      <c r="A398" s="1"/>
      <c r="AA398" s="2"/>
    </row>
    <row r="399" spans="1:27" ht="16.5" customHeight="1" x14ac:dyDescent="0.45">
      <c r="A399" s="1"/>
      <c r="AA399" s="2"/>
    </row>
    <row r="400" spans="1:27" ht="16.5" customHeight="1" x14ac:dyDescent="0.45">
      <c r="A400" s="1"/>
      <c r="AA400" s="2"/>
    </row>
    <row r="401" spans="1:27" ht="16.5" customHeight="1" x14ac:dyDescent="0.45">
      <c r="A401" s="1"/>
      <c r="AA401" s="2"/>
    </row>
    <row r="402" spans="1:27" ht="16.5" customHeight="1" x14ac:dyDescent="0.45">
      <c r="A402" s="1"/>
      <c r="AA402" s="2"/>
    </row>
    <row r="403" spans="1:27" ht="16.5" customHeight="1" x14ac:dyDescent="0.45">
      <c r="A403" s="1"/>
      <c r="AA403" s="2"/>
    </row>
    <row r="404" spans="1:27" ht="16.5" customHeight="1" x14ac:dyDescent="0.45">
      <c r="A404" s="1"/>
      <c r="AA404" s="2"/>
    </row>
    <row r="405" spans="1:27" ht="16.5" customHeight="1" x14ac:dyDescent="0.45">
      <c r="A405" s="1"/>
      <c r="AA405" s="2"/>
    </row>
    <row r="406" spans="1:27" ht="16.5" customHeight="1" x14ac:dyDescent="0.45">
      <c r="A406" s="1"/>
      <c r="AA406" s="2"/>
    </row>
    <row r="407" spans="1:27" ht="16.5" customHeight="1" x14ac:dyDescent="0.45">
      <c r="A407" s="1"/>
      <c r="AA407" s="2"/>
    </row>
    <row r="408" spans="1:27" ht="16.5" customHeight="1" x14ac:dyDescent="0.45">
      <c r="A408" s="1"/>
      <c r="AA408" s="2"/>
    </row>
    <row r="409" spans="1:27" ht="16.5" customHeight="1" x14ac:dyDescent="0.45">
      <c r="A409" s="1"/>
      <c r="AA409" s="2"/>
    </row>
    <row r="410" spans="1:27" ht="16.5" customHeight="1" x14ac:dyDescent="0.45">
      <c r="A410" s="1"/>
      <c r="AA410" s="2"/>
    </row>
    <row r="411" spans="1:27" ht="16.5" customHeight="1" x14ac:dyDescent="0.45">
      <c r="A411" s="1"/>
      <c r="AA411" s="2"/>
    </row>
    <row r="412" spans="1:27" ht="16.5" customHeight="1" x14ac:dyDescent="0.45">
      <c r="A412" s="1"/>
      <c r="AA412" s="2"/>
    </row>
    <row r="413" spans="1:27" ht="16.5" customHeight="1" x14ac:dyDescent="0.45">
      <c r="A413" s="1"/>
      <c r="AA413" s="2"/>
    </row>
    <row r="414" spans="1:27" ht="16.5" customHeight="1" x14ac:dyDescent="0.45">
      <c r="A414" s="1"/>
      <c r="AA414" s="2"/>
    </row>
    <row r="415" spans="1:27" ht="16.5" customHeight="1" x14ac:dyDescent="0.45">
      <c r="A415" s="1"/>
      <c r="AA415" s="2"/>
    </row>
    <row r="416" spans="1:27" ht="16.5" customHeight="1" x14ac:dyDescent="0.45">
      <c r="A416" s="1"/>
      <c r="AA416" s="2"/>
    </row>
    <row r="417" spans="1:27" ht="16.5" customHeight="1" x14ac:dyDescent="0.45">
      <c r="A417" s="1"/>
      <c r="AA417" s="2"/>
    </row>
    <row r="418" spans="1:27" ht="16.5" customHeight="1" x14ac:dyDescent="0.45">
      <c r="A418" s="1"/>
      <c r="AA418" s="2"/>
    </row>
    <row r="419" spans="1:27" ht="16.5" customHeight="1" x14ac:dyDescent="0.45">
      <c r="A419" s="1"/>
      <c r="AA419" s="2"/>
    </row>
    <row r="420" spans="1:27" ht="16.5" customHeight="1" x14ac:dyDescent="0.45">
      <c r="A420" s="1"/>
      <c r="AA420" s="2"/>
    </row>
    <row r="421" spans="1:27" ht="16.5" customHeight="1" x14ac:dyDescent="0.45">
      <c r="A421" s="1"/>
      <c r="AA421" s="2"/>
    </row>
    <row r="422" spans="1:27" ht="16.5" customHeight="1" x14ac:dyDescent="0.45">
      <c r="A422" s="1"/>
      <c r="AA422" s="2"/>
    </row>
    <row r="423" spans="1:27" ht="16.5" customHeight="1" x14ac:dyDescent="0.45">
      <c r="A423" s="1"/>
      <c r="AA423" s="2"/>
    </row>
    <row r="424" spans="1:27" ht="16.5" customHeight="1" x14ac:dyDescent="0.45">
      <c r="A424" s="1"/>
      <c r="AA424" s="2"/>
    </row>
    <row r="425" spans="1:27" ht="16.5" customHeight="1" x14ac:dyDescent="0.45">
      <c r="A425" s="1"/>
      <c r="AA425" s="2"/>
    </row>
    <row r="426" spans="1:27" ht="16.5" customHeight="1" x14ac:dyDescent="0.45">
      <c r="A426" s="1"/>
      <c r="AA426" s="2"/>
    </row>
    <row r="427" spans="1:27" ht="16.5" customHeight="1" x14ac:dyDescent="0.45">
      <c r="A427" s="1"/>
      <c r="AA427" s="2"/>
    </row>
    <row r="428" spans="1:27" ht="16.5" customHeight="1" x14ac:dyDescent="0.45">
      <c r="A428" s="1"/>
      <c r="AA428" s="2"/>
    </row>
    <row r="429" spans="1:27" ht="16.5" customHeight="1" x14ac:dyDescent="0.45">
      <c r="A429" s="1"/>
      <c r="AA429" s="2"/>
    </row>
    <row r="430" spans="1:27" ht="16.5" customHeight="1" x14ac:dyDescent="0.45">
      <c r="A430" s="1"/>
      <c r="AA430" s="2"/>
    </row>
    <row r="431" spans="1:27" ht="16.5" customHeight="1" x14ac:dyDescent="0.45">
      <c r="A431" s="1"/>
      <c r="AA431" s="2"/>
    </row>
    <row r="432" spans="1:27" ht="16.5" customHeight="1" x14ac:dyDescent="0.45">
      <c r="A432" s="1"/>
      <c r="AA432" s="2"/>
    </row>
    <row r="433" spans="1:27" ht="16.5" customHeight="1" x14ac:dyDescent="0.45">
      <c r="A433" s="1"/>
      <c r="AA433" s="2"/>
    </row>
    <row r="434" spans="1:27" ht="16.5" customHeight="1" x14ac:dyDescent="0.45">
      <c r="A434" s="1"/>
      <c r="AA434" s="2"/>
    </row>
    <row r="435" spans="1:27" ht="16.5" customHeight="1" x14ac:dyDescent="0.45">
      <c r="A435" s="1"/>
      <c r="AA435" s="2"/>
    </row>
    <row r="436" spans="1:27" ht="16.5" customHeight="1" x14ac:dyDescent="0.45">
      <c r="A436" s="1"/>
      <c r="AA436" s="2"/>
    </row>
    <row r="437" spans="1:27" ht="16.5" customHeight="1" x14ac:dyDescent="0.45">
      <c r="A437" s="1"/>
      <c r="AA437" s="2"/>
    </row>
    <row r="438" spans="1:27" ht="16.5" customHeight="1" x14ac:dyDescent="0.45">
      <c r="A438" s="1"/>
      <c r="AA438" s="2"/>
    </row>
    <row r="439" spans="1:27" ht="16.5" customHeight="1" x14ac:dyDescent="0.45">
      <c r="A439" s="1"/>
      <c r="AA439" s="2"/>
    </row>
    <row r="440" spans="1:27" ht="16.5" customHeight="1" x14ac:dyDescent="0.45">
      <c r="A440" s="1"/>
      <c r="AA440" s="2"/>
    </row>
    <row r="441" spans="1:27" ht="16.5" customHeight="1" x14ac:dyDescent="0.45">
      <c r="A441" s="1"/>
      <c r="AA441" s="2"/>
    </row>
    <row r="442" spans="1:27" ht="16.5" customHeight="1" x14ac:dyDescent="0.45">
      <c r="A442" s="1"/>
      <c r="AA442" s="2"/>
    </row>
    <row r="443" spans="1:27" ht="16.5" customHeight="1" x14ac:dyDescent="0.45">
      <c r="A443" s="1"/>
      <c r="AA443" s="2"/>
    </row>
    <row r="444" spans="1:27" ht="16.5" customHeight="1" x14ac:dyDescent="0.45">
      <c r="A444" s="1"/>
      <c r="AA444" s="2"/>
    </row>
    <row r="445" spans="1:27" ht="16.5" customHeight="1" x14ac:dyDescent="0.45">
      <c r="A445" s="1"/>
      <c r="AA445" s="2"/>
    </row>
    <row r="446" spans="1:27" ht="16.5" customHeight="1" x14ac:dyDescent="0.45">
      <c r="A446" s="1"/>
      <c r="AA446" s="2"/>
    </row>
    <row r="447" spans="1:27" ht="16.5" customHeight="1" x14ac:dyDescent="0.45">
      <c r="A447" s="1"/>
      <c r="AA447" s="2"/>
    </row>
    <row r="448" spans="1:27" ht="16.5" customHeight="1" x14ac:dyDescent="0.45">
      <c r="A448" s="1"/>
      <c r="AA448" s="2"/>
    </row>
    <row r="449" spans="1:27" ht="16.5" customHeight="1" x14ac:dyDescent="0.45">
      <c r="A449" s="1"/>
      <c r="AA449" s="2"/>
    </row>
    <row r="450" spans="1:27" ht="16.5" customHeight="1" x14ac:dyDescent="0.45">
      <c r="A450" s="1"/>
      <c r="AA450" s="2"/>
    </row>
    <row r="451" spans="1:27" ht="16.5" customHeight="1" x14ac:dyDescent="0.45">
      <c r="A451" s="1"/>
      <c r="AA451" s="2"/>
    </row>
    <row r="452" spans="1:27" ht="16.5" customHeight="1" x14ac:dyDescent="0.45">
      <c r="A452" s="1"/>
      <c r="AA452" s="2"/>
    </row>
    <row r="453" spans="1:27" ht="16.5" customHeight="1" x14ac:dyDescent="0.45">
      <c r="A453" s="1"/>
      <c r="AA453" s="2"/>
    </row>
    <row r="454" spans="1:27" ht="16.5" customHeight="1" x14ac:dyDescent="0.45">
      <c r="A454" s="1"/>
      <c r="AA454" s="2"/>
    </row>
    <row r="455" spans="1:27" ht="16.5" customHeight="1" x14ac:dyDescent="0.45">
      <c r="A455" s="1"/>
      <c r="AA455" s="2"/>
    </row>
    <row r="456" spans="1:27" ht="16.5" customHeight="1" x14ac:dyDescent="0.45">
      <c r="A456" s="1"/>
      <c r="AA456" s="2"/>
    </row>
    <row r="457" spans="1:27" ht="16.5" customHeight="1" x14ac:dyDescent="0.45">
      <c r="A457" s="1"/>
      <c r="AA457" s="2"/>
    </row>
    <row r="458" spans="1:27" ht="16.5" customHeight="1" x14ac:dyDescent="0.45">
      <c r="A458" s="1"/>
      <c r="AA458" s="2"/>
    </row>
    <row r="459" spans="1:27" ht="16.5" customHeight="1" x14ac:dyDescent="0.45">
      <c r="A459" s="1"/>
      <c r="AA459" s="2"/>
    </row>
    <row r="460" spans="1:27" ht="16.5" customHeight="1" x14ac:dyDescent="0.45">
      <c r="A460" s="1"/>
      <c r="AA460" s="2"/>
    </row>
    <row r="461" spans="1:27" ht="16.5" customHeight="1" x14ac:dyDescent="0.45">
      <c r="A461" s="1"/>
      <c r="AA461" s="2"/>
    </row>
    <row r="462" spans="1:27" ht="16.5" customHeight="1" x14ac:dyDescent="0.45">
      <c r="A462" s="1"/>
      <c r="AA462" s="2"/>
    </row>
    <row r="463" spans="1:27" ht="16.5" customHeight="1" x14ac:dyDescent="0.45">
      <c r="A463" s="1"/>
      <c r="AA463" s="2"/>
    </row>
    <row r="464" spans="1:27" ht="16.5" customHeight="1" x14ac:dyDescent="0.45">
      <c r="A464" s="1"/>
      <c r="AA464" s="2"/>
    </row>
    <row r="465" spans="1:27" ht="16.5" customHeight="1" x14ac:dyDescent="0.45">
      <c r="A465" s="1"/>
      <c r="AA465" s="2"/>
    </row>
    <row r="466" spans="1:27" ht="16.5" customHeight="1" x14ac:dyDescent="0.45">
      <c r="A466" s="1"/>
      <c r="AA466" s="2"/>
    </row>
    <row r="467" spans="1:27" ht="16.5" customHeight="1" x14ac:dyDescent="0.45">
      <c r="A467" s="1"/>
      <c r="AA467" s="2"/>
    </row>
    <row r="468" spans="1:27" ht="16.5" customHeight="1" x14ac:dyDescent="0.45">
      <c r="A468" s="1"/>
      <c r="AA468" s="2"/>
    </row>
    <row r="469" spans="1:27" ht="16.5" customHeight="1" x14ac:dyDescent="0.45">
      <c r="A469" s="1"/>
      <c r="AA469" s="2"/>
    </row>
    <row r="470" spans="1:27" ht="16.5" customHeight="1" x14ac:dyDescent="0.45">
      <c r="A470" s="1"/>
      <c r="AA470" s="2"/>
    </row>
    <row r="471" spans="1:27" ht="16.5" customHeight="1" x14ac:dyDescent="0.45">
      <c r="A471" s="1"/>
      <c r="AA471" s="2"/>
    </row>
    <row r="472" spans="1:27" ht="16.5" customHeight="1" x14ac:dyDescent="0.45">
      <c r="A472" s="1"/>
      <c r="AA472" s="2"/>
    </row>
    <row r="473" spans="1:27" ht="16.5" customHeight="1" x14ac:dyDescent="0.45">
      <c r="A473" s="1"/>
      <c r="AA473" s="2"/>
    </row>
    <row r="474" spans="1:27" ht="16.5" customHeight="1" x14ac:dyDescent="0.45">
      <c r="A474" s="1"/>
      <c r="AA474" s="2"/>
    </row>
    <row r="475" spans="1:27" ht="16.5" customHeight="1" x14ac:dyDescent="0.45">
      <c r="A475" s="1"/>
      <c r="AA475" s="2"/>
    </row>
    <row r="476" spans="1:27" ht="16.5" customHeight="1" x14ac:dyDescent="0.45">
      <c r="A476" s="1"/>
      <c r="AA476" s="2"/>
    </row>
    <row r="477" spans="1:27" ht="16.5" customHeight="1" x14ac:dyDescent="0.45">
      <c r="A477" s="1"/>
      <c r="AA477" s="2"/>
    </row>
    <row r="478" spans="1:27" ht="16.5" customHeight="1" x14ac:dyDescent="0.45">
      <c r="A478" s="1"/>
      <c r="AA478" s="2"/>
    </row>
    <row r="479" spans="1:27" ht="16.5" customHeight="1" x14ac:dyDescent="0.45">
      <c r="A479" s="1"/>
      <c r="AA479" s="2"/>
    </row>
    <row r="480" spans="1:27" ht="16.5" customHeight="1" x14ac:dyDescent="0.45">
      <c r="A480" s="1"/>
      <c r="AA480" s="2"/>
    </row>
    <row r="481" spans="1:27" ht="16.5" customHeight="1" x14ac:dyDescent="0.45">
      <c r="A481" s="1"/>
      <c r="AA481" s="2"/>
    </row>
    <row r="482" spans="1:27" ht="16.5" customHeight="1" x14ac:dyDescent="0.45">
      <c r="A482" s="1"/>
      <c r="AA482" s="2"/>
    </row>
    <row r="483" spans="1:27" ht="16.5" customHeight="1" x14ac:dyDescent="0.45">
      <c r="A483" s="1"/>
      <c r="AA483" s="2"/>
    </row>
    <row r="484" spans="1:27" ht="16.5" customHeight="1" x14ac:dyDescent="0.45">
      <c r="A484" s="1"/>
      <c r="AA484" s="2"/>
    </row>
    <row r="485" spans="1:27" ht="16.5" customHeight="1" x14ac:dyDescent="0.45">
      <c r="A485" s="1"/>
      <c r="AA485" s="2"/>
    </row>
    <row r="486" spans="1:27" ht="16.5" customHeight="1" x14ac:dyDescent="0.45">
      <c r="A486" s="1"/>
      <c r="AA486" s="2"/>
    </row>
    <row r="487" spans="1:27" ht="16.5" customHeight="1" x14ac:dyDescent="0.45">
      <c r="A487" s="1"/>
      <c r="AA487" s="2"/>
    </row>
    <row r="488" spans="1:27" ht="16.5" customHeight="1" x14ac:dyDescent="0.45">
      <c r="A488" s="1"/>
      <c r="AA488" s="2"/>
    </row>
    <row r="489" spans="1:27" ht="16.5" customHeight="1" x14ac:dyDescent="0.45">
      <c r="A489" s="1"/>
      <c r="AA489" s="2"/>
    </row>
    <row r="490" spans="1:27" ht="16.5" customHeight="1" x14ac:dyDescent="0.45">
      <c r="A490" s="1"/>
      <c r="AA490" s="2"/>
    </row>
    <row r="491" spans="1:27" ht="16.5" customHeight="1" x14ac:dyDescent="0.45">
      <c r="A491" s="1"/>
      <c r="AA491" s="2"/>
    </row>
    <row r="492" spans="1:27" ht="16.5" customHeight="1" x14ac:dyDescent="0.45">
      <c r="A492" s="1"/>
      <c r="AA492" s="2"/>
    </row>
    <row r="493" spans="1:27" ht="16.5" customHeight="1" x14ac:dyDescent="0.45">
      <c r="A493" s="1"/>
      <c r="AA493" s="2"/>
    </row>
    <row r="494" spans="1:27" ht="16.5" customHeight="1" x14ac:dyDescent="0.45">
      <c r="A494" s="1"/>
      <c r="AA494" s="2"/>
    </row>
    <row r="495" spans="1:27" ht="16.5" customHeight="1" x14ac:dyDescent="0.45">
      <c r="A495" s="1"/>
      <c r="AA495" s="2"/>
    </row>
    <row r="496" spans="1:27" ht="16.5" customHeight="1" x14ac:dyDescent="0.45">
      <c r="A496" s="1"/>
      <c r="AA496" s="2"/>
    </row>
    <row r="497" spans="1:27" ht="16.5" customHeight="1" x14ac:dyDescent="0.45">
      <c r="A497" s="1"/>
      <c r="AA497" s="2"/>
    </row>
    <row r="498" spans="1:27" ht="16.5" customHeight="1" x14ac:dyDescent="0.45">
      <c r="A498" s="1"/>
      <c r="AA498" s="2"/>
    </row>
    <row r="499" spans="1:27" ht="16.5" customHeight="1" x14ac:dyDescent="0.45">
      <c r="A499" s="1"/>
      <c r="AA499" s="2"/>
    </row>
    <row r="500" spans="1:27" ht="16.5" customHeight="1" x14ac:dyDescent="0.45">
      <c r="A500" s="1"/>
      <c r="AA500" s="2"/>
    </row>
    <row r="501" spans="1:27" ht="16.5" customHeight="1" x14ac:dyDescent="0.45">
      <c r="A501" s="1"/>
      <c r="AA501" s="2"/>
    </row>
    <row r="502" spans="1:27" ht="16.5" customHeight="1" x14ac:dyDescent="0.45">
      <c r="A502" s="1"/>
      <c r="AA502" s="2"/>
    </row>
    <row r="503" spans="1:27" ht="16.5" customHeight="1" x14ac:dyDescent="0.45">
      <c r="A503" s="1"/>
      <c r="AA503" s="2"/>
    </row>
    <row r="504" spans="1:27" ht="16.5" customHeight="1" x14ac:dyDescent="0.45">
      <c r="A504" s="1"/>
      <c r="AA504" s="2"/>
    </row>
    <row r="505" spans="1:27" ht="16.5" customHeight="1" x14ac:dyDescent="0.45">
      <c r="A505" s="1"/>
      <c r="AA505" s="2"/>
    </row>
    <row r="506" spans="1:27" ht="16.5" customHeight="1" x14ac:dyDescent="0.45">
      <c r="A506" s="1"/>
      <c r="AA506" s="2"/>
    </row>
    <row r="507" spans="1:27" ht="16.5" customHeight="1" x14ac:dyDescent="0.45">
      <c r="A507" s="1"/>
      <c r="AA507" s="2"/>
    </row>
    <row r="508" spans="1:27" ht="16.5" customHeight="1" x14ac:dyDescent="0.45">
      <c r="A508" s="1"/>
      <c r="AA508" s="2"/>
    </row>
    <row r="509" spans="1:27" ht="16.5" customHeight="1" x14ac:dyDescent="0.45">
      <c r="A509" s="1"/>
      <c r="AA509" s="2"/>
    </row>
    <row r="510" spans="1:27" ht="16.5" customHeight="1" x14ac:dyDescent="0.45">
      <c r="A510" s="1"/>
      <c r="AA510" s="2"/>
    </row>
    <row r="511" spans="1:27" ht="16.5" customHeight="1" x14ac:dyDescent="0.45">
      <c r="A511" s="1"/>
      <c r="AA511" s="2"/>
    </row>
    <row r="512" spans="1:27" ht="16.5" customHeight="1" x14ac:dyDescent="0.45">
      <c r="A512" s="1"/>
      <c r="AA512" s="2"/>
    </row>
    <row r="513" spans="1:27" ht="16.5" customHeight="1" x14ac:dyDescent="0.45">
      <c r="A513" s="1"/>
      <c r="AA513" s="2"/>
    </row>
    <row r="514" spans="1:27" ht="16.5" customHeight="1" x14ac:dyDescent="0.45">
      <c r="A514" s="1"/>
      <c r="AA514" s="2"/>
    </row>
    <row r="515" spans="1:27" ht="16.5" customHeight="1" x14ac:dyDescent="0.45">
      <c r="A515" s="1"/>
      <c r="AA515" s="2"/>
    </row>
    <row r="516" spans="1:27" ht="16.5" customHeight="1" x14ac:dyDescent="0.45">
      <c r="A516" s="1"/>
      <c r="AA516" s="2"/>
    </row>
    <row r="517" spans="1:27" ht="16.5" customHeight="1" x14ac:dyDescent="0.45">
      <c r="A517" s="1"/>
      <c r="AA517" s="2"/>
    </row>
    <row r="518" spans="1:27" ht="16.5" customHeight="1" x14ac:dyDescent="0.45">
      <c r="A518" s="1"/>
      <c r="AA518" s="2"/>
    </row>
    <row r="519" spans="1:27" ht="16.5" customHeight="1" x14ac:dyDescent="0.45">
      <c r="A519" s="1"/>
      <c r="AA519" s="2"/>
    </row>
    <row r="520" spans="1:27" ht="16.5" customHeight="1" x14ac:dyDescent="0.45">
      <c r="A520" s="1"/>
      <c r="AA520" s="2"/>
    </row>
    <row r="521" spans="1:27" ht="16.5" customHeight="1" x14ac:dyDescent="0.45">
      <c r="A521" s="1"/>
      <c r="AA521" s="2"/>
    </row>
    <row r="522" spans="1:27" ht="16.5" customHeight="1" x14ac:dyDescent="0.45">
      <c r="A522" s="1"/>
      <c r="AA522" s="2"/>
    </row>
    <row r="523" spans="1:27" ht="16.5" customHeight="1" x14ac:dyDescent="0.45">
      <c r="A523" s="1"/>
      <c r="AA523" s="2"/>
    </row>
    <row r="524" spans="1:27" ht="16.5" customHeight="1" x14ac:dyDescent="0.45">
      <c r="A524" s="1"/>
      <c r="AA524" s="2"/>
    </row>
    <row r="525" spans="1:27" ht="16.5" customHeight="1" x14ac:dyDescent="0.45">
      <c r="A525" s="1"/>
      <c r="AA525" s="2"/>
    </row>
    <row r="526" spans="1:27" ht="16.5" customHeight="1" x14ac:dyDescent="0.45">
      <c r="A526" s="1"/>
      <c r="AA526" s="2"/>
    </row>
    <row r="527" spans="1:27" ht="16.5" customHeight="1" x14ac:dyDescent="0.45">
      <c r="A527" s="1"/>
      <c r="AA527" s="2"/>
    </row>
    <row r="528" spans="1:27" ht="16.5" customHeight="1" x14ac:dyDescent="0.45">
      <c r="A528" s="1"/>
      <c r="AA528" s="2"/>
    </row>
    <row r="529" spans="1:27" ht="16.5" customHeight="1" x14ac:dyDescent="0.45">
      <c r="A529" s="1"/>
      <c r="AA529" s="2"/>
    </row>
    <row r="530" spans="1:27" ht="16.5" customHeight="1" x14ac:dyDescent="0.45">
      <c r="A530" s="1"/>
      <c r="AA530" s="2"/>
    </row>
    <row r="531" spans="1:27" ht="16.5" customHeight="1" x14ac:dyDescent="0.45">
      <c r="A531" s="1"/>
      <c r="AA531" s="2"/>
    </row>
    <row r="532" spans="1:27" ht="16.5" customHeight="1" x14ac:dyDescent="0.45">
      <c r="A532" s="1"/>
      <c r="AA532" s="2"/>
    </row>
    <row r="533" spans="1:27" ht="16.5" customHeight="1" x14ac:dyDescent="0.45">
      <c r="A533" s="1"/>
      <c r="AA533" s="2"/>
    </row>
    <row r="534" spans="1:27" ht="16.5" customHeight="1" x14ac:dyDescent="0.45">
      <c r="A534" s="1"/>
      <c r="AA534" s="2"/>
    </row>
    <row r="535" spans="1:27" ht="16.5" customHeight="1" x14ac:dyDescent="0.45">
      <c r="A535" s="1"/>
      <c r="AA535" s="2"/>
    </row>
    <row r="536" spans="1:27" ht="16.5" customHeight="1" x14ac:dyDescent="0.45">
      <c r="A536" s="1"/>
      <c r="AA536" s="2"/>
    </row>
    <row r="537" spans="1:27" ht="16.5" customHeight="1" x14ac:dyDescent="0.45">
      <c r="A537" s="1"/>
      <c r="AA537" s="2"/>
    </row>
    <row r="538" spans="1:27" ht="16.5" customHeight="1" x14ac:dyDescent="0.45">
      <c r="A538" s="1"/>
      <c r="AA538" s="2"/>
    </row>
    <row r="539" spans="1:27" ht="16.5" customHeight="1" x14ac:dyDescent="0.45">
      <c r="A539" s="1"/>
      <c r="AA539" s="2"/>
    </row>
    <row r="540" spans="1:27" ht="16.5" customHeight="1" x14ac:dyDescent="0.45">
      <c r="A540" s="1"/>
      <c r="AA540" s="2"/>
    </row>
    <row r="541" spans="1:27" ht="16.5" customHeight="1" x14ac:dyDescent="0.45">
      <c r="A541" s="1"/>
      <c r="AA541" s="2"/>
    </row>
    <row r="542" spans="1:27" ht="16.5" customHeight="1" x14ac:dyDescent="0.45">
      <c r="A542" s="1"/>
      <c r="AA542" s="2"/>
    </row>
    <row r="543" spans="1:27" ht="16.5" customHeight="1" x14ac:dyDescent="0.45">
      <c r="A543" s="1"/>
      <c r="AA543" s="2"/>
    </row>
    <row r="544" spans="1:27" ht="16.5" customHeight="1" x14ac:dyDescent="0.45">
      <c r="A544" s="1"/>
      <c r="AA544" s="2"/>
    </row>
    <row r="545" spans="1:27" ht="16.5" customHeight="1" x14ac:dyDescent="0.45">
      <c r="A545" s="1"/>
      <c r="AA545" s="2"/>
    </row>
    <row r="546" spans="1:27" ht="16.5" customHeight="1" x14ac:dyDescent="0.45">
      <c r="A546" s="1"/>
      <c r="AA546" s="2"/>
    </row>
    <row r="547" spans="1:27" ht="16.5" customHeight="1" x14ac:dyDescent="0.45">
      <c r="A547" s="1"/>
      <c r="AA547" s="2"/>
    </row>
    <row r="548" spans="1:27" ht="16.5" customHeight="1" x14ac:dyDescent="0.45">
      <c r="A548" s="1"/>
      <c r="AA548" s="2"/>
    </row>
    <row r="549" spans="1:27" ht="16.5" customHeight="1" x14ac:dyDescent="0.45">
      <c r="A549" s="1"/>
      <c r="AA549" s="2"/>
    </row>
    <row r="550" spans="1:27" ht="16.5" customHeight="1" x14ac:dyDescent="0.45">
      <c r="A550" s="1"/>
      <c r="AA550" s="2"/>
    </row>
    <row r="551" spans="1:27" ht="16.5" customHeight="1" x14ac:dyDescent="0.45">
      <c r="A551" s="1"/>
      <c r="AA551" s="2"/>
    </row>
    <row r="552" spans="1:27" ht="16.5" customHeight="1" x14ac:dyDescent="0.45">
      <c r="A552" s="1"/>
      <c r="AA552" s="2"/>
    </row>
    <row r="553" spans="1:27" ht="16.5" customHeight="1" x14ac:dyDescent="0.45">
      <c r="A553" s="1"/>
      <c r="AA553" s="2"/>
    </row>
    <row r="554" spans="1:27" ht="16.5" customHeight="1" x14ac:dyDescent="0.45">
      <c r="A554" s="1"/>
      <c r="AA554" s="2"/>
    </row>
    <row r="555" spans="1:27" ht="16.5" customHeight="1" x14ac:dyDescent="0.45">
      <c r="A555" s="1"/>
      <c r="AA555" s="2"/>
    </row>
    <row r="556" spans="1:27" ht="16.5" customHeight="1" x14ac:dyDescent="0.45">
      <c r="A556" s="1"/>
      <c r="AA556" s="2"/>
    </row>
    <row r="557" spans="1:27" ht="16.5" customHeight="1" x14ac:dyDescent="0.45">
      <c r="A557" s="1"/>
      <c r="AA557" s="2"/>
    </row>
    <row r="558" spans="1:27" ht="16.5" customHeight="1" x14ac:dyDescent="0.45">
      <c r="A558" s="1"/>
      <c r="AA558" s="2"/>
    </row>
    <row r="559" spans="1:27" ht="16.5" customHeight="1" x14ac:dyDescent="0.45">
      <c r="A559" s="1"/>
      <c r="AA559" s="2"/>
    </row>
    <row r="560" spans="1:27" ht="16.5" customHeight="1" x14ac:dyDescent="0.45">
      <c r="A560" s="1"/>
      <c r="AA560" s="2"/>
    </row>
    <row r="561" spans="1:27" ht="16.5" customHeight="1" x14ac:dyDescent="0.45">
      <c r="A561" s="1"/>
      <c r="AA561" s="2"/>
    </row>
    <row r="562" spans="1:27" ht="16.5" customHeight="1" x14ac:dyDescent="0.45">
      <c r="A562" s="1"/>
      <c r="AA562" s="2"/>
    </row>
    <row r="563" spans="1:27" ht="16.5" customHeight="1" x14ac:dyDescent="0.45">
      <c r="A563" s="1"/>
      <c r="AA563" s="2"/>
    </row>
    <row r="564" spans="1:27" ht="16.5" customHeight="1" x14ac:dyDescent="0.45">
      <c r="A564" s="1"/>
      <c r="AA564" s="2"/>
    </row>
    <row r="565" spans="1:27" ht="16.5" customHeight="1" x14ac:dyDescent="0.45">
      <c r="A565" s="1"/>
      <c r="AA565" s="2"/>
    </row>
    <row r="566" spans="1:27" ht="16.5" customHeight="1" x14ac:dyDescent="0.45">
      <c r="A566" s="1"/>
      <c r="AA566" s="2"/>
    </row>
    <row r="567" spans="1:27" ht="16.5" customHeight="1" x14ac:dyDescent="0.45">
      <c r="A567" s="1"/>
      <c r="AA567" s="2"/>
    </row>
    <row r="568" spans="1:27" ht="16.5" customHeight="1" x14ac:dyDescent="0.45">
      <c r="A568" s="1"/>
      <c r="AA568" s="2"/>
    </row>
    <row r="569" spans="1:27" ht="16.5" customHeight="1" x14ac:dyDescent="0.45">
      <c r="A569" s="1"/>
      <c r="AA569" s="2"/>
    </row>
    <row r="570" spans="1:27" ht="16.5" customHeight="1" x14ac:dyDescent="0.45">
      <c r="A570" s="1"/>
      <c r="AA570" s="2"/>
    </row>
    <row r="571" spans="1:27" ht="16.5" customHeight="1" x14ac:dyDescent="0.45">
      <c r="A571" s="1"/>
      <c r="AA571" s="2"/>
    </row>
    <row r="572" spans="1:27" ht="16.5" customHeight="1" x14ac:dyDescent="0.45">
      <c r="A572" s="1"/>
      <c r="AA572" s="2"/>
    </row>
    <row r="573" spans="1:27" ht="16.5" customHeight="1" x14ac:dyDescent="0.45">
      <c r="A573" s="1"/>
      <c r="AA573" s="2"/>
    </row>
    <row r="574" spans="1:27" ht="16.5" customHeight="1" x14ac:dyDescent="0.45">
      <c r="A574" s="1"/>
      <c r="AA574" s="2"/>
    </row>
    <row r="575" spans="1:27" ht="16.5" customHeight="1" x14ac:dyDescent="0.45">
      <c r="A575" s="1"/>
      <c r="AA575" s="2"/>
    </row>
    <row r="576" spans="1:27" ht="16.5" customHeight="1" x14ac:dyDescent="0.45">
      <c r="A576" s="1"/>
      <c r="AA576" s="2"/>
    </row>
    <row r="577" spans="1:27" ht="16.5" customHeight="1" x14ac:dyDescent="0.45">
      <c r="A577" s="1"/>
      <c r="AA577" s="2"/>
    </row>
    <row r="578" spans="1:27" ht="16.5" customHeight="1" x14ac:dyDescent="0.45">
      <c r="A578" s="1"/>
      <c r="AA578" s="2"/>
    </row>
    <row r="579" spans="1:27" ht="16.5" customHeight="1" x14ac:dyDescent="0.45">
      <c r="A579" s="1"/>
      <c r="AA579" s="2"/>
    </row>
    <row r="580" spans="1:27" ht="16.5" customHeight="1" x14ac:dyDescent="0.45">
      <c r="A580" s="1"/>
      <c r="AA580" s="2"/>
    </row>
    <row r="581" spans="1:27" ht="16.5" customHeight="1" x14ac:dyDescent="0.45">
      <c r="A581" s="1"/>
      <c r="AA581" s="2"/>
    </row>
    <row r="582" spans="1:27" ht="16.5" customHeight="1" x14ac:dyDescent="0.45">
      <c r="A582" s="1"/>
      <c r="AA582" s="2"/>
    </row>
    <row r="583" spans="1:27" ht="16.5" customHeight="1" x14ac:dyDescent="0.45">
      <c r="A583" s="1"/>
      <c r="AA583" s="2"/>
    </row>
    <row r="584" spans="1:27" ht="16.5" customHeight="1" x14ac:dyDescent="0.45">
      <c r="A584" s="1"/>
      <c r="AA584" s="2"/>
    </row>
    <row r="585" spans="1:27" ht="16.5" customHeight="1" x14ac:dyDescent="0.45">
      <c r="A585" s="1"/>
      <c r="AA585" s="2"/>
    </row>
    <row r="586" spans="1:27" ht="16.5" customHeight="1" x14ac:dyDescent="0.45">
      <c r="A586" s="1"/>
      <c r="AA586" s="2"/>
    </row>
    <row r="587" spans="1:27" ht="16.5" customHeight="1" x14ac:dyDescent="0.45">
      <c r="A587" s="1"/>
      <c r="AA587" s="2"/>
    </row>
    <row r="588" spans="1:27" ht="16.5" customHeight="1" x14ac:dyDescent="0.45">
      <c r="A588" s="1"/>
      <c r="AA588" s="2"/>
    </row>
    <row r="589" spans="1:27" ht="16.5" customHeight="1" x14ac:dyDescent="0.45">
      <c r="A589" s="1"/>
      <c r="AA589" s="2"/>
    </row>
    <row r="590" spans="1:27" ht="16.5" customHeight="1" x14ac:dyDescent="0.45">
      <c r="A590" s="1"/>
      <c r="AA590" s="2"/>
    </row>
    <row r="591" spans="1:27" ht="16.5" customHeight="1" x14ac:dyDescent="0.45">
      <c r="A591" s="1"/>
      <c r="AA591" s="2"/>
    </row>
    <row r="592" spans="1:27" ht="16.5" customHeight="1" x14ac:dyDescent="0.45">
      <c r="A592" s="1"/>
      <c r="AA592" s="2"/>
    </row>
    <row r="593" spans="1:27" ht="16.5" customHeight="1" x14ac:dyDescent="0.45">
      <c r="A593" s="1"/>
      <c r="AA593" s="2"/>
    </row>
    <row r="594" spans="1:27" ht="16.5" customHeight="1" x14ac:dyDescent="0.45">
      <c r="A594" s="1"/>
      <c r="AA594" s="2"/>
    </row>
    <row r="595" spans="1:27" ht="16.5" customHeight="1" x14ac:dyDescent="0.45">
      <c r="A595" s="1"/>
      <c r="AA595" s="2"/>
    </row>
    <row r="596" spans="1:27" ht="16.5" customHeight="1" x14ac:dyDescent="0.45">
      <c r="A596" s="1"/>
      <c r="AA596" s="2"/>
    </row>
    <row r="597" spans="1:27" ht="16.5" customHeight="1" x14ac:dyDescent="0.45">
      <c r="A597" s="1"/>
      <c r="AA597" s="2"/>
    </row>
    <row r="598" spans="1:27" ht="16.5" customHeight="1" x14ac:dyDescent="0.45">
      <c r="A598" s="1"/>
      <c r="AA598" s="2"/>
    </row>
    <row r="599" spans="1:27" ht="16.5" customHeight="1" x14ac:dyDescent="0.45">
      <c r="A599" s="1"/>
      <c r="AA599" s="2"/>
    </row>
    <row r="600" spans="1:27" ht="16.5" customHeight="1" x14ac:dyDescent="0.45">
      <c r="A600" s="1"/>
      <c r="AA600" s="2"/>
    </row>
    <row r="601" spans="1:27" ht="16.5" customHeight="1" x14ac:dyDescent="0.45">
      <c r="A601" s="1"/>
      <c r="AA601" s="2"/>
    </row>
    <row r="602" spans="1:27" ht="16.5" customHeight="1" x14ac:dyDescent="0.45">
      <c r="A602" s="1"/>
      <c r="AA602" s="2"/>
    </row>
    <row r="603" spans="1:27" ht="16.5" customHeight="1" x14ac:dyDescent="0.45">
      <c r="A603" s="1"/>
      <c r="AA603" s="2"/>
    </row>
    <row r="604" spans="1:27" ht="16.5" customHeight="1" x14ac:dyDescent="0.45">
      <c r="A604" s="1"/>
      <c r="AA604" s="2"/>
    </row>
    <row r="605" spans="1:27" ht="16.5" customHeight="1" x14ac:dyDescent="0.45">
      <c r="A605" s="1"/>
      <c r="AA605" s="2"/>
    </row>
    <row r="606" spans="1:27" ht="16.5" customHeight="1" x14ac:dyDescent="0.45">
      <c r="A606" s="1"/>
      <c r="AA606" s="2"/>
    </row>
    <row r="607" spans="1:27" ht="16.5" customHeight="1" x14ac:dyDescent="0.45">
      <c r="A607" s="1"/>
      <c r="AA607" s="2"/>
    </row>
    <row r="608" spans="1:27" ht="16.5" customHeight="1" x14ac:dyDescent="0.45">
      <c r="A608" s="1"/>
      <c r="AA608" s="2"/>
    </row>
    <row r="609" spans="1:27" ht="16.5" customHeight="1" x14ac:dyDescent="0.45">
      <c r="A609" s="1"/>
      <c r="AA609" s="2"/>
    </row>
    <row r="610" spans="1:27" ht="16.5" customHeight="1" x14ac:dyDescent="0.45">
      <c r="A610" s="1"/>
      <c r="AA610" s="2"/>
    </row>
    <row r="611" spans="1:27" ht="16.5" customHeight="1" x14ac:dyDescent="0.45">
      <c r="A611" s="1"/>
      <c r="AA611" s="2"/>
    </row>
    <row r="612" spans="1:27" ht="16.5" customHeight="1" x14ac:dyDescent="0.45">
      <c r="A612" s="1"/>
      <c r="AA612" s="2"/>
    </row>
    <row r="613" spans="1:27" ht="16.5" customHeight="1" x14ac:dyDescent="0.45">
      <c r="A613" s="1"/>
      <c r="AA613" s="2"/>
    </row>
    <row r="614" spans="1:27" ht="16.5" customHeight="1" x14ac:dyDescent="0.45">
      <c r="A614" s="1"/>
      <c r="AA614" s="2"/>
    </row>
    <row r="615" spans="1:27" ht="16.5" customHeight="1" x14ac:dyDescent="0.45">
      <c r="A615" s="1"/>
      <c r="AA615" s="2"/>
    </row>
    <row r="616" spans="1:27" ht="16.5" customHeight="1" x14ac:dyDescent="0.45">
      <c r="A616" s="1"/>
      <c r="AA616" s="2"/>
    </row>
    <row r="617" spans="1:27" ht="16.5" customHeight="1" x14ac:dyDescent="0.45">
      <c r="A617" s="1"/>
      <c r="AA617" s="2"/>
    </row>
    <row r="618" spans="1:27" ht="16.5" customHeight="1" x14ac:dyDescent="0.45">
      <c r="A618" s="1"/>
      <c r="AA618" s="2"/>
    </row>
    <row r="619" spans="1:27" ht="16.5" customHeight="1" x14ac:dyDescent="0.45">
      <c r="A619" s="1"/>
      <c r="AA619" s="2"/>
    </row>
    <row r="620" spans="1:27" ht="16.5" customHeight="1" x14ac:dyDescent="0.45">
      <c r="A620" s="1"/>
      <c r="AA620" s="2"/>
    </row>
    <row r="621" spans="1:27" ht="16.5" customHeight="1" x14ac:dyDescent="0.45">
      <c r="A621" s="1"/>
      <c r="AA621" s="2"/>
    </row>
    <row r="622" spans="1:27" ht="16.5" customHeight="1" x14ac:dyDescent="0.45">
      <c r="A622" s="1"/>
      <c r="AA622" s="2"/>
    </row>
    <row r="623" spans="1:27" ht="16.5" customHeight="1" x14ac:dyDescent="0.45">
      <c r="A623" s="1"/>
      <c r="AA623" s="2"/>
    </row>
    <row r="624" spans="1:27" ht="16.5" customHeight="1" x14ac:dyDescent="0.45">
      <c r="A624" s="1"/>
      <c r="AA624" s="2"/>
    </row>
    <row r="625" spans="1:27" ht="16.5" customHeight="1" x14ac:dyDescent="0.45">
      <c r="A625" s="1"/>
      <c r="AA625" s="2"/>
    </row>
    <row r="626" spans="1:27" ht="16.5" customHeight="1" x14ac:dyDescent="0.45">
      <c r="A626" s="1"/>
      <c r="AA626" s="2"/>
    </row>
    <row r="627" spans="1:27" ht="16.5" customHeight="1" x14ac:dyDescent="0.45">
      <c r="A627" s="1"/>
      <c r="AA627" s="2"/>
    </row>
    <row r="628" spans="1:27" ht="16.5" customHeight="1" x14ac:dyDescent="0.45">
      <c r="A628" s="1"/>
      <c r="AA628" s="2"/>
    </row>
    <row r="629" spans="1:27" ht="16.5" customHeight="1" x14ac:dyDescent="0.45">
      <c r="A629" s="1"/>
      <c r="AA629" s="2"/>
    </row>
    <row r="630" spans="1:27" ht="16.5" customHeight="1" x14ac:dyDescent="0.45">
      <c r="A630" s="1"/>
      <c r="AA630" s="2"/>
    </row>
    <row r="631" spans="1:27" ht="16.5" customHeight="1" x14ac:dyDescent="0.45">
      <c r="A631" s="1"/>
      <c r="AA631" s="2"/>
    </row>
    <row r="632" spans="1:27" ht="16.5" customHeight="1" x14ac:dyDescent="0.45">
      <c r="A632" s="1"/>
      <c r="AA632" s="2"/>
    </row>
    <row r="633" spans="1:27" ht="16.5" customHeight="1" x14ac:dyDescent="0.45">
      <c r="A633" s="1"/>
      <c r="AA633" s="2"/>
    </row>
    <row r="634" spans="1:27" ht="16.5" customHeight="1" x14ac:dyDescent="0.45">
      <c r="A634" s="1"/>
      <c r="AA634" s="2"/>
    </row>
    <row r="635" spans="1:27" ht="16.5" customHeight="1" x14ac:dyDescent="0.45">
      <c r="A635" s="1"/>
      <c r="AA635" s="2"/>
    </row>
    <row r="636" spans="1:27" ht="16.5" customHeight="1" x14ac:dyDescent="0.45">
      <c r="A636" s="1"/>
      <c r="AA636" s="2"/>
    </row>
    <row r="637" spans="1:27" ht="16.5" customHeight="1" x14ac:dyDescent="0.45">
      <c r="A637" s="1"/>
      <c r="AA637" s="2"/>
    </row>
    <row r="638" spans="1:27" ht="16.5" customHeight="1" x14ac:dyDescent="0.45">
      <c r="A638" s="1"/>
      <c r="AA638" s="2"/>
    </row>
    <row r="639" spans="1:27" ht="16.5" customHeight="1" x14ac:dyDescent="0.45">
      <c r="A639" s="1"/>
      <c r="AA639" s="2"/>
    </row>
    <row r="640" spans="1:27" ht="16.5" customHeight="1" x14ac:dyDescent="0.45">
      <c r="A640" s="1"/>
      <c r="AA640" s="2"/>
    </row>
    <row r="641" spans="1:27" ht="16.5" customHeight="1" x14ac:dyDescent="0.45">
      <c r="A641" s="1"/>
      <c r="AA641" s="2"/>
    </row>
    <row r="642" spans="1:27" ht="16.5" customHeight="1" x14ac:dyDescent="0.45">
      <c r="A642" s="1"/>
      <c r="AA642" s="2"/>
    </row>
    <row r="643" spans="1:27" ht="16.5" customHeight="1" x14ac:dyDescent="0.45">
      <c r="A643" s="1"/>
      <c r="AA643" s="2"/>
    </row>
    <row r="644" spans="1:27" ht="16.5" customHeight="1" x14ac:dyDescent="0.45">
      <c r="A644" s="1"/>
      <c r="AA644" s="2"/>
    </row>
    <row r="645" spans="1:27" ht="16.5" customHeight="1" x14ac:dyDescent="0.45">
      <c r="A645" s="1"/>
      <c r="AA645" s="2"/>
    </row>
    <row r="646" spans="1:27" ht="16.5" customHeight="1" x14ac:dyDescent="0.45">
      <c r="A646" s="1"/>
      <c r="AA646" s="2"/>
    </row>
    <row r="647" spans="1:27" ht="16.5" customHeight="1" x14ac:dyDescent="0.45">
      <c r="A647" s="1"/>
      <c r="AA647" s="2"/>
    </row>
    <row r="648" spans="1:27" ht="16.5" customHeight="1" x14ac:dyDescent="0.45">
      <c r="A648" s="1"/>
      <c r="AA648" s="2"/>
    </row>
    <row r="649" spans="1:27" ht="16.5" customHeight="1" x14ac:dyDescent="0.45">
      <c r="A649" s="1"/>
      <c r="AA649" s="2"/>
    </row>
    <row r="650" spans="1:27" ht="16.5" customHeight="1" x14ac:dyDescent="0.45">
      <c r="A650" s="1"/>
      <c r="AA650" s="2"/>
    </row>
    <row r="651" spans="1:27" ht="16.5" customHeight="1" x14ac:dyDescent="0.45">
      <c r="A651" s="1"/>
      <c r="AA651" s="2"/>
    </row>
    <row r="652" spans="1:27" ht="16.5" customHeight="1" x14ac:dyDescent="0.45">
      <c r="A652" s="1"/>
      <c r="AA652" s="2"/>
    </row>
    <row r="653" spans="1:27" ht="16.5" customHeight="1" x14ac:dyDescent="0.45">
      <c r="A653" s="1"/>
      <c r="AA653" s="2"/>
    </row>
    <row r="654" spans="1:27" ht="16.5" customHeight="1" x14ac:dyDescent="0.45">
      <c r="A654" s="1"/>
      <c r="AA654" s="2"/>
    </row>
    <row r="655" spans="1:27" ht="16.5" customHeight="1" x14ac:dyDescent="0.45">
      <c r="A655" s="1"/>
      <c r="AA655" s="2"/>
    </row>
    <row r="656" spans="1:27" ht="16.5" customHeight="1" x14ac:dyDescent="0.45">
      <c r="A656" s="1"/>
      <c r="AA656" s="2"/>
    </row>
    <row r="657" spans="1:27" ht="16.5" customHeight="1" x14ac:dyDescent="0.45">
      <c r="A657" s="1"/>
      <c r="AA657" s="2"/>
    </row>
    <row r="658" spans="1:27" ht="16.5" customHeight="1" x14ac:dyDescent="0.45">
      <c r="A658" s="1"/>
      <c r="AA658" s="2"/>
    </row>
    <row r="659" spans="1:27" ht="16.5" customHeight="1" x14ac:dyDescent="0.45">
      <c r="A659" s="1"/>
      <c r="AA659" s="2"/>
    </row>
    <row r="660" spans="1:27" ht="16.5" customHeight="1" x14ac:dyDescent="0.45">
      <c r="A660" s="1"/>
      <c r="AA660" s="2"/>
    </row>
    <row r="661" spans="1:27" ht="16.5" customHeight="1" x14ac:dyDescent="0.45">
      <c r="A661" s="1"/>
      <c r="AA661" s="2"/>
    </row>
    <row r="662" spans="1:27" ht="16.5" customHeight="1" x14ac:dyDescent="0.45">
      <c r="A662" s="1"/>
      <c r="AA662" s="2"/>
    </row>
    <row r="663" spans="1:27" ht="16.5" customHeight="1" x14ac:dyDescent="0.45">
      <c r="A663" s="1"/>
      <c r="AA663" s="2"/>
    </row>
    <row r="664" spans="1:27" ht="16.5" customHeight="1" x14ac:dyDescent="0.45">
      <c r="A664" s="1"/>
      <c r="AA664" s="2"/>
    </row>
    <row r="665" spans="1:27" ht="16.5" customHeight="1" x14ac:dyDescent="0.45">
      <c r="A665" s="1"/>
      <c r="AA665" s="2"/>
    </row>
    <row r="666" spans="1:27" ht="16.5" customHeight="1" x14ac:dyDescent="0.45">
      <c r="A666" s="1"/>
      <c r="AA666" s="2"/>
    </row>
    <row r="667" spans="1:27" ht="16.5" customHeight="1" x14ac:dyDescent="0.45">
      <c r="A667" s="1"/>
      <c r="AA667" s="2"/>
    </row>
    <row r="668" spans="1:27" ht="16.5" customHeight="1" x14ac:dyDescent="0.45">
      <c r="A668" s="1"/>
      <c r="AA668" s="2"/>
    </row>
    <row r="669" spans="1:27" ht="16.5" customHeight="1" x14ac:dyDescent="0.45">
      <c r="A669" s="1"/>
      <c r="AA669" s="2"/>
    </row>
    <row r="670" spans="1:27" ht="16.5" customHeight="1" x14ac:dyDescent="0.45">
      <c r="A670" s="1"/>
      <c r="AA670" s="2"/>
    </row>
    <row r="671" spans="1:27" ht="16.5" customHeight="1" x14ac:dyDescent="0.45">
      <c r="A671" s="1"/>
      <c r="AA671" s="2"/>
    </row>
    <row r="672" spans="1:27" ht="16.5" customHeight="1" x14ac:dyDescent="0.45">
      <c r="A672" s="1"/>
      <c r="AA672" s="2"/>
    </row>
    <row r="673" spans="1:27" ht="16.5" customHeight="1" x14ac:dyDescent="0.45">
      <c r="A673" s="1"/>
      <c r="AA673" s="2"/>
    </row>
    <row r="674" spans="1:27" ht="16.5" customHeight="1" x14ac:dyDescent="0.45">
      <c r="A674" s="1"/>
      <c r="AA674" s="2"/>
    </row>
    <row r="675" spans="1:27" ht="16.5" customHeight="1" x14ac:dyDescent="0.45">
      <c r="A675" s="1"/>
      <c r="AA675" s="2"/>
    </row>
    <row r="676" spans="1:27" ht="16.5" customHeight="1" x14ac:dyDescent="0.45">
      <c r="A676" s="1"/>
      <c r="AA676" s="2"/>
    </row>
    <row r="677" spans="1:27" ht="16.5" customHeight="1" x14ac:dyDescent="0.45">
      <c r="A677" s="1"/>
      <c r="AA677" s="2"/>
    </row>
    <row r="678" spans="1:27" ht="16.5" customHeight="1" x14ac:dyDescent="0.45">
      <c r="A678" s="1"/>
      <c r="AA678" s="2"/>
    </row>
    <row r="679" spans="1:27" ht="16.5" customHeight="1" x14ac:dyDescent="0.45">
      <c r="A679" s="1"/>
      <c r="AA679" s="2"/>
    </row>
    <row r="680" spans="1:27" ht="16.5" customHeight="1" x14ac:dyDescent="0.45">
      <c r="A680" s="1"/>
      <c r="AA680" s="2"/>
    </row>
    <row r="681" spans="1:27" ht="16.5" customHeight="1" x14ac:dyDescent="0.45">
      <c r="A681" s="1"/>
      <c r="AA681" s="2"/>
    </row>
    <row r="682" spans="1:27" ht="16.5" customHeight="1" x14ac:dyDescent="0.45">
      <c r="A682" s="1"/>
      <c r="AA682" s="2"/>
    </row>
    <row r="683" spans="1:27" ht="16.5" customHeight="1" x14ac:dyDescent="0.45">
      <c r="A683" s="1"/>
      <c r="AA683" s="2"/>
    </row>
    <row r="684" spans="1:27" ht="16.5" customHeight="1" x14ac:dyDescent="0.45">
      <c r="A684" s="1"/>
      <c r="AA684" s="2"/>
    </row>
    <row r="685" spans="1:27" ht="16.5" customHeight="1" x14ac:dyDescent="0.45">
      <c r="A685" s="1"/>
      <c r="AA685" s="2"/>
    </row>
    <row r="686" spans="1:27" ht="16.5" customHeight="1" x14ac:dyDescent="0.45">
      <c r="A686" s="1"/>
      <c r="AA686" s="2"/>
    </row>
    <row r="687" spans="1:27" ht="16.5" customHeight="1" x14ac:dyDescent="0.45">
      <c r="A687" s="1"/>
      <c r="AA687" s="2"/>
    </row>
    <row r="688" spans="1:27" ht="16.5" customHeight="1" x14ac:dyDescent="0.45">
      <c r="A688" s="1"/>
      <c r="AA688" s="2"/>
    </row>
    <row r="689" spans="1:27" ht="16.5" customHeight="1" x14ac:dyDescent="0.45">
      <c r="A689" s="1"/>
      <c r="AA689" s="2"/>
    </row>
    <row r="690" spans="1:27" ht="16.5" customHeight="1" x14ac:dyDescent="0.45">
      <c r="A690" s="1"/>
      <c r="AA690" s="2"/>
    </row>
    <row r="691" spans="1:27" ht="16.5" customHeight="1" x14ac:dyDescent="0.45">
      <c r="A691" s="1"/>
      <c r="AA691" s="2"/>
    </row>
    <row r="692" spans="1:27" ht="16.5" customHeight="1" x14ac:dyDescent="0.45">
      <c r="A692" s="1"/>
      <c r="AA692" s="2"/>
    </row>
    <row r="693" spans="1:27" ht="16.5" customHeight="1" x14ac:dyDescent="0.45">
      <c r="A693" s="1"/>
      <c r="AA693" s="2"/>
    </row>
    <row r="694" spans="1:27" ht="16.5" customHeight="1" x14ac:dyDescent="0.45">
      <c r="A694" s="1"/>
      <c r="AA694" s="2"/>
    </row>
    <row r="695" spans="1:27" ht="16.5" customHeight="1" x14ac:dyDescent="0.45">
      <c r="A695" s="1"/>
      <c r="AA695" s="2"/>
    </row>
    <row r="696" spans="1:27" ht="16.5" customHeight="1" x14ac:dyDescent="0.45">
      <c r="A696" s="1"/>
      <c r="AA696" s="2"/>
    </row>
    <row r="697" spans="1:27" ht="16.5" customHeight="1" x14ac:dyDescent="0.45">
      <c r="A697" s="1"/>
      <c r="AA697" s="2"/>
    </row>
    <row r="698" spans="1:27" ht="16.5" customHeight="1" x14ac:dyDescent="0.45">
      <c r="A698" s="1"/>
      <c r="AA698" s="2"/>
    </row>
    <row r="699" spans="1:27" ht="16.5" customHeight="1" x14ac:dyDescent="0.45">
      <c r="A699" s="1"/>
      <c r="AA699" s="2"/>
    </row>
    <row r="700" spans="1:27" ht="16.5" customHeight="1" x14ac:dyDescent="0.45">
      <c r="A700" s="1"/>
      <c r="AA700" s="2"/>
    </row>
    <row r="701" spans="1:27" ht="16.5" customHeight="1" x14ac:dyDescent="0.45">
      <c r="A701" s="1"/>
      <c r="AA701" s="2"/>
    </row>
    <row r="702" spans="1:27" ht="16.5" customHeight="1" x14ac:dyDescent="0.45">
      <c r="A702" s="1"/>
      <c r="AA702" s="2"/>
    </row>
    <row r="703" spans="1:27" ht="16.5" customHeight="1" x14ac:dyDescent="0.45">
      <c r="A703" s="1"/>
      <c r="AA703" s="2"/>
    </row>
    <row r="704" spans="1:27" ht="16.5" customHeight="1" x14ac:dyDescent="0.45">
      <c r="A704" s="1"/>
      <c r="AA704" s="2"/>
    </row>
    <row r="705" spans="1:27" ht="16.5" customHeight="1" x14ac:dyDescent="0.45">
      <c r="A705" s="1"/>
      <c r="AA705" s="2"/>
    </row>
    <row r="706" spans="1:27" ht="16.5" customHeight="1" x14ac:dyDescent="0.45">
      <c r="A706" s="1"/>
      <c r="AA706" s="2"/>
    </row>
    <row r="707" spans="1:27" ht="16.5" customHeight="1" x14ac:dyDescent="0.45">
      <c r="A707" s="1"/>
      <c r="AA707" s="2"/>
    </row>
    <row r="708" spans="1:27" ht="16.5" customHeight="1" x14ac:dyDescent="0.45">
      <c r="A708" s="1"/>
      <c r="AA708" s="2"/>
    </row>
    <row r="709" spans="1:27" ht="16.5" customHeight="1" x14ac:dyDescent="0.45">
      <c r="A709" s="1"/>
      <c r="AA709" s="2"/>
    </row>
    <row r="710" spans="1:27" ht="16.5" customHeight="1" x14ac:dyDescent="0.45">
      <c r="A710" s="1"/>
      <c r="AA710" s="2"/>
    </row>
    <row r="711" spans="1:27" ht="16.5" customHeight="1" x14ac:dyDescent="0.45">
      <c r="A711" s="1"/>
      <c r="AA711" s="2"/>
    </row>
    <row r="712" spans="1:27" ht="16.5" customHeight="1" x14ac:dyDescent="0.45">
      <c r="A712" s="1"/>
      <c r="AA712" s="2"/>
    </row>
    <row r="713" spans="1:27" ht="16.5" customHeight="1" x14ac:dyDescent="0.45">
      <c r="A713" s="1"/>
      <c r="AA713" s="2"/>
    </row>
    <row r="714" spans="1:27" ht="16.5" customHeight="1" x14ac:dyDescent="0.45">
      <c r="A714" s="1"/>
      <c r="AA714" s="2"/>
    </row>
    <row r="715" spans="1:27" ht="16.5" customHeight="1" x14ac:dyDescent="0.45">
      <c r="A715" s="1"/>
      <c r="AA715" s="2"/>
    </row>
    <row r="716" spans="1:27" ht="16.5" customHeight="1" x14ac:dyDescent="0.45">
      <c r="A716" s="1"/>
      <c r="AA716" s="2"/>
    </row>
    <row r="717" spans="1:27" ht="16.5" customHeight="1" x14ac:dyDescent="0.45">
      <c r="A717" s="1"/>
      <c r="AA717" s="2"/>
    </row>
    <row r="718" spans="1:27" ht="16.5" customHeight="1" x14ac:dyDescent="0.45">
      <c r="A718" s="1"/>
      <c r="AA718" s="2"/>
    </row>
    <row r="719" spans="1:27" ht="16.5" customHeight="1" x14ac:dyDescent="0.45">
      <c r="A719" s="1"/>
      <c r="AA719" s="2"/>
    </row>
    <row r="720" spans="1:27" ht="16.5" customHeight="1" x14ac:dyDescent="0.45">
      <c r="A720" s="1"/>
      <c r="AA720" s="2"/>
    </row>
    <row r="721" spans="1:27" ht="16.5" customHeight="1" x14ac:dyDescent="0.45">
      <c r="A721" s="1"/>
      <c r="AA721" s="2"/>
    </row>
    <row r="722" spans="1:27" ht="16.5" customHeight="1" x14ac:dyDescent="0.45">
      <c r="A722" s="1"/>
      <c r="AA722" s="2"/>
    </row>
    <row r="723" spans="1:27" ht="16.5" customHeight="1" x14ac:dyDescent="0.45">
      <c r="A723" s="1"/>
      <c r="AA723" s="2"/>
    </row>
    <row r="724" spans="1:27" ht="16.5" customHeight="1" x14ac:dyDescent="0.45">
      <c r="A724" s="1"/>
      <c r="AA724" s="2"/>
    </row>
    <row r="725" spans="1:27" ht="16.5" customHeight="1" x14ac:dyDescent="0.45">
      <c r="A725" s="1"/>
      <c r="AA725" s="2"/>
    </row>
    <row r="726" spans="1:27" ht="16.5" customHeight="1" x14ac:dyDescent="0.45">
      <c r="A726" s="1"/>
      <c r="AA726" s="2"/>
    </row>
    <row r="727" spans="1:27" ht="16.5" customHeight="1" x14ac:dyDescent="0.45">
      <c r="A727" s="1"/>
      <c r="AA727" s="2"/>
    </row>
    <row r="728" spans="1:27" ht="16.5" customHeight="1" x14ac:dyDescent="0.45">
      <c r="A728" s="1"/>
      <c r="AA728" s="2"/>
    </row>
    <row r="729" spans="1:27" ht="16.5" customHeight="1" x14ac:dyDescent="0.45">
      <c r="A729" s="1"/>
      <c r="AA729" s="2"/>
    </row>
    <row r="730" spans="1:27" ht="16.5" customHeight="1" x14ac:dyDescent="0.45">
      <c r="A730" s="1"/>
      <c r="AA730" s="2"/>
    </row>
    <row r="731" spans="1:27" ht="16.5" customHeight="1" x14ac:dyDescent="0.45">
      <c r="A731" s="1"/>
      <c r="AA731" s="2"/>
    </row>
    <row r="732" spans="1:27" ht="16.5" customHeight="1" x14ac:dyDescent="0.45">
      <c r="A732" s="1"/>
      <c r="AA732" s="2"/>
    </row>
    <row r="733" spans="1:27" ht="16.5" customHeight="1" x14ac:dyDescent="0.45">
      <c r="A733" s="1"/>
      <c r="AA733" s="2"/>
    </row>
    <row r="734" spans="1:27" ht="16.5" customHeight="1" x14ac:dyDescent="0.45">
      <c r="A734" s="1"/>
      <c r="AA734" s="2"/>
    </row>
    <row r="735" spans="1:27" ht="16.5" customHeight="1" x14ac:dyDescent="0.45">
      <c r="A735" s="1"/>
      <c r="AA735" s="2"/>
    </row>
    <row r="736" spans="1:27" ht="16.5" customHeight="1" x14ac:dyDescent="0.45">
      <c r="A736" s="1"/>
      <c r="AA736" s="2"/>
    </row>
    <row r="737" spans="1:27" ht="16.5" customHeight="1" x14ac:dyDescent="0.45">
      <c r="A737" s="1"/>
      <c r="AA737" s="2"/>
    </row>
    <row r="738" spans="1:27" ht="16.5" customHeight="1" x14ac:dyDescent="0.45">
      <c r="A738" s="1"/>
      <c r="AA738" s="2"/>
    </row>
    <row r="739" spans="1:27" ht="16.5" customHeight="1" x14ac:dyDescent="0.45">
      <c r="A739" s="1"/>
      <c r="AA739" s="2"/>
    </row>
    <row r="740" spans="1:27" ht="16.5" customHeight="1" x14ac:dyDescent="0.45">
      <c r="A740" s="1"/>
      <c r="AA740" s="2"/>
    </row>
    <row r="741" spans="1:27" ht="16.5" customHeight="1" x14ac:dyDescent="0.45">
      <c r="A741" s="1"/>
      <c r="AA741" s="2"/>
    </row>
    <row r="742" spans="1:27" ht="16.5" customHeight="1" x14ac:dyDescent="0.45">
      <c r="A742" s="1"/>
      <c r="AA742" s="2"/>
    </row>
    <row r="743" spans="1:27" ht="16.5" customHeight="1" x14ac:dyDescent="0.45">
      <c r="A743" s="1"/>
      <c r="AA743" s="2"/>
    </row>
    <row r="744" spans="1:27" ht="16.5" customHeight="1" x14ac:dyDescent="0.45">
      <c r="A744" s="1"/>
      <c r="AA744" s="2"/>
    </row>
    <row r="745" spans="1:27" ht="16.5" customHeight="1" x14ac:dyDescent="0.45">
      <c r="A745" s="1"/>
      <c r="AA745" s="2"/>
    </row>
    <row r="746" spans="1:27" ht="16.5" customHeight="1" x14ac:dyDescent="0.45">
      <c r="A746" s="1"/>
      <c r="AA746" s="2"/>
    </row>
    <row r="747" spans="1:27" ht="16.5" customHeight="1" x14ac:dyDescent="0.45">
      <c r="A747" s="1"/>
      <c r="AA747" s="2"/>
    </row>
    <row r="748" spans="1:27" ht="16.5" customHeight="1" x14ac:dyDescent="0.45">
      <c r="A748" s="1"/>
      <c r="AA748" s="2"/>
    </row>
    <row r="749" spans="1:27" ht="16.5" customHeight="1" x14ac:dyDescent="0.45">
      <c r="A749" s="1"/>
      <c r="AA749" s="2"/>
    </row>
    <row r="750" spans="1:27" ht="16.5" customHeight="1" x14ac:dyDescent="0.45">
      <c r="A750" s="1"/>
      <c r="AA750" s="2"/>
    </row>
    <row r="751" spans="1:27" ht="16.5" customHeight="1" x14ac:dyDescent="0.45">
      <c r="A751" s="1"/>
      <c r="AA751" s="2"/>
    </row>
    <row r="752" spans="1:27" ht="16.5" customHeight="1" x14ac:dyDescent="0.45">
      <c r="A752" s="1"/>
      <c r="AA752" s="2"/>
    </row>
    <row r="753" spans="1:27" ht="16.5" customHeight="1" x14ac:dyDescent="0.45">
      <c r="A753" s="1"/>
      <c r="AA753" s="2"/>
    </row>
    <row r="754" spans="1:27" ht="16.5" customHeight="1" x14ac:dyDescent="0.45">
      <c r="A754" s="1"/>
      <c r="AA754" s="2"/>
    </row>
    <row r="755" spans="1:27" ht="16.5" customHeight="1" x14ac:dyDescent="0.45">
      <c r="A755" s="1"/>
      <c r="AA755" s="2"/>
    </row>
    <row r="756" spans="1:27" ht="16.5" customHeight="1" x14ac:dyDescent="0.45">
      <c r="A756" s="1"/>
      <c r="AA756" s="2"/>
    </row>
    <row r="757" spans="1:27" ht="16.5" customHeight="1" x14ac:dyDescent="0.45">
      <c r="A757" s="1"/>
      <c r="AA757" s="2"/>
    </row>
    <row r="758" spans="1:27" ht="16.5" customHeight="1" x14ac:dyDescent="0.45">
      <c r="A758" s="1"/>
      <c r="AA758" s="2"/>
    </row>
    <row r="759" spans="1:27" ht="16.5" customHeight="1" x14ac:dyDescent="0.45">
      <c r="A759" s="1"/>
      <c r="AA759" s="2"/>
    </row>
    <row r="760" spans="1:27" ht="16.5" customHeight="1" x14ac:dyDescent="0.45">
      <c r="A760" s="1"/>
      <c r="AA760" s="2"/>
    </row>
    <row r="761" spans="1:27" ht="16.5" customHeight="1" x14ac:dyDescent="0.45">
      <c r="A761" s="1"/>
      <c r="AA761" s="2"/>
    </row>
    <row r="762" spans="1:27" ht="16.5" customHeight="1" x14ac:dyDescent="0.45">
      <c r="A762" s="1"/>
      <c r="AA762" s="2"/>
    </row>
    <row r="763" spans="1:27" ht="16.5" customHeight="1" x14ac:dyDescent="0.45">
      <c r="A763" s="1"/>
      <c r="AA763" s="2"/>
    </row>
    <row r="764" spans="1:27" ht="16.5" customHeight="1" x14ac:dyDescent="0.45">
      <c r="A764" s="1"/>
      <c r="AA764" s="2"/>
    </row>
    <row r="765" spans="1:27" ht="16.5" customHeight="1" x14ac:dyDescent="0.45">
      <c r="A765" s="1"/>
      <c r="AA765" s="2"/>
    </row>
    <row r="766" spans="1:27" ht="16.5" customHeight="1" x14ac:dyDescent="0.45">
      <c r="A766" s="1"/>
      <c r="AA766" s="2"/>
    </row>
    <row r="767" spans="1:27" ht="16.5" customHeight="1" x14ac:dyDescent="0.45">
      <c r="A767" s="1"/>
      <c r="AA767" s="2"/>
    </row>
    <row r="768" spans="1:27" ht="16.5" customHeight="1" x14ac:dyDescent="0.45">
      <c r="A768" s="1"/>
      <c r="AA768" s="2"/>
    </row>
    <row r="769" spans="1:27" ht="16.5" customHeight="1" x14ac:dyDescent="0.45">
      <c r="A769" s="1"/>
      <c r="AA769" s="2"/>
    </row>
    <row r="770" spans="1:27" ht="16.5" customHeight="1" x14ac:dyDescent="0.45">
      <c r="A770" s="1"/>
      <c r="AA770" s="2"/>
    </row>
    <row r="771" spans="1:27" ht="16.5" customHeight="1" x14ac:dyDescent="0.45">
      <c r="A771" s="1"/>
      <c r="AA771" s="2"/>
    </row>
    <row r="772" spans="1:27" ht="16.5" customHeight="1" x14ac:dyDescent="0.45">
      <c r="A772" s="1"/>
      <c r="AA772" s="2"/>
    </row>
    <row r="773" spans="1:27" ht="16.5" customHeight="1" x14ac:dyDescent="0.45">
      <c r="A773" s="1"/>
      <c r="AA773" s="2"/>
    </row>
    <row r="774" spans="1:27" ht="16.5" customHeight="1" x14ac:dyDescent="0.45">
      <c r="A774" s="1"/>
      <c r="AA774" s="2"/>
    </row>
    <row r="775" spans="1:27" ht="16.5" customHeight="1" x14ac:dyDescent="0.45">
      <c r="A775" s="1"/>
      <c r="AA775" s="2"/>
    </row>
    <row r="776" spans="1:27" ht="16.5" customHeight="1" x14ac:dyDescent="0.45">
      <c r="A776" s="1"/>
      <c r="AA776" s="2"/>
    </row>
    <row r="777" spans="1:27" ht="16.5" customHeight="1" x14ac:dyDescent="0.45">
      <c r="A777" s="1"/>
      <c r="AA777" s="2"/>
    </row>
    <row r="778" spans="1:27" ht="16.5" customHeight="1" x14ac:dyDescent="0.45">
      <c r="A778" s="1"/>
      <c r="AA778" s="2"/>
    </row>
    <row r="779" spans="1:27" ht="16.5" customHeight="1" x14ac:dyDescent="0.45">
      <c r="A779" s="1"/>
      <c r="AA779" s="2"/>
    </row>
    <row r="780" spans="1:27" ht="16.5" customHeight="1" x14ac:dyDescent="0.45">
      <c r="A780" s="1"/>
      <c r="AA780" s="2"/>
    </row>
    <row r="781" spans="1:27" ht="16.5" customHeight="1" x14ac:dyDescent="0.45">
      <c r="A781" s="1"/>
      <c r="AA781" s="2"/>
    </row>
    <row r="782" spans="1:27" ht="16.5" customHeight="1" x14ac:dyDescent="0.45">
      <c r="A782" s="1"/>
      <c r="AA782" s="2"/>
    </row>
    <row r="783" spans="1:27" ht="16.5" customHeight="1" x14ac:dyDescent="0.45">
      <c r="A783" s="1"/>
      <c r="AA783" s="2"/>
    </row>
    <row r="784" spans="1:27" ht="16.5" customHeight="1" x14ac:dyDescent="0.45">
      <c r="A784" s="1"/>
      <c r="AA784" s="2"/>
    </row>
    <row r="785" spans="1:27" ht="16.5" customHeight="1" x14ac:dyDescent="0.45">
      <c r="A785" s="1"/>
      <c r="AA785" s="2"/>
    </row>
    <row r="786" spans="1:27" ht="16.5" customHeight="1" x14ac:dyDescent="0.45">
      <c r="A786" s="1"/>
      <c r="AA786" s="2"/>
    </row>
    <row r="787" spans="1:27" ht="16.5" customHeight="1" x14ac:dyDescent="0.45">
      <c r="A787" s="1"/>
      <c r="AA787" s="2"/>
    </row>
    <row r="788" spans="1:27" ht="16.5" customHeight="1" x14ac:dyDescent="0.45">
      <c r="A788" s="1"/>
      <c r="AA788" s="2"/>
    </row>
    <row r="789" spans="1:27" ht="16.5" customHeight="1" x14ac:dyDescent="0.45">
      <c r="A789" s="1"/>
      <c r="AA789" s="2"/>
    </row>
    <row r="790" spans="1:27" ht="16.5" customHeight="1" x14ac:dyDescent="0.45">
      <c r="A790" s="1"/>
      <c r="AA790" s="2"/>
    </row>
    <row r="791" spans="1:27" ht="16.5" customHeight="1" x14ac:dyDescent="0.45">
      <c r="A791" s="1"/>
      <c r="AA791" s="2"/>
    </row>
    <row r="792" spans="1:27" ht="16.5" customHeight="1" x14ac:dyDescent="0.45">
      <c r="A792" s="1"/>
      <c r="AA792" s="2"/>
    </row>
    <row r="793" spans="1:27" ht="16.5" customHeight="1" x14ac:dyDescent="0.45">
      <c r="A793" s="1"/>
      <c r="AA793" s="2"/>
    </row>
    <row r="794" spans="1:27" ht="16.5" customHeight="1" x14ac:dyDescent="0.45">
      <c r="A794" s="1"/>
      <c r="AA794" s="2"/>
    </row>
    <row r="795" spans="1:27" ht="16.5" customHeight="1" x14ac:dyDescent="0.45">
      <c r="A795" s="1"/>
      <c r="AA795" s="2"/>
    </row>
    <row r="796" spans="1:27" ht="16.5" customHeight="1" x14ac:dyDescent="0.45">
      <c r="A796" s="1"/>
      <c r="AA796" s="2"/>
    </row>
    <row r="797" spans="1:27" ht="16.5" customHeight="1" x14ac:dyDescent="0.45">
      <c r="A797" s="1"/>
      <c r="AA797" s="2"/>
    </row>
    <row r="798" spans="1:27" ht="16.5" customHeight="1" x14ac:dyDescent="0.45">
      <c r="A798" s="1"/>
      <c r="AA798" s="2"/>
    </row>
    <row r="799" spans="1:27" ht="16.5" customHeight="1" x14ac:dyDescent="0.45">
      <c r="A799" s="1"/>
      <c r="AA799" s="2"/>
    </row>
    <row r="800" spans="1:27" ht="16.5" customHeight="1" x14ac:dyDescent="0.45">
      <c r="A800" s="1"/>
      <c r="AA800" s="2"/>
    </row>
    <row r="801" spans="1:27" ht="16.5" customHeight="1" x14ac:dyDescent="0.45">
      <c r="A801" s="1"/>
      <c r="AA801" s="2"/>
    </row>
    <row r="802" spans="1:27" ht="16.5" customHeight="1" x14ac:dyDescent="0.45">
      <c r="A802" s="1"/>
      <c r="AA802" s="2"/>
    </row>
    <row r="803" spans="1:27" ht="16.5" customHeight="1" x14ac:dyDescent="0.45">
      <c r="A803" s="1"/>
      <c r="AA803" s="2"/>
    </row>
    <row r="804" spans="1:27" ht="16.5" customHeight="1" x14ac:dyDescent="0.45">
      <c r="A804" s="1"/>
      <c r="AA804" s="2"/>
    </row>
    <row r="805" spans="1:27" ht="16.5" customHeight="1" x14ac:dyDescent="0.45">
      <c r="A805" s="1"/>
      <c r="AA805" s="2"/>
    </row>
    <row r="806" spans="1:27" ht="16.5" customHeight="1" x14ac:dyDescent="0.45">
      <c r="A806" s="1"/>
      <c r="AA806" s="2"/>
    </row>
    <row r="807" spans="1:27" ht="16.5" customHeight="1" x14ac:dyDescent="0.45">
      <c r="A807" s="1"/>
      <c r="AA807" s="2"/>
    </row>
    <row r="808" spans="1:27" ht="16.5" customHeight="1" x14ac:dyDescent="0.45">
      <c r="A808" s="1"/>
      <c r="AA808" s="2"/>
    </row>
    <row r="809" spans="1:27" ht="16.5" customHeight="1" x14ac:dyDescent="0.45">
      <c r="A809" s="1"/>
      <c r="AA809" s="2"/>
    </row>
    <row r="810" spans="1:27" ht="16.5" customHeight="1" x14ac:dyDescent="0.45">
      <c r="A810" s="1"/>
      <c r="AA810" s="2"/>
    </row>
    <row r="811" spans="1:27" ht="16.5" customHeight="1" x14ac:dyDescent="0.45">
      <c r="A811" s="1"/>
      <c r="AA811" s="2"/>
    </row>
    <row r="812" spans="1:27" ht="16.5" customHeight="1" x14ac:dyDescent="0.45">
      <c r="A812" s="1"/>
      <c r="AA812" s="2"/>
    </row>
    <row r="813" spans="1:27" ht="16.5" customHeight="1" x14ac:dyDescent="0.45">
      <c r="A813" s="1"/>
      <c r="AA813" s="2"/>
    </row>
    <row r="814" spans="1:27" ht="16.5" customHeight="1" x14ac:dyDescent="0.45">
      <c r="A814" s="1"/>
      <c r="AA814" s="2"/>
    </row>
    <row r="815" spans="1:27" ht="16.5" customHeight="1" x14ac:dyDescent="0.45">
      <c r="A815" s="1"/>
      <c r="AA815" s="2"/>
    </row>
    <row r="816" spans="1:27" ht="16.5" customHeight="1" x14ac:dyDescent="0.45">
      <c r="A816" s="1"/>
      <c r="AA816" s="2"/>
    </row>
    <row r="817" spans="1:27" ht="16.5" customHeight="1" x14ac:dyDescent="0.45">
      <c r="A817" s="1"/>
      <c r="AA817" s="2"/>
    </row>
    <row r="818" spans="1:27" ht="16.5" customHeight="1" x14ac:dyDescent="0.45">
      <c r="A818" s="1"/>
      <c r="AA818" s="2"/>
    </row>
    <row r="819" spans="1:27" ht="16.5" customHeight="1" x14ac:dyDescent="0.45">
      <c r="A819" s="1"/>
      <c r="AA819" s="2"/>
    </row>
    <row r="820" spans="1:27" ht="16.5" customHeight="1" x14ac:dyDescent="0.45">
      <c r="A820" s="1"/>
      <c r="AA820" s="2"/>
    </row>
    <row r="821" spans="1:27" ht="16.5" customHeight="1" x14ac:dyDescent="0.45">
      <c r="A821" s="1"/>
      <c r="AA821" s="2"/>
    </row>
    <row r="822" spans="1:27" ht="16.5" customHeight="1" x14ac:dyDescent="0.45">
      <c r="A822" s="1"/>
      <c r="AA822" s="2"/>
    </row>
    <row r="823" spans="1:27" ht="16.5" customHeight="1" x14ac:dyDescent="0.45">
      <c r="A823" s="1"/>
      <c r="AA823" s="2"/>
    </row>
    <row r="824" spans="1:27" ht="16.5" customHeight="1" x14ac:dyDescent="0.45">
      <c r="A824" s="1"/>
      <c r="AA824" s="2"/>
    </row>
    <row r="825" spans="1:27" ht="16.5" customHeight="1" x14ac:dyDescent="0.45">
      <c r="A825" s="1"/>
      <c r="AA825" s="2"/>
    </row>
    <row r="826" spans="1:27" ht="16.5" customHeight="1" x14ac:dyDescent="0.45">
      <c r="A826" s="1"/>
      <c r="AA826" s="2"/>
    </row>
    <row r="827" spans="1:27" ht="16.5" customHeight="1" x14ac:dyDescent="0.45">
      <c r="A827" s="1"/>
      <c r="AA827" s="2"/>
    </row>
    <row r="828" spans="1:27" ht="16.5" customHeight="1" x14ac:dyDescent="0.45">
      <c r="A828" s="1"/>
      <c r="AA828" s="2"/>
    </row>
    <row r="829" spans="1:27" ht="16.5" customHeight="1" x14ac:dyDescent="0.45">
      <c r="A829" s="1"/>
      <c r="AA829" s="2"/>
    </row>
    <row r="830" spans="1:27" ht="16.5" customHeight="1" x14ac:dyDescent="0.45">
      <c r="A830" s="1"/>
      <c r="AA830" s="2"/>
    </row>
    <row r="831" spans="1:27" ht="16.5" customHeight="1" x14ac:dyDescent="0.45">
      <c r="A831" s="1"/>
      <c r="AA831" s="2"/>
    </row>
    <row r="832" spans="1:27" ht="16.5" customHeight="1" x14ac:dyDescent="0.45">
      <c r="A832" s="1"/>
      <c r="AA832" s="2"/>
    </row>
    <row r="833" spans="1:27" ht="16.5" customHeight="1" x14ac:dyDescent="0.45">
      <c r="A833" s="1"/>
      <c r="AA833" s="2"/>
    </row>
    <row r="834" spans="1:27" ht="16.5" customHeight="1" x14ac:dyDescent="0.45">
      <c r="A834" s="1"/>
      <c r="AA834" s="2"/>
    </row>
    <row r="835" spans="1:27" ht="16.5" customHeight="1" x14ac:dyDescent="0.45">
      <c r="A835" s="1"/>
      <c r="AA835" s="2"/>
    </row>
    <row r="836" spans="1:27" ht="16.5" customHeight="1" x14ac:dyDescent="0.45">
      <c r="A836" s="1"/>
      <c r="AA836" s="2"/>
    </row>
    <row r="837" spans="1:27" ht="16.5" customHeight="1" x14ac:dyDescent="0.45">
      <c r="A837" s="1"/>
      <c r="AA837" s="2"/>
    </row>
    <row r="838" spans="1:27" ht="16.5" customHeight="1" x14ac:dyDescent="0.45">
      <c r="A838" s="1"/>
      <c r="AA838" s="2"/>
    </row>
    <row r="839" spans="1:27" ht="16.5" customHeight="1" x14ac:dyDescent="0.45">
      <c r="A839" s="1"/>
      <c r="AA839" s="2"/>
    </row>
    <row r="840" spans="1:27" ht="16.5" customHeight="1" x14ac:dyDescent="0.45">
      <c r="A840" s="1"/>
      <c r="AA840" s="2"/>
    </row>
    <row r="841" spans="1:27" ht="16.5" customHeight="1" x14ac:dyDescent="0.45">
      <c r="A841" s="1"/>
      <c r="AA841" s="2"/>
    </row>
    <row r="842" spans="1:27" ht="16.5" customHeight="1" x14ac:dyDescent="0.45">
      <c r="A842" s="1"/>
      <c r="AA842" s="2"/>
    </row>
    <row r="843" spans="1:27" ht="16.5" customHeight="1" x14ac:dyDescent="0.45">
      <c r="A843" s="1"/>
      <c r="AA843" s="2"/>
    </row>
    <row r="844" spans="1:27" ht="16.5" customHeight="1" x14ac:dyDescent="0.45">
      <c r="A844" s="1"/>
      <c r="AA844" s="2"/>
    </row>
    <row r="845" spans="1:27" ht="16.5" customHeight="1" x14ac:dyDescent="0.45">
      <c r="A845" s="1"/>
      <c r="AA845" s="2"/>
    </row>
    <row r="846" spans="1:27" ht="16.5" customHeight="1" x14ac:dyDescent="0.45">
      <c r="A846" s="1"/>
      <c r="AA846" s="2"/>
    </row>
    <row r="847" spans="1:27" ht="16.5" customHeight="1" x14ac:dyDescent="0.45">
      <c r="A847" s="1"/>
      <c r="AA847" s="2"/>
    </row>
    <row r="848" spans="1:27" ht="16.5" customHeight="1" x14ac:dyDescent="0.45">
      <c r="A848" s="1"/>
      <c r="AA848" s="2"/>
    </row>
    <row r="849" spans="1:27" ht="16.5" customHeight="1" x14ac:dyDescent="0.45">
      <c r="A849" s="1"/>
      <c r="AA849" s="2"/>
    </row>
    <row r="850" spans="1:27" ht="16.5" customHeight="1" x14ac:dyDescent="0.45">
      <c r="A850" s="1"/>
      <c r="AA850" s="2"/>
    </row>
    <row r="851" spans="1:27" ht="16.5" customHeight="1" x14ac:dyDescent="0.45">
      <c r="A851" s="1"/>
      <c r="AA851" s="2"/>
    </row>
    <row r="852" spans="1:27" ht="16.5" customHeight="1" x14ac:dyDescent="0.45">
      <c r="A852" s="1"/>
      <c r="AA852" s="2"/>
    </row>
    <row r="853" spans="1:27" ht="16.5" customHeight="1" x14ac:dyDescent="0.45">
      <c r="A853" s="1"/>
      <c r="AA853" s="2"/>
    </row>
    <row r="854" spans="1:27" ht="16.5" customHeight="1" x14ac:dyDescent="0.45">
      <c r="A854" s="1"/>
      <c r="AA854" s="2"/>
    </row>
    <row r="855" spans="1:27" ht="16.5" customHeight="1" x14ac:dyDescent="0.45">
      <c r="A855" s="1"/>
      <c r="AA855" s="2"/>
    </row>
    <row r="856" spans="1:27" ht="16.5" customHeight="1" x14ac:dyDescent="0.45">
      <c r="A856" s="1"/>
      <c r="AA856" s="2"/>
    </row>
    <row r="857" spans="1:27" ht="16.5" customHeight="1" x14ac:dyDescent="0.45">
      <c r="A857" s="1"/>
      <c r="AA857" s="2"/>
    </row>
    <row r="858" spans="1:27" ht="16.5" customHeight="1" x14ac:dyDescent="0.45">
      <c r="A858" s="1"/>
      <c r="AA858" s="2"/>
    </row>
    <row r="859" spans="1:27" ht="16.5" customHeight="1" x14ac:dyDescent="0.45">
      <c r="A859" s="1"/>
      <c r="AA859" s="2"/>
    </row>
    <row r="860" spans="1:27" ht="16.5" customHeight="1" x14ac:dyDescent="0.45">
      <c r="A860" s="1"/>
      <c r="AA860" s="2"/>
    </row>
    <row r="861" spans="1:27" ht="16.5" customHeight="1" x14ac:dyDescent="0.45">
      <c r="A861" s="1"/>
      <c r="AA861" s="2"/>
    </row>
    <row r="862" spans="1:27" ht="16.5" customHeight="1" x14ac:dyDescent="0.45">
      <c r="A862" s="1"/>
      <c r="AA862" s="2"/>
    </row>
    <row r="863" spans="1:27" ht="16.5" customHeight="1" x14ac:dyDescent="0.45">
      <c r="A863" s="1"/>
      <c r="AA863" s="2"/>
    </row>
    <row r="864" spans="1:27" ht="16.5" customHeight="1" x14ac:dyDescent="0.45">
      <c r="A864" s="1"/>
      <c r="AA864" s="2"/>
    </row>
    <row r="865" spans="1:27" ht="16.5" customHeight="1" x14ac:dyDescent="0.45">
      <c r="A865" s="1"/>
      <c r="AA865" s="2"/>
    </row>
    <row r="866" spans="1:27" ht="16.5" customHeight="1" x14ac:dyDescent="0.45">
      <c r="A866" s="1"/>
      <c r="AA866" s="2"/>
    </row>
    <row r="867" spans="1:27" ht="16.5" customHeight="1" x14ac:dyDescent="0.45">
      <c r="A867" s="1"/>
      <c r="AA867" s="2"/>
    </row>
    <row r="868" spans="1:27" ht="16.5" customHeight="1" x14ac:dyDescent="0.45">
      <c r="A868" s="1"/>
      <c r="AA868" s="2"/>
    </row>
    <row r="869" spans="1:27" ht="16.5" customHeight="1" x14ac:dyDescent="0.45">
      <c r="A869" s="1"/>
      <c r="AA869" s="2"/>
    </row>
    <row r="870" spans="1:27" ht="16.5" customHeight="1" x14ac:dyDescent="0.45">
      <c r="A870" s="1"/>
      <c r="AA870" s="2"/>
    </row>
    <row r="871" spans="1:27" ht="16.5" customHeight="1" x14ac:dyDescent="0.45">
      <c r="A871" s="1"/>
      <c r="AA871" s="2"/>
    </row>
    <row r="872" spans="1:27" ht="16.5" customHeight="1" x14ac:dyDescent="0.45">
      <c r="A872" s="1"/>
      <c r="AA872" s="2"/>
    </row>
    <row r="873" spans="1:27" ht="16.5" customHeight="1" x14ac:dyDescent="0.45">
      <c r="A873" s="1"/>
      <c r="AA873" s="2"/>
    </row>
    <row r="874" spans="1:27" ht="16.5" customHeight="1" x14ac:dyDescent="0.45">
      <c r="A874" s="1"/>
      <c r="AA874" s="2"/>
    </row>
    <row r="875" spans="1:27" ht="16.5" customHeight="1" x14ac:dyDescent="0.45">
      <c r="A875" s="1"/>
      <c r="AA875" s="2"/>
    </row>
    <row r="876" spans="1:27" ht="16.5" customHeight="1" x14ac:dyDescent="0.45">
      <c r="A876" s="1"/>
      <c r="AA876" s="2"/>
    </row>
    <row r="877" spans="1:27" ht="16.5" customHeight="1" x14ac:dyDescent="0.45">
      <c r="A877" s="1"/>
      <c r="AA877" s="2"/>
    </row>
    <row r="878" spans="1:27" ht="16.5" customHeight="1" x14ac:dyDescent="0.45">
      <c r="A878" s="1"/>
      <c r="AA878" s="2"/>
    </row>
    <row r="879" spans="1:27" ht="16.5" customHeight="1" x14ac:dyDescent="0.45">
      <c r="A879" s="1"/>
      <c r="AA879" s="2"/>
    </row>
    <row r="880" spans="1:27" ht="16.5" customHeight="1" x14ac:dyDescent="0.45">
      <c r="A880" s="1"/>
      <c r="AA880" s="2"/>
    </row>
    <row r="881" spans="1:27" ht="16.5" customHeight="1" x14ac:dyDescent="0.45">
      <c r="A881" s="1"/>
      <c r="AA881" s="2"/>
    </row>
    <row r="882" spans="1:27" ht="16.5" customHeight="1" x14ac:dyDescent="0.45">
      <c r="A882" s="1"/>
      <c r="AA882" s="2"/>
    </row>
    <row r="883" spans="1:27" ht="16.5" customHeight="1" x14ac:dyDescent="0.45">
      <c r="A883" s="1"/>
      <c r="AA883" s="2"/>
    </row>
    <row r="884" spans="1:27" ht="16.5" customHeight="1" x14ac:dyDescent="0.45">
      <c r="A884" s="1"/>
      <c r="AA884" s="2"/>
    </row>
    <row r="885" spans="1:27" ht="16.5" customHeight="1" x14ac:dyDescent="0.45">
      <c r="A885" s="1"/>
      <c r="AA885" s="2"/>
    </row>
    <row r="886" spans="1:27" ht="16.5" customHeight="1" x14ac:dyDescent="0.45">
      <c r="A886" s="1"/>
      <c r="AA886" s="2"/>
    </row>
    <row r="887" spans="1:27" ht="16.5" customHeight="1" x14ac:dyDescent="0.45">
      <c r="A887" s="1"/>
      <c r="AA887" s="2"/>
    </row>
    <row r="888" spans="1:27" ht="16.5" customHeight="1" x14ac:dyDescent="0.45">
      <c r="A888" s="1"/>
      <c r="AA888" s="2"/>
    </row>
    <row r="889" spans="1:27" ht="16.5" customHeight="1" x14ac:dyDescent="0.45">
      <c r="A889" s="1"/>
      <c r="AA889" s="2"/>
    </row>
    <row r="890" spans="1:27" ht="16.5" customHeight="1" x14ac:dyDescent="0.45">
      <c r="A890" s="1"/>
      <c r="AA890" s="2"/>
    </row>
    <row r="891" spans="1:27" ht="16.5" customHeight="1" x14ac:dyDescent="0.45">
      <c r="A891" s="1"/>
      <c r="AA891" s="2"/>
    </row>
    <row r="892" spans="1:27" ht="16.5" customHeight="1" x14ac:dyDescent="0.45">
      <c r="A892" s="1"/>
      <c r="AA892" s="2"/>
    </row>
    <row r="893" spans="1:27" ht="16.5" customHeight="1" x14ac:dyDescent="0.45">
      <c r="A893" s="1"/>
      <c r="AA893" s="2"/>
    </row>
    <row r="894" spans="1:27" ht="16.5" customHeight="1" x14ac:dyDescent="0.45">
      <c r="A894" s="1"/>
      <c r="AA894" s="2"/>
    </row>
    <row r="895" spans="1:27" ht="16.5" customHeight="1" x14ac:dyDescent="0.45">
      <c r="A895" s="1"/>
      <c r="AA895" s="2"/>
    </row>
    <row r="896" spans="1:27" ht="16.5" customHeight="1" x14ac:dyDescent="0.45">
      <c r="A896" s="1"/>
      <c r="AA896" s="2"/>
    </row>
    <row r="897" spans="1:27" ht="16.5" customHeight="1" x14ac:dyDescent="0.45">
      <c r="A897" s="1"/>
      <c r="AA897" s="2"/>
    </row>
    <row r="898" spans="1:27" ht="16.5" customHeight="1" x14ac:dyDescent="0.45">
      <c r="A898" s="1"/>
      <c r="AA898" s="2"/>
    </row>
    <row r="899" spans="1:27" ht="16.5" customHeight="1" x14ac:dyDescent="0.45">
      <c r="A899" s="1"/>
      <c r="AA899" s="2"/>
    </row>
    <row r="900" spans="1:27" ht="16.5" customHeight="1" x14ac:dyDescent="0.45">
      <c r="A900" s="1"/>
      <c r="AA900" s="2"/>
    </row>
    <row r="901" spans="1:27" ht="16.5" customHeight="1" x14ac:dyDescent="0.45">
      <c r="A901" s="1"/>
      <c r="AA901" s="2"/>
    </row>
    <row r="902" spans="1:27" ht="16.5" customHeight="1" x14ac:dyDescent="0.45">
      <c r="A902" s="1"/>
      <c r="AA902" s="2"/>
    </row>
    <row r="903" spans="1:27" ht="16.5" customHeight="1" x14ac:dyDescent="0.45">
      <c r="A903" s="1"/>
      <c r="AA903" s="2"/>
    </row>
    <row r="904" spans="1:27" ht="16.5" customHeight="1" x14ac:dyDescent="0.45">
      <c r="A904" s="1"/>
      <c r="AA904" s="2"/>
    </row>
    <row r="905" spans="1:27" ht="16.5" customHeight="1" x14ac:dyDescent="0.45">
      <c r="A905" s="1"/>
      <c r="AA905" s="2"/>
    </row>
    <row r="906" spans="1:27" ht="16.5" customHeight="1" x14ac:dyDescent="0.45">
      <c r="A906" s="1"/>
      <c r="AA906" s="2"/>
    </row>
    <row r="907" spans="1:27" ht="16.5" customHeight="1" x14ac:dyDescent="0.45">
      <c r="A907" s="1"/>
      <c r="AA907" s="2"/>
    </row>
    <row r="908" spans="1:27" ht="16.5" customHeight="1" x14ac:dyDescent="0.45">
      <c r="A908" s="1"/>
      <c r="AA908" s="2"/>
    </row>
    <row r="909" spans="1:27" ht="16.5" customHeight="1" x14ac:dyDescent="0.45">
      <c r="A909" s="1"/>
      <c r="AA909" s="2"/>
    </row>
    <row r="910" spans="1:27" ht="16.5" customHeight="1" x14ac:dyDescent="0.45">
      <c r="A910" s="1"/>
      <c r="AA910" s="2"/>
    </row>
    <row r="911" spans="1:27" ht="16.5" customHeight="1" x14ac:dyDescent="0.45">
      <c r="A911" s="1"/>
      <c r="AA911" s="2"/>
    </row>
    <row r="912" spans="1:27" ht="16.5" customHeight="1" x14ac:dyDescent="0.45">
      <c r="A912" s="1"/>
      <c r="AA912" s="2"/>
    </row>
    <row r="913" spans="1:27" ht="16.5" customHeight="1" x14ac:dyDescent="0.45">
      <c r="A913" s="1"/>
      <c r="AA913" s="2"/>
    </row>
    <row r="914" spans="1:27" ht="16.5" customHeight="1" x14ac:dyDescent="0.45">
      <c r="A914" s="1"/>
      <c r="AA914" s="2"/>
    </row>
    <row r="915" spans="1:27" ht="16.5" customHeight="1" x14ac:dyDescent="0.45">
      <c r="A915" s="1"/>
      <c r="AA915" s="2"/>
    </row>
    <row r="916" spans="1:27" ht="16.5" customHeight="1" x14ac:dyDescent="0.45">
      <c r="A916" s="1"/>
      <c r="AA916" s="2"/>
    </row>
    <row r="917" spans="1:27" ht="16.5" customHeight="1" x14ac:dyDescent="0.45">
      <c r="A917" s="1"/>
      <c r="AA917" s="2"/>
    </row>
    <row r="918" spans="1:27" ht="16.5" customHeight="1" x14ac:dyDescent="0.45">
      <c r="A918" s="1"/>
      <c r="AA918" s="2"/>
    </row>
    <row r="919" spans="1:27" ht="16.5" customHeight="1" x14ac:dyDescent="0.45">
      <c r="A919" s="1"/>
      <c r="AA919" s="2"/>
    </row>
    <row r="920" spans="1:27" ht="16.5" customHeight="1" x14ac:dyDescent="0.45">
      <c r="A920" s="1"/>
      <c r="AA920" s="2"/>
    </row>
    <row r="921" spans="1:27" ht="16.5" customHeight="1" x14ac:dyDescent="0.45">
      <c r="A921" s="1"/>
      <c r="AA921" s="2"/>
    </row>
    <row r="922" spans="1:27" ht="16.5" customHeight="1" x14ac:dyDescent="0.45">
      <c r="A922" s="1"/>
      <c r="AA922" s="2"/>
    </row>
    <row r="923" spans="1:27" ht="16.5" customHeight="1" x14ac:dyDescent="0.45">
      <c r="A923" s="1"/>
      <c r="AA923" s="2"/>
    </row>
    <row r="924" spans="1:27" ht="16.5" customHeight="1" x14ac:dyDescent="0.45">
      <c r="A924" s="1"/>
      <c r="AA924" s="2"/>
    </row>
    <row r="925" spans="1:27" ht="16.5" customHeight="1" x14ac:dyDescent="0.45">
      <c r="A925" s="1"/>
      <c r="AA925" s="2"/>
    </row>
    <row r="926" spans="1:27" ht="16.5" customHeight="1" x14ac:dyDescent="0.45">
      <c r="A926" s="1"/>
      <c r="AA926" s="2"/>
    </row>
    <row r="927" spans="1:27" ht="16.5" customHeight="1" x14ac:dyDescent="0.45">
      <c r="A927" s="1"/>
      <c r="AA927" s="2"/>
    </row>
    <row r="928" spans="1:27" ht="16.5" customHeight="1" x14ac:dyDescent="0.45">
      <c r="A928" s="1"/>
      <c r="AA928" s="2"/>
    </row>
    <row r="929" spans="1:27" ht="16.5" customHeight="1" x14ac:dyDescent="0.45">
      <c r="A929" s="1"/>
      <c r="AA929" s="2"/>
    </row>
    <row r="930" spans="1:27" ht="16.5" customHeight="1" x14ac:dyDescent="0.45">
      <c r="A930" s="1"/>
      <c r="AA930" s="2"/>
    </row>
    <row r="931" spans="1:27" ht="16.5" customHeight="1" x14ac:dyDescent="0.45">
      <c r="A931" s="1"/>
      <c r="AA931" s="2"/>
    </row>
    <row r="932" spans="1:27" ht="16.5" customHeight="1" x14ac:dyDescent="0.45">
      <c r="A932" s="1"/>
      <c r="AA932" s="2"/>
    </row>
    <row r="933" spans="1:27" ht="16.5" customHeight="1" x14ac:dyDescent="0.45">
      <c r="A933" s="1"/>
      <c r="AA933" s="2"/>
    </row>
    <row r="934" spans="1:27" ht="16.5" customHeight="1" x14ac:dyDescent="0.45">
      <c r="A934" s="1"/>
      <c r="AA934" s="2"/>
    </row>
    <row r="935" spans="1:27" ht="16.5" customHeight="1" x14ac:dyDescent="0.45">
      <c r="A935" s="1"/>
      <c r="AA935" s="2"/>
    </row>
    <row r="936" spans="1:27" ht="16.5" customHeight="1" x14ac:dyDescent="0.45">
      <c r="A936" s="1"/>
      <c r="AA936" s="2"/>
    </row>
    <row r="937" spans="1:27" ht="16.5" customHeight="1" x14ac:dyDescent="0.45">
      <c r="A937" s="1"/>
      <c r="AA937" s="2"/>
    </row>
    <row r="938" spans="1:27" ht="16.5" customHeight="1" x14ac:dyDescent="0.45">
      <c r="A938" s="1"/>
      <c r="AA938" s="2"/>
    </row>
    <row r="939" spans="1:27" ht="16.5" customHeight="1" x14ac:dyDescent="0.45">
      <c r="A939" s="1"/>
      <c r="AA939" s="2"/>
    </row>
    <row r="940" spans="1:27" ht="16.5" customHeight="1" x14ac:dyDescent="0.45">
      <c r="A940" s="1"/>
      <c r="AA940" s="2"/>
    </row>
    <row r="941" spans="1:27" ht="16.5" customHeight="1" x14ac:dyDescent="0.45">
      <c r="A941" s="1"/>
      <c r="AA941" s="2"/>
    </row>
    <row r="942" spans="1:27" ht="16.5" customHeight="1" x14ac:dyDescent="0.45">
      <c r="A942" s="1"/>
      <c r="AA942" s="2"/>
    </row>
    <row r="943" spans="1:27" ht="16.5" customHeight="1" x14ac:dyDescent="0.45">
      <c r="A943" s="1"/>
      <c r="AA943" s="2"/>
    </row>
    <row r="944" spans="1:27" ht="16.5" customHeight="1" x14ac:dyDescent="0.45">
      <c r="A944" s="1"/>
      <c r="AA944" s="2"/>
    </row>
    <row r="945" spans="1:27" ht="16.5" customHeight="1" x14ac:dyDescent="0.45">
      <c r="A945" s="1"/>
      <c r="AA945" s="2"/>
    </row>
    <row r="946" spans="1:27" ht="16.5" customHeight="1" x14ac:dyDescent="0.45">
      <c r="A946" s="1"/>
      <c r="AA946" s="2"/>
    </row>
    <row r="947" spans="1:27" ht="16.5" customHeight="1" x14ac:dyDescent="0.45">
      <c r="A947" s="1"/>
      <c r="AA947" s="2"/>
    </row>
    <row r="948" spans="1:27" ht="16.5" customHeight="1" x14ac:dyDescent="0.45">
      <c r="A948" s="1"/>
      <c r="AA948" s="2"/>
    </row>
    <row r="949" spans="1:27" ht="16.5" customHeight="1" x14ac:dyDescent="0.45">
      <c r="A949" s="1"/>
      <c r="AA949" s="2"/>
    </row>
    <row r="950" spans="1:27" ht="16.5" customHeight="1" x14ac:dyDescent="0.45">
      <c r="A950" s="1"/>
      <c r="AA950" s="2"/>
    </row>
    <row r="951" spans="1:27" ht="16.5" customHeight="1" x14ac:dyDescent="0.45">
      <c r="A951" s="1"/>
      <c r="AA951" s="2"/>
    </row>
    <row r="952" spans="1:27" ht="16.5" customHeight="1" x14ac:dyDescent="0.45">
      <c r="A952" s="1"/>
      <c r="AA952" s="2"/>
    </row>
    <row r="953" spans="1:27" ht="16.5" customHeight="1" x14ac:dyDescent="0.45">
      <c r="A953" s="1"/>
      <c r="AA953" s="2"/>
    </row>
    <row r="954" spans="1:27" ht="16.5" customHeight="1" x14ac:dyDescent="0.45">
      <c r="A954" s="1"/>
      <c r="AA954" s="2"/>
    </row>
    <row r="955" spans="1:27" ht="16.5" customHeight="1" x14ac:dyDescent="0.45">
      <c r="A955" s="1"/>
      <c r="AA955" s="2"/>
    </row>
    <row r="956" spans="1:27" ht="16.5" customHeight="1" x14ac:dyDescent="0.45">
      <c r="A956" s="1"/>
      <c r="AA956" s="2"/>
    </row>
    <row r="957" spans="1:27" ht="16.5" customHeight="1" x14ac:dyDescent="0.45">
      <c r="A957" s="1"/>
      <c r="AA957" s="2"/>
    </row>
    <row r="958" spans="1:27" ht="16.5" customHeight="1" x14ac:dyDescent="0.45">
      <c r="A958" s="1"/>
      <c r="AA958" s="2"/>
    </row>
    <row r="959" spans="1:27" ht="16.5" customHeight="1" x14ac:dyDescent="0.45">
      <c r="A959" s="1"/>
      <c r="AA959" s="2"/>
    </row>
    <row r="960" spans="1:27" ht="16.5" customHeight="1" x14ac:dyDescent="0.45">
      <c r="A960" s="1"/>
      <c r="AA960" s="2"/>
    </row>
    <row r="961" spans="1:27" ht="16.5" customHeight="1" x14ac:dyDescent="0.45">
      <c r="A961" s="1"/>
      <c r="AA961" s="2"/>
    </row>
    <row r="962" spans="1:27" ht="16.5" customHeight="1" x14ac:dyDescent="0.45">
      <c r="A962" s="1"/>
      <c r="AA962" s="2"/>
    </row>
    <row r="963" spans="1:27" ht="16.5" customHeight="1" x14ac:dyDescent="0.45">
      <c r="A963" s="1"/>
      <c r="AA963" s="2"/>
    </row>
    <row r="964" spans="1:27" ht="16.5" customHeight="1" x14ac:dyDescent="0.45">
      <c r="A964" s="1"/>
      <c r="AA964" s="2"/>
    </row>
    <row r="965" spans="1:27" ht="16.5" customHeight="1" x14ac:dyDescent="0.45">
      <c r="A965" s="1"/>
      <c r="AA965" s="2"/>
    </row>
    <row r="966" spans="1:27" ht="16.5" customHeight="1" x14ac:dyDescent="0.45">
      <c r="A966" s="1"/>
      <c r="AA966" s="2"/>
    </row>
    <row r="967" spans="1:27" ht="16.5" customHeight="1" x14ac:dyDescent="0.45">
      <c r="A967" s="1"/>
      <c r="AA967" s="2"/>
    </row>
    <row r="968" spans="1:27" ht="16.5" customHeight="1" x14ac:dyDescent="0.45">
      <c r="A968" s="1"/>
      <c r="AA968" s="2"/>
    </row>
    <row r="969" spans="1:27" ht="16.5" customHeight="1" x14ac:dyDescent="0.45">
      <c r="A969" s="1"/>
      <c r="AA969" s="2"/>
    </row>
    <row r="970" spans="1:27" ht="16.5" customHeight="1" x14ac:dyDescent="0.45">
      <c r="A970" s="1"/>
      <c r="AA970" s="2"/>
    </row>
    <row r="971" spans="1:27" ht="16.5" customHeight="1" x14ac:dyDescent="0.45">
      <c r="A971" s="1"/>
      <c r="AA971" s="2"/>
    </row>
    <row r="972" spans="1:27" ht="16.5" customHeight="1" x14ac:dyDescent="0.45">
      <c r="A972" s="1"/>
      <c r="AA972" s="2"/>
    </row>
    <row r="973" spans="1:27" ht="16.5" customHeight="1" x14ac:dyDescent="0.45">
      <c r="A973" s="1"/>
      <c r="AA973" s="2"/>
    </row>
    <row r="974" spans="1:27" ht="16.5" customHeight="1" x14ac:dyDescent="0.45">
      <c r="A974" s="1"/>
      <c r="AA974" s="2"/>
    </row>
    <row r="975" spans="1:27" ht="16.5" customHeight="1" x14ac:dyDescent="0.45">
      <c r="A975" s="1"/>
      <c r="AA975" s="2"/>
    </row>
    <row r="976" spans="1:27" ht="16.5" customHeight="1" x14ac:dyDescent="0.45">
      <c r="A976" s="1"/>
      <c r="AA976" s="2"/>
    </row>
    <row r="977" spans="1:27" ht="16.5" customHeight="1" x14ac:dyDescent="0.45">
      <c r="A977" s="1"/>
      <c r="AA977" s="2"/>
    </row>
    <row r="978" spans="1:27" ht="16.5" customHeight="1" x14ac:dyDescent="0.45">
      <c r="A978" s="1"/>
      <c r="AA978" s="2"/>
    </row>
    <row r="979" spans="1:27" ht="16.5" customHeight="1" x14ac:dyDescent="0.45">
      <c r="A979" s="1"/>
      <c r="AA979" s="2"/>
    </row>
    <row r="980" spans="1:27" ht="16.5" customHeight="1" x14ac:dyDescent="0.45">
      <c r="A980" s="1"/>
      <c r="AA980" s="2"/>
    </row>
    <row r="981" spans="1:27" ht="16.5" customHeight="1" x14ac:dyDescent="0.45">
      <c r="A981" s="1"/>
      <c r="AA981" s="2"/>
    </row>
    <row r="982" spans="1:27" ht="16.5" customHeight="1" x14ac:dyDescent="0.45">
      <c r="A982" s="1"/>
      <c r="AA982" s="2"/>
    </row>
    <row r="983" spans="1:27" ht="16.5" customHeight="1" x14ac:dyDescent="0.45">
      <c r="A983" s="1"/>
      <c r="AA983" s="2"/>
    </row>
    <row r="984" spans="1:27" ht="16.5" customHeight="1" x14ac:dyDescent="0.45">
      <c r="A984" s="1"/>
      <c r="AA984" s="2"/>
    </row>
    <row r="985" spans="1:27" ht="16.5" customHeight="1" x14ac:dyDescent="0.45">
      <c r="A985" s="1"/>
      <c r="AA985" s="2"/>
    </row>
    <row r="986" spans="1:27" ht="16.5" customHeight="1" x14ac:dyDescent="0.45">
      <c r="A986" s="1"/>
      <c r="AA986" s="2"/>
    </row>
    <row r="987" spans="1:27" ht="16.5" customHeight="1" x14ac:dyDescent="0.45">
      <c r="A987" s="1"/>
      <c r="AA987" s="2"/>
    </row>
    <row r="988" spans="1:27" ht="16.5" customHeight="1" x14ac:dyDescent="0.45">
      <c r="A988" s="1"/>
      <c r="AA988" s="2"/>
    </row>
    <row r="989" spans="1:27" ht="16.5" customHeight="1" x14ac:dyDescent="0.45">
      <c r="A989" s="1"/>
      <c r="AA989" s="2"/>
    </row>
    <row r="990" spans="1:27" ht="16.5" customHeight="1" x14ac:dyDescent="0.45">
      <c r="A990" s="1"/>
      <c r="AA990" s="2"/>
    </row>
    <row r="991" spans="1:27" ht="16.5" customHeight="1" x14ac:dyDescent="0.45">
      <c r="A991" s="1"/>
      <c r="AA991" s="2"/>
    </row>
    <row r="992" spans="1:27" ht="16.5" customHeight="1" x14ac:dyDescent="0.45">
      <c r="A992" s="1"/>
      <c r="AA992" s="2"/>
    </row>
    <row r="993" spans="1:27" ht="16.5" customHeight="1" x14ac:dyDescent="0.45">
      <c r="A993" s="1"/>
      <c r="AA993" s="2"/>
    </row>
    <row r="994" spans="1:27" ht="16.5" customHeight="1" x14ac:dyDescent="0.45">
      <c r="A994" s="1"/>
      <c r="AA994" s="2"/>
    </row>
    <row r="995" spans="1:27" ht="16.5" customHeight="1" x14ac:dyDescent="0.45">
      <c r="A995" s="1"/>
      <c r="AA995" s="2"/>
    </row>
    <row r="996" spans="1:27" ht="16.5" customHeight="1" x14ac:dyDescent="0.45">
      <c r="A996" s="1"/>
      <c r="AA996" s="2"/>
    </row>
    <row r="997" spans="1:27" ht="16.5" customHeight="1" x14ac:dyDescent="0.45">
      <c r="A997" s="1"/>
      <c r="AA997" s="2"/>
    </row>
    <row r="998" spans="1:27" ht="16.5" customHeight="1" x14ac:dyDescent="0.45">
      <c r="A998" s="1"/>
      <c r="AA998" s="2"/>
    </row>
    <row r="999" spans="1:27" ht="16.5" customHeight="1" x14ac:dyDescent="0.45">
      <c r="A999" s="1"/>
      <c r="AA999" s="2"/>
    </row>
    <row r="1000" spans="1:27" ht="16.5" customHeight="1" x14ac:dyDescent="0.45">
      <c r="A1000" s="1"/>
      <c r="AA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935B-9BE2-4336-8210-141D334D8B17}">
  <dimension ref="A1:D5"/>
  <sheetViews>
    <sheetView workbookViewId="0">
      <selection activeCell="C9" sqref="C9"/>
    </sheetView>
  </sheetViews>
  <sheetFormatPr defaultRowHeight="14.5" x14ac:dyDescent="0.35"/>
  <cols>
    <col min="1" max="2" width="20" customWidth="1"/>
    <col min="3" max="3" width="24" customWidth="1"/>
    <col min="4" max="4" width="16.26953125" customWidth="1"/>
  </cols>
  <sheetData>
    <row r="1" spans="1:4" ht="33" x14ac:dyDescent="0.35">
      <c r="A1" s="6" t="s">
        <v>22</v>
      </c>
      <c r="B1" s="6" t="s">
        <v>300</v>
      </c>
      <c r="C1" s="6" t="s">
        <v>302</v>
      </c>
      <c r="D1" s="6" t="s">
        <v>301</v>
      </c>
    </row>
    <row r="2" spans="1:4" x14ac:dyDescent="0.35">
      <c r="A2" t="s">
        <v>305</v>
      </c>
      <c r="B2">
        <f ca="1">COUNTIF('Risk Scoring'!Z3:Z122,"Low Risk")</f>
        <v>0</v>
      </c>
      <c r="C2">
        <f ca="1">SUMIF('Risk Scoring'!Z3:Z121,"Low Risk",'Risk Scoring'!J3:J122)</f>
        <v>0</v>
      </c>
      <c r="D2" t="e">
        <f ca="1">AVERAGEIF('Risk Scoring'!Z3:Z122,"Low Risk",'Risk Scoring'!D3:D122)</f>
        <v>#DIV/0!</v>
      </c>
    </row>
    <row r="3" spans="1:4" x14ac:dyDescent="0.35">
      <c r="A3" t="s">
        <v>303</v>
      </c>
      <c r="B3">
        <f ca="1">COUNTIF('Risk Scoring'!Z3:Z122,"Medium Risk")</f>
        <v>9</v>
      </c>
      <c r="C3">
        <f ca="1">SUMIF('Risk Scoring'!Z3:Z121,"Medium Risk",'Risk Scoring'!J3:J122)</f>
        <v>249294</v>
      </c>
      <c r="D3">
        <f ca="1">AVERAGEIF('Risk Scoring'!Z3:Z122,"Medium Risk",'Risk Scoring'!D3:D122)</f>
        <v>36.888888888888886</v>
      </c>
    </row>
    <row r="4" spans="1:4" x14ac:dyDescent="0.35">
      <c r="A4" t="s">
        <v>29</v>
      </c>
      <c r="B4">
        <f ca="1">COUNTIF('Risk Scoring'!Z3:Z122,"High Risk")</f>
        <v>47</v>
      </c>
      <c r="C4">
        <f ca="1">SUMIF('Risk Scoring'!Z3:Z121,"High Risk",'Risk Scoring'!J3:J122)</f>
        <v>978834</v>
      </c>
      <c r="D4">
        <f ca="1">AVERAGEIF('Risk Scoring'!Z3:Z122,"High Risk",'Risk Scoring'!D3:D122)</f>
        <v>35.51063829787234</v>
      </c>
    </row>
    <row r="5" spans="1:4" x14ac:dyDescent="0.35">
      <c r="A5" t="s">
        <v>304</v>
      </c>
      <c r="B5">
        <f ca="1">COUNTIF('Risk Scoring'!Z3:Z122,"Very High Risk")</f>
        <v>52</v>
      </c>
      <c r="C5">
        <f ca="1">SUMIF('Risk Scoring'!Z3:Z121,"Very High Risk",'Risk Scoring'!J3:J122)</f>
        <v>973634</v>
      </c>
      <c r="D5">
        <f ca="1">AVERAGEIF('Risk Scoring'!Z3:Z122,"Very High Risk",'Risk Scoring'!D3:D122)</f>
        <v>34.67307692307692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53125" defaultRowHeight="15" customHeight="1" x14ac:dyDescent="0.35"/>
  <cols>
    <col min="1" max="1" width="8.81640625" customWidth="1"/>
    <col min="2" max="2" width="26" customWidth="1"/>
    <col min="3" max="4" width="20.08984375" customWidth="1"/>
    <col min="5" max="5" width="27.81640625" customWidth="1"/>
    <col min="6" max="8" width="20.08984375" customWidth="1"/>
    <col min="9" max="9" width="32.453125" customWidth="1"/>
    <col min="10" max="10" width="20.08984375" customWidth="1"/>
    <col min="11" max="26" width="8.7265625" customWidth="1"/>
  </cols>
  <sheetData>
    <row r="1" spans="1:26" ht="16.5" customHeight="1" x14ac:dyDescent="0.45">
      <c r="A1" s="2"/>
      <c r="B1" s="1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45">
      <c r="A2" s="2"/>
      <c r="B2" s="19" t="s">
        <v>149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45">
      <c r="A3" s="2"/>
      <c r="B3" s="19" t="s">
        <v>150</v>
      </c>
      <c r="C3" s="20" t="s">
        <v>151</v>
      </c>
      <c r="D3" s="20" t="s">
        <v>152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45">
      <c r="A4" s="2"/>
      <c r="B4" s="19" t="s">
        <v>153</v>
      </c>
      <c r="C4" s="20">
        <v>0</v>
      </c>
      <c r="D4" s="20">
        <f>COUNTIFS('Risk Scoring'!P:P,"="&amp;Analysis!B4)</f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45">
      <c r="A5" s="2"/>
      <c r="B5" s="19" t="s">
        <v>154</v>
      </c>
      <c r="C5" s="20">
        <v>15</v>
      </c>
      <c r="D5" s="20">
        <f>COUNTIFS('Risk Scoring'!P:P,"="&amp;Analysis!B5)</f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45">
      <c r="A6" s="2"/>
      <c r="B6" s="19" t="s">
        <v>155</v>
      </c>
      <c r="C6" s="20">
        <v>30</v>
      </c>
      <c r="D6" s="20">
        <f>COUNTIFS('Risk Scoring'!P:P,"="&amp;Analysis!B6)</f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45">
      <c r="A7" s="2"/>
      <c r="B7" s="19" t="s">
        <v>28</v>
      </c>
      <c r="C7" s="20">
        <v>60</v>
      </c>
      <c r="D7" s="20">
        <f>COUNTIFS('Risk Scoring'!P:P,"="&amp;Analysis!B7)</f>
        <v>31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45">
      <c r="A8" s="2"/>
      <c r="B8" s="19" t="s">
        <v>156</v>
      </c>
      <c r="C8" s="20">
        <v>180</v>
      </c>
      <c r="D8" s="20">
        <f>COUNTIFS('Risk Scoring'!P:P,"="&amp;Analysis!B8)</f>
        <v>55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45">
      <c r="A10" s="2"/>
      <c r="B10" s="19"/>
      <c r="C10" s="1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45">
      <c r="A11" s="2"/>
      <c r="B11" s="21" t="s">
        <v>16</v>
      </c>
      <c r="C11" s="22"/>
      <c r="D11" s="2"/>
      <c r="E11" s="21" t="s">
        <v>17</v>
      </c>
      <c r="F11" s="22"/>
      <c r="G11" s="2"/>
      <c r="H11" s="21" t="s">
        <v>157</v>
      </c>
      <c r="I11" s="23"/>
      <c r="J11" s="2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45">
      <c r="A12" s="2"/>
      <c r="B12" s="24" t="s">
        <v>158</v>
      </c>
      <c r="C12" s="5" t="s">
        <v>159</v>
      </c>
      <c r="D12" s="2"/>
      <c r="E12" s="24" t="s">
        <v>160</v>
      </c>
      <c r="F12" s="5" t="s">
        <v>159</v>
      </c>
      <c r="G12" s="2"/>
      <c r="H12" s="25" t="s">
        <v>161</v>
      </c>
      <c r="I12" s="25" t="s">
        <v>162</v>
      </c>
      <c r="J12" s="26" t="s">
        <v>159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45">
      <c r="A13" s="2"/>
      <c r="B13" s="19" t="s">
        <v>153</v>
      </c>
      <c r="C13" s="27">
        <v>0</v>
      </c>
      <c r="D13" s="2"/>
      <c r="E13" s="27" t="s">
        <v>163</v>
      </c>
      <c r="F13" s="10">
        <v>0</v>
      </c>
      <c r="G13" s="2"/>
      <c r="H13" s="2" t="s">
        <v>164</v>
      </c>
      <c r="I13" s="28" t="s">
        <v>165</v>
      </c>
      <c r="J13" s="4" t="s">
        <v>166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45">
      <c r="A14" s="2"/>
      <c r="B14" s="19" t="s">
        <v>154</v>
      </c>
      <c r="C14" s="27">
        <v>1</v>
      </c>
      <c r="D14" s="2"/>
      <c r="E14" s="27" t="s">
        <v>167</v>
      </c>
      <c r="F14" s="10">
        <v>1</v>
      </c>
      <c r="G14" s="2"/>
      <c r="H14" s="2" t="s">
        <v>9</v>
      </c>
      <c r="I14" s="28" t="s">
        <v>168</v>
      </c>
      <c r="J14" s="4" t="s">
        <v>166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45">
      <c r="A15" s="2"/>
      <c r="B15" s="19" t="s">
        <v>155</v>
      </c>
      <c r="C15" s="27">
        <v>2</v>
      </c>
      <c r="D15" s="2"/>
      <c r="E15" s="27" t="s">
        <v>169</v>
      </c>
      <c r="F15" s="10">
        <v>2</v>
      </c>
      <c r="G15" s="2"/>
      <c r="H15" s="2" t="s">
        <v>170</v>
      </c>
      <c r="I15" s="28" t="s">
        <v>171</v>
      </c>
      <c r="J15" s="4" t="s">
        <v>172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45">
      <c r="A16" s="2"/>
      <c r="B16" s="19" t="s">
        <v>28</v>
      </c>
      <c r="C16" s="27">
        <v>3</v>
      </c>
      <c r="D16" s="2"/>
      <c r="E16" s="27" t="s">
        <v>173</v>
      </c>
      <c r="F16" s="10">
        <v>3</v>
      </c>
      <c r="G16" s="2"/>
      <c r="H16" s="2" t="s">
        <v>174</v>
      </c>
      <c r="I16" s="28" t="s">
        <v>175</v>
      </c>
      <c r="J16" s="4" t="s">
        <v>166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45">
      <c r="A17" s="2"/>
      <c r="B17" s="19" t="s">
        <v>156</v>
      </c>
      <c r="C17" s="27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Scoring</vt:lpstr>
      <vt:lpstr>Sheet1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2025-07-15T22:06:35Z</dcterms:created>
  <dcterms:modified xsi:type="dcterms:W3CDTF">2025-07-16T17:21:04Z</dcterms:modified>
</cp:coreProperties>
</file>