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. DOKUMEN\1. DESA\1. KAUR PERENCANAAN DESA\2. RKPDes\2020 (Masih Proses)\7. ANALISA,RAB,PRONIS, DAN GAMBAR TEKNIS\"/>
    </mc:Choice>
  </mc:AlternateContent>
  <bookViews>
    <workbookView xWindow="0" yWindow="0" windowWidth="15345" windowHeight="4635"/>
  </bookViews>
  <sheets>
    <sheet name="Analisa" sheetId="1" r:id="rId1"/>
    <sheet name="Rekap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2" l="1"/>
  <c r="G11" i="2" l="1"/>
  <c r="G10" i="2"/>
  <c r="G9" i="2"/>
  <c r="G8" i="2"/>
  <c r="G7" i="2"/>
  <c r="C86" i="1"/>
  <c r="C89" i="1" s="1"/>
  <c r="C69" i="1"/>
  <c r="C72" i="1" s="1"/>
  <c r="C50" i="1"/>
  <c r="C53" i="1" s="1"/>
  <c r="C46" i="1"/>
  <c r="G6" i="2"/>
  <c r="G5" i="2"/>
  <c r="C4" i="2"/>
  <c r="D4" i="2" s="1"/>
  <c r="G4" i="2" s="1"/>
  <c r="C3" i="2"/>
  <c r="D3" i="2" s="1"/>
  <c r="G3" i="2" s="1"/>
  <c r="C34" i="1"/>
  <c r="C32" i="1"/>
  <c r="C25" i="1"/>
  <c r="C22" i="1"/>
  <c r="C19" i="1"/>
  <c r="C16" i="1"/>
  <c r="C14" i="1"/>
  <c r="C12" i="1"/>
  <c r="C10" i="1"/>
  <c r="C7" i="1"/>
  <c r="C2" i="2" l="1"/>
  <c r="D2" i="2" s="1"/>
  <c r="G2" i="2" s="1"/>
  <c r="G25" i="2" s="1"/>
  <c r="G27" i="2" s="1"/>
  <c r="G29" i="2" s="1"/>
  <c r="H29" i="2" s="1"/>
</calcChain>
</file>

<file path=xl/sharedStrings.xml><?xml version="1.0" encoding="utf-8"?>
<sst xmlns="http://schemas.openxmlformats.org/spreadsheetml/2006/main" count="182" uniqueCount="66">
  <si>
    <t>Dinding samping Kanan</t>
  </si>
  <si>
    <t>Dinding samping kiri</t>
  </si>
  <si>
    <t>Dinding Depan</t>
  </si>
  <si>
    <t>Dinding Belakang</t>
  </si>
  <si>
    <t>=</t>
  </si>
  <si>
    <t>Hitungan Volume Dinding Bagian Bawah (Bata)</t>
  </si>
  <si>
    <t>Kebutuhan Batu bata</t>
  </si>
  <si>
    <t>m3</t>
  </si>
  <si>
    <t>Jumlah batu bata (Berikut nat)</t>
  </si>
  <si>
    <t>Volume total / Volume bata berikut nat</t>
  </si>
  <si>
    <t>Volume 1 Biji Batu bata Berikut nat</t>
  </si>
  <si>
    <t>Volume Bata murni</t>
  </si>
  <si>
    <t>Volume total bata murni</t>
  </si>
  <si>
    <t>Jumlah batu bata (Berikut nat) x Volume bata murni</t>
  </si>
  <si>
    <t>Volume adukan</t>
  </si>
  <si>
    <t>Volume total dinding</t>
  </si>
  <si>
    <t>Volume total dinding - Volume bata murni</t>
  </si>
  <si>
    <t>Kebutuhan semen</t>
  </si>
  <si>
    <t>1/4 x Volume adukan /0.024</t>
  </si>
  <si>
    <t>Zak</t>
  </si>
  <si>
    <t>Kebutuhan pasir</t>
  </si>
  <si>
    <t>3/4 x Volume Adukan</t>
  </si>
  <si>
    <t>M3</t>
  </si>
  <si>
    <t>Hitungan selasar</t>
  </si>
  <si>
    <t>Volume Selasar</t>
  </si>
  <si>
    <t>1/4 x Volume selasar /0.024</t>
  </si>
  <si>
    <t>3/4 x Volume selasar</t>
  </si>
  <si>
    <t>Semen</t>
  </si>
  <si>
    <t>Pasir</t>
  </si>
  <si>
    <t>Batu bata</t>
  </si>
  <si>
    <t>Upah</t>
  </si>
  <si>
    <t>Seng galvalum</t>
  </si>
  <si>
    <t>Keping</t>
  </si>
  <si>
    <t>Buah</t>
  </si>
  <si>
    <t>Pekerjaan acian</t>
  </si>
  <si>
    <t>Hitungan luas dinding</t>
  </si>
  <si>
    <t>Dinding samping kanan</t>
  </si>
  <si>
    <t>Dinding depan</t>
  </si>
  <si>
    <t>Dinding belakang</t>
  </si>
  <si>
    <t>m2</t>
  </si>
  <si>
    <t>Luas Total Permukaan dinding</t>
  </si>
  <si>
    <t>Ketebalan acian</t>
  </si>
  <si>
    <t>M</t>
  </si>
  <si>
    <t>Volume Acian</t>
  </si>
  <si>
    <t>(Luas total permukaan dinding x 2) x Ketebalan acian</t>
  </si>
  <si>
    <t>Volume acian / 0.024</t>
  </si>
  <si>
    <t>Pekerjaan acian Lantai</t>
  </si>
  <si>
    <t>Pekerjaan acian Selasar</t>
  </si>
  <si>
    <t>Papan</t>
  </si>
  <si>
    <t>Kasau</t>
  </si>
  <si>
    <t>Paku</t>
  </si>
  <si>
    <t>Kg</t>
  </si>
  <si>
    <t>Pintu + Kusen</t>
  </si>
  <si>
    <t>Cat</t>
  </si>
  <si>
    <t>Kaleng</t>
  </si>
  <si>
    <t>Ember</t>
  </si>
  <si>
    <t>Cat Lantai</t>
  </si>
  <si>
    <t>Meteran Listrik</t>
  </si>
  <si>
    <t>Bola lampu</t>
  </si>
  <si>
    <t>Paralon listrik</t>
  </si>
  <si>
    <t>Saklar</t>
  </si>
  <si>
    <t>T Dust</t>
  </si>
  <si>
    <t xml:space="preserve">Kabel </t>
  </si>
  <si>
    <t>Kotak sampung</t>
  </si>
  <si>
    <t>Besi Kanal</t>
  </si>
  <si>
    <t>Btg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</si>
</sst>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4" fillId="0" borderId="0" xfId="0" applyFont="1"/>
    <xf numFmtId="164" fontId="0" fillId="0" borderId="0" xfId="1" applyNumberFormat="1" applyFont="1"/>
    <xf numFmtId="164" fontId="0" fillId="0" borderId="0" xfId="0" applyNumberFormat="1"/>
    <xf numFmtId="164" fontId="3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topLeftCell="A70" workbookViewId="0">
      <selection activeCell="F91" sqref="F91"/>
    </sheetView>
  </sheetViews>
  <sheetFormatPr defaultRowHeight="15" x14ac:dyDescent="0.25"/>
  <cols>
    <col min="1" max="1" width="43.140625" bestFit="1" customWidth="1"/>
    <col min="2" max="2" width="2" bestFit="1" customWidth="1"/>
  </cols>
  <sheetData>
    <row r="1" spans="1:4" ht="21" x14ac:dyDescent="0.35">
      <c r="A1" s="2" t="s">
        <v>5</v>
      </c>
    </row>
    <row r="3" spans="1:4" x14ac:dyDescent="0.25">
      <c r="A3" t="s">
        <v>0</v>
      </c>
      <c r="B3" t="s">
        <v>4</v>
      </c>
      <c r="C3">
        <v>5.57</v>
      </c>
    </row>
    <row r="4" spans="1:4" x14ac:dyDescent="0.25">
      <c r="A4" t="s">
        <v>1</v>
      </c>
      <c r="B4" t="s">
        <v>4</v>
      </c>
      <c r="C4">
        <v>5.57</v>
      </c>
    </row>
    <row r="5" spans="1:4" x14ac:dyDescent="0.25">
      <c r="A5" t="s">
        <v>2</v>
      </c>
      <c r="B5" t="s">
        <v>4</v>
      </c>
      <c r="C5">
        <v>10.029999999999999</v>
      </c>
    </row>
    <row r="6" spans="1:4" x14ac:dyDescent="0.25">
      <c r="A6" t="s">
        <v>3</v>
      </c>
      <c r="B6" t="s">
        <v>4</v>
      </c>
      <c r="C6">
        <v>10.46</v>
      </c>
    </row>
    <row r="7" spans="1:4" x14ac:dyDescent="0.25">
      <c r="A7" t="s">
        <v>15</v>
      </c>
      <c r="B7" t="s">
        <v>4</v>
      </c>
      <c r="C7">
        <f>SUM(C3:C6)</f>
        <v>31.630000000000003</v>
      </c>
    </row>
    <row r="9" spans="1:4" x14ac:dyDescent="0.25">
      <c r="A9" t="s">
        <v>6</v>
      </c>
    </row>
    <row r="10" spans="1:4" x14ac:dyDescent="0.25">
      <c r="A10" t="s">
        <v>10</v>
      </c>
      <c r="B10" t="s">
        <v>4</v>
      </c>
      <c r="C10">
        <f>0.1*0.1*0.18</f>
        <v>1.8000000000000004E-3</v>
      </c>
      <c r="D10" t="s">
        <v>7</v>
      </c>
    </row>
    <row r="11" spans="1:4" x14ac:dyDescent="0.25">
      <c r="A11" t="s">
        <v>8</v>
      </c>
      <c r="B11" t="s">
        <v>4</v>
      </c>
      <c r="C11" t="s">
        <v>9</v>
      </c>
    </row>
    <row r="12" spans="1:4" x14ac:dyDescent="0.25">
      <c r="B12" t="s">
        <v>4</v>
      </c>
      <c r="C12">
        <f>C7/C10</f>
        <v>17572.222222222219</v>
      </c>
    </row>
    <row r="14" spans="1:4" x14ac:dyDescent="0.25">
      <c r="A14" t="s">
        <v>11</v>
      </c>
      <c r="B14" t="s">
        <v>4</v>
      </c>
      <c r="C14">
        <f>0.08*0.08*0.16</f>
        <v>1.0240000000000002E-3</v>
      </c>
      <c r="D14" t="s">
        <v>7</v>
      </c>
    </row>
    <row r="15" spans="1:4" x14ac:dyDescent="0.25">
      <c r="A15" t="s">
        <v>12</v>
      </c>
      <c r="B15" t="s">
        <v>4</v>
      </c>
      <c r="C15" t="s">
        <v>13</v>
      </c>
    </row>
    <row r="16" spans="1:4" x14ac:dyDescent="0.25">
      <c r="B16" t="s">
        <v>4</v>
      </c>
      <c r="C16">
        <f>C12*C14</f>
        <v>17.993955555555555</v>
      </c>
      <c r="D16" t="s">
        <v>7</v>
      </c>
    </row>
    <row r="18" spans="1:4" x14ac:dyDescent="0.25">
      <c r="A18" t="s">
        <v>14</v>
      </c>
      <c r="B18" t="s">
        <v>4</v>
      </c>
      <c r="C18" t="s">
        <v>16</v>
      </c>
    </row>
    <row r="19" spans="1:4" x14ac:dyDescent="0.25">
      <c r="B19" t="s">
        <v>4</v>
      </c>
      <c r="C19" s="1">
        <f>C7-C16</f>
        <v>13.636044444444448</v>
      </c>
      <c r="D19" t="s">
        <v>7</v>
      </c>
    </row>
    <row r="21" spans="1:4" x14ac:dyDescent="0.25">
      <c r="A21" t="s">
        <v>17</v>
      </c>
      <c r="B21" t="s">
        <v>4</v>
      </c>
      <c r="C21" t="s">
        <v>18</v>
      </c>
    </row>
    <row r="22" spans="1:4" x14ac:dyDescent="0.25">
      <c r="B22" t="s">
        <v>4</v>
      </c>
      <c r="C22">
        <f>1/4*C19/0.024</f>
        <v>142.04212962962967</v>
      </c>
      <c r="D22" t="s">
        <v>19</v>
      </c>
    </row>
    <row r="24" spans="1:4" x14ac:dyDescent="0.25">
      <c r="A24" t="s">
        <v>20</v>
      </c>
      <c r="B24" t="s">
        <v>4</v>
      </c>
      <c r="C24" t="s">
        <v>21</v>
      </c>
    </row>
    <row r="25" spans="1:4" x14ac:dyDescent="0.25">
      <c r="B25" t="s">
        <v>4</v>
      </c>
      <c r="C25">
        <f>3/4*C19</f>
        <v>10.227033333333335</v>
      </c>
      <c r="D25" t="s">
        <v>22</v>
      </c>
    </row>
    <row r="28" spans="1:4" ht="21" x14ac:dyDescent="0.35">
      <c r="A28" s="2" t="s">
        <v>23</v>
      </c>
    </row>
    <row r="30" spans="1:4" x14ac:dyDescent="0.25">
      <c r="A30" t="s">
        <v>24</v>
      </c>
      <c r="B30" t="s">
        <v>4</v>
      </c>
      <c r="C30">
        <v>3.8</v>
      </c>
      <c r="D30" t="s">
        <v>7</v>
      </c>
    </row>
    <row r="31" spans="1:4" x14ac:dyDescent="0.25">
      <c r="A31" t="s">
        <v>17</v>
      </c>
      <c r="B31" t="s">
        <v>4</v>
      </c>
      <c r="C31" t="s">
        <v>25</v>
      </c>
    </row>
    <row r="32" spans="1:4" x14ac:dyDescent="0.25">
      <c r="B32" t="s">
        <v>4</v>
      </c>
      <c r="C32">
        <f>1/4 *C30/0.024</f>
        <v>39.583333333333329</v>
      </c>
      <c r="D32" t="s">
        <v>19</v>
      </c>
    </row>
    <row r="33" spans="1:4" x14ac:dyDescent="0.25">
      <c r="A33" t="s">
        <v>20</v>
      </c>
      <c r="B33" t="s">
        <v>4</v>
      </c>
      <c r="C33" t="s">
        <v>26</v>
      </c>
    </row>
    <row r="34" spans="1:4" x14ac:dyDescent="0.25">
      <c r="B34" t="s">
        <v>4</v>
      </c>
      <c r="C34">
        <f>3/4 *C30</f>
        <v>2.8499999999999996</v>
      </c>
      <c r="D34" t="s">
        <v>7</v>
      </c>
    </row>
    <row r="40" spans="1:4" x14ac:dyDescent="0.25">
      <c r="A40" t="s">
        <v>34</v>
      </c>
    </row>
    <row r="41" spans="1:4" x14ac:dyDescent="0.25">
      <c r="A41" t="s">
        <v>35</v>
      </c>
    </row>
    <row r="42" spans="1:4" x14ac:dyDescent="0.25">
      <c r="A42" t="s">
        <v>36</v>
      </c>
      <c r="B42" t="s">
        <v>4</v>
      </c>
      <c r="C42">
        <v>46.4</v>
      </c>
      <c r="D42" t="s">
        <v>39</v>
      </c>
    </row>
    <row r="43" spans="1:4" x14ac:dyDescent="0.25">
      <c r="A43" t="s">
        <v>1</v>
      </c>
      <c r="B43" t="s">
        <v>4</v>
      </c>
      <c r="C43">
        <v>46.4</v>
      </c>
      <c r="D43" t="s">
        <v>39</v>
      </c>
    </row>
    <row r="44" spans="1:4" x14ac:dyDescent="0.25">
      <c r="A44" t="s">
        <v>37</v>
      </c>
      <c r="B44" t="s">
        <v>4</v>
      </c>
      <c r="C44">
        <v>83.6</v>
      </c>
      <c r="D44" t="s">
        <v>39</v>
      </c>
    </row>
    <row r="45" spans="1:4" x14ac:dyDescent="0.25">
      <c r="A45" t="s">
        <v>38</v>
      </c>
      <c r="B45" t="s">
        <v>4</v>
      </c>
      <c r="C45">
        <v>87.2</v>
      </c>
      <c r="D45" t="s">
        <v>39</v>
      </c>
    </row>
    <row r="46" spans="1:4" x14ac:dyDescent="0.25">
      <c r="A46" t="s">
        <v>40</v>
      </c>
      <c r="B46" t="s">
        <v>4</v>
      </c>
      <c r="C46">
        <f>SUM(C42:C45)</f>
        <v>263.59999999999997</v>
      </c>
      <c r="D46" t="s">
        <v>39</v>
      </c>
    </row>
    <row r="48" spans="1:4" x14ac:dyDescent="0.25">
      <c r="A48" t="s">
        <v>41</v>
      </c>
      <c r="B48" t="s">
        <v>4</v>
      </c>
      <c r="C48">
        <v>5.0000000000000001E-3</v>
      </c>
      <c r="D48" t="s">
        <v>42</v>
      </c>
    </row>
    <row r="49" spans="1:4" x14ac:dyDescent="0.25">
      <c r="A49" t="s">
        <v>43</v>
      </c>
      <c r="B49" t="s">
        <v>4</v>
      </c>
      <c r="C49" t="s">
        <v>44</v>
      </c>
    </row>
    <row r="50" spans="1:4" x14ac:dyDescent="0.25">
      <c r="B50" t="s">
        <v>4</v>
      </c>
      <c r="C50">
        <f>(C46*2*C48)</f>
        <v>2.6359999999999997</v>
      </c>
      <c r="D50" t="s">
        <v>22</v>
      </c>
    </row>
    <row r="52" spans="1:4" x14ac:dyDescent="0.25">
      <c r="A52" t="s">
        <v>17</v>
      </c>
      <c r="B52" t="s">
        <v>4</v>
      </c>
      <c r="C52" t="s">
        <v>45</v>
      </c>
    </row>
    <row r="53" spans="1:4" x14ac:dyDescent="0.25">
      <c r="B53" t="s">
        <v>4</v>
      </c>
      <c r="C53">
        <f>C50/0.024</f>
        <v>109.83333333333331</v>
      </c>
      <c r="D53" t="s">
        <v>19</v>
      </c>
    </row>
    <row r="59" spans="1:4" x14ac:dyDescent="0.25">
      <c r="A59" t="s">
        <v>46</v>
      </c>
    </row>
    <row r="61" spans="1:4" x14ac:dyDescent="0.25">
      <c r="D61" t="s">
        <v>39</v>
      </c>
    </row>
    <row r="62" spans="1:4" x14ac:dyDescent="0.25">
      <c r="D62" t="s">
        <v>39</v>
      </c>
    </row>
    <row r="63" spans="1:4" x14ac:dyDescent="0.25">
      <c r="D63" t="s">
        <v>39</v>
      </c>
    </row>
    <row r="64" spans="1:4" x14ac:dyDescent="0.25">
      <c r="D64" t="s">
        <v>39</v>
      </c>
    </row>
    <row r="65" spans="1:4" x14ac:dyDescent="0.25">
      <c r="A65" t="s">
        <v>40</v>
      </c>
      <c r="B65" t="s">
        <v>4</v>
      </c>
      <c r="C65">
        <v>0</v>
      </c>
      <c r="D65" t="s">
        <v>39</v>
      </c>
    </row>
    <row r="67" spans="1:4" x14ac:dyDescent="0.25">
      <c r="A67" t="s">
        <v>41</v>
      </c>
      <c r="B67" t="s">
        <v>4</v>
      </c>
      <c r="C67">
        <v>5.0000000000000001E-3</v>
      </c>
      <c r="D67" t="s">
        <v>42</v>
      </c>
    </row>
    <row r="68" spans="1:4" x14ac:dyDescent="0.25">
      <c r="A68" t="s">
        <v>43</v>
      </c>
      <c r="B68" t="s">
        <v>4</v>
      </c>
      <c r="C68" t="s">
        <v>44</v>
      </c>
    </row>
    <row r="69" spans="1:4" x14ac:dyDescent="0.25">
      <c r="B69" t="s">
        <v>4</v>
      </c>
      <c r="C69">
        <f>(C65*2*C67)</f>
        <v>0</v>
      </c>
      <c r="D69" t="s">
        <v>22</v>
      </c>
    </row>
    <row r="71" spans="1:4" x14ac:dyDescent="0.25">
      <c r="A71" t="s">
        <v>17</v>
      </c>
      <c r="B71" t="s">
        <v>4</v>
      </c>
      <c r="C71" t="s">
        <v>45</v>
      </c>
    </row>
    <row r="72" spans="1:4" x14ac:dyDescent="0.25">
      <c r="B72" t="s">
        <v>4</v>
      </c>
      <c r="C72">
        <f>C69/0.024</f>
        <v>0</v>
      </c>
      <c r="D72" t="s">
        <v>19</v>
      </c>
    </row>
    <row r="76" spans="1:4" x14ac:dyDescent="0.25">
      <c r="A76" t="s">
        <v>47</v>
      </c>
    </row>
    <row r="78" spans="1:4" x14ac:dyDescent="0.25">
      <c r="D78" t="s">
        <v>39</v>
      </c>
    </row>
    <row r="79" spans="1:4" x14ac:dyDescent="0.25">
      <c r="D79" t="s">
        <v>39</v>
      </c>
    </row>
    <row r="80" spans="1:4" x14ac:dyDescent="0.25">
      <c r="D80" t="s">
        <v>39</v>
      </c>
    </row>
    <row r="81" spans="1:4" x14ac:dyDescent="0.25">
      <c r="D81" t="s">
        <v>39</v>
      </c>
    </row>
    <row r="82" spans="1:4" x14ac:dyDescent="0.25">
      <c r="A82" t="s">
        <v>40</v>
      </c>
      <c r="B82" t="s">
        <v>4</v>
      </c>
      <c r="C82">
        <v>76</v>
      </c>
      <c r="D82" t="s">
        <v>39</v>
      </c>
    </row>
    <row r="84" spans="1:4" x14ac:dyDescent="0.25">
      <c r="A84" t="s">
        <v>41</v>
      </c>
      <c r="B84" t="s">
        <v>4</v>
      </c>
      <c r="C84">
        <v>5.0000000000000001E-3</v>
      </c>
      <c r="D84" t="s">
        <v>42</v>
      </c>
    </row>
    <row r="85" spans="1:4" x14ac:dyDescent="0.25">
      <c r="A85" t="s">
        <v>43</v>
      </c>
      <c r="B85" t="s">
        <v>4</v>
      </c>
      <c r="C85" t="s">
        <v>44</v>
      </c>
    </row>
    <row r="86" spans="1:4" x14ac:dyDescent="0.25">
      <c r="B86" t="s">
        <v>4</v>
      </c>
      <c r="C86">
        <f>(C82*2*C84)</f>
        <v>0.76</v>
      </c>
      <c r="D86" t="s">
        <v>22</v>
      </c>
    </row>
    <row r="88" spans="1:4" x14ac:dyDescent="0.25">
      <c r="A88" t="s">
        <v>17</v>
      </c>
      <c r="B88" t="s">
        <v>4</v>
      </c>
      <c r="C88" t="s">
        <v>45</v>
      </c>
    </row>
    <row r="89" spans="1:4" x14ac:dyDescent="0.25">
      <c r="B89" t="s">
        <v>4</v>
      </c>
      <c r="C89">
        <f>C86/0.024</f>
        <v>31.666666666666668</v>
      </c>
      <c r="D89" t="s">
        <v>19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9"/>
  <sheetViews>
    <sheetView zoomScale="130" zoomScaleNormal="130" workbookViewId="0">
      <selection activeCell="D5" sqref="D5"/>
    </sheetView>
  </sheetViews>
  <sheetFormatPr defaultRowHeight="15" x14ac:dyDescent="0.25"/>
  <cols>
    <col min="1" max="1" width="13.85546875" bestFit="1" customWidth="1"/>
    <col min="2" max="2" width="2" bestFit="1" customWidth="1"/>
    <col min="3" max="3" width="12.28515625" bestFit="1" customWidth="1"/>
    <col min="7" max="7" width="16" bestFit="1" customWidth="1"/>
    <col min="8" max="8" width="17.5703125" bestFit="1" customWidth="1"/>
  </cols>
  <sheetData>
    <row r="2" spans="1:7" x14ac:dyDescent="0.25">
      <c r="A2" t="s">
        <v>27</v>
      </c>
      <c r="B2" t="s">
        <v>4</v>
      </c>
      <c r="C2">
        <f>Analisa!C22+Analisa!C32+Analisa!C53+Analisa!C72+Analisa!C89</f>
        <v>323.12546296296301</v>
      </c>
      <c r="D2" t="str">
        <f>FIXED(C2,0)</f>
        <v>323</v>
      </c>
      <c r="E2" t="s">
        <v>19</v>
      </c>
      <c r="F2">
        <v>80000</v>
      </c>
      <c r="G2" s="3">
        <f>D2*F2</f>
        <v>25840000</v>
      </c>
    </row>
    <row r="3" spans="1:7" x14ac:dyDescent="0.25">
      <c r="A3" t="s">
        <v>28</v>
      </c>
      <c r="B3" t="s">
        <v>4</v>
      </c>
      <c r="C3">
        <f>Analisa!C25+Analisa!C34</f>
        <v>13.077033333333334</v>
      </c>
      <c r="D3" t="str">
        <f t="shared" ref="D3:D4" si="0">FIXED(C3,0)</f>
        <v>13</v>
      </c>
      <c r="E3" t="s">
        <v>22</v>
      </c>
      <c r="F3">
        <v>220000</v>
      </c>
      <c r="G3" s="3">
        <f t="shared" ref="G3:G12" si="1">D3*F3</f>
        <v>2860000</v>
      </c>
    </row>
    <row r="4" spans="1:7" x14ac:dyDescent="0.25">
      <c r="A4" t="s">
        <v>29</v>
      </c>
      <c r="B4" t="s">
        <v>4</v>
      </c>
      <c r="C4">
        <f>Analisa!C12</f>
        <v>17572.222222222219</v>
      </c>
      <c r="D4" t="str">
        <f t="shared" si="0"/>
        <v>17,572</v>
      </c>
      <c r="E4" t="s">
        <v>22</v>
      </c>
      <c r="F4">
        <v>650</v>
      </c>
      <c r="G4" s="3">
        <f t="shared" si="1"/>
        <v>11421800</v>
      </c>
    </row>
    <row r="5" spans="1:7" x14ac:dyDescent="0.25">
      <c r="A5" t="s">
        <v>31</v>
      </c>
      <c r="B5" t="s">
        <v>4</v>
      </c>
      <c r="D5">
        <v>90</v>
      </c>
      <c r="E5" t="s">
        <v>32</v>
      </c>
      <c r="F5">
        <v>100000</v>
      </c>
      <c r="G5" s="3">
        <f t="shared" si="1"/>
        <v>9000000</v>
      </c>
    </row>
    <row r="6" spans="1:7" x14ac:dyDescent="0.25">
      <c r="A6" t="s">
        <v>52</v>
      </c>
      <c r="B6" t="s">
        <v>4</v>
      </c>
      <c r="D6">
        <v>5</v>
      </c>
      <c r="E6" t="s">
        <v>33</v>
      </c>
      <c r="F6">
        <v>3000000</v>
      </c>
      <c r="G6" s="3">
        <f t="shared" si="1"/>
        <v>15000000</v>
      </c>
    </row>
    <row r="7" spans="1:7" x14ac:dyDescent="0.25">
      <c r="A7" t="s">
        <v>48</v>
      </c>
      <c r="B7" t="s">
        <v>4</v>
      </c>
      <c r="D7">
        <v>1</v>
      </c>
      <c r="E7" t="s">
        <v>7</v>
      </c>
      <c r="F7">
        <v>2200000</v>
      </c>
      <c r="G7" s="3">
        <f t="shared" si="1"/>
        <v>2200000</v>
      </c>
    </row>
    <row r="8" spans="1:7" x14ac:dyDescent="0.25">
      <c r="A8" t="s">
        <v>49</v>
      </c>
      <c r="B8" t="s">
        <v>4</v>
      </c>
      <c r="D8">
        <v>1</v>
      </c>
      <c r="E8" t="s">
        <v>7</v>
      </c>
      <c r="F8">
        <v>2200000</v>
      </c>
      <c r="G8" s="3">
        <f t="shared" si="1"/>
        <v>2200000</v>
      </c>
    </row>
    <row r="9" spans="1:7" x14ac:dyDescent="0.25">
      <c r="A9" t="s">
        <v>50</v>
      </c>
      <c r="B9" t="s">
        <v>4</v>
      </c>
      <c r="D9">
        <v>5</v>
      </c>
      <c r="E9" t="s">
        <v>51</v>
      </c>
      <c r="F9">
        <v>25000</v>
      </c>
      <c r="G9" s="3">
        <f t="shared" si="1"/>
        <v>125000</v>
      </c>
    </row>
    <row r="10" spans="1:7" x14ac:dyDescent="0.25">
      <c r="A10" t="s">
        <v>53</v>
      </c>
      <c r="B10" t="s">
        <v>4</v>
      </c>
      <c r="D10">
        <v>5</v>
      </c>
      <c r="E10" t="s">
        <v>55</v>
      </c>
      <c r="F10">
        <v>565000</v>
      </c>
      <c r="G10" s="3">
        <f t="shared" si="1"/>
        <v>2825000</v>
      </c>
    </row>
    <row r="11" spans="1:7" x14ac:dyDescent="0.25">
      <c r="A11" t="s">
        <v>56</v>
      </c>
      <c r="B11" t="s">
        <v>4</v>
      </c>
      <c r="D11">
        <v>10</v>
      </c>
      <c r="E11" t="s">
        <v>54</v>
      </c>
      <c r="F11">
        <v>65000</v>
      </c>
      <c r="G11" s="3">
        <f t="shared" si="1"/>
        <v>650000</v>
      </c>
    </row>
    <row r="12" spans="1:7" x14ac:dyDescent="0.25">
      <c r="A12" t="s">
        <v>64</v>
      </c>
      <c r="B12" t="s">
        <v>4</v>
      </c>
      <c r="D12">
        <v>36</v>
      </c>
      <c r="E12" t="s">
        <v>65</v>
      </c>
      <c r="F12">
        <v>100000</v>
      </c>
      <c r="G12" s="3">
        <f t="shared" si="1"/>
        <v>3600000</v>
      </c>
    </row>
    <row r="13" spans="1:7" x14ac:dyDescent="0.25">
      <c r="A13" t="s">
        <v>57</v>
      </c>
      <c r="B13" t="s">
        <v>4</v>
      </c>
      <c r="D13">
        <v>1</v>
      </c>
      <c r="E13" t="s">
        <v>33</v>
      </c>
      <c r="G13" s="3">
        <v>2500000</v>
      </c>
    </row>
    <row r="14" spans="1:7" x14ac:dyDescent="0.25">
      <c r="A14" t="s">
        <v>58</v>
      </c>
      <c r="B14" t="s">
        <v>4</v>
      </c>
    </row>
    <row r="15" spans="1:7" x14ac:dyDescent="0.25">
      <c r="A15" t="s">
        <v>59</v>
      </c>
      <c r="B15" t="s">
        <v>4</v>
      </c>
    </row>
    <row r="16" spans="1:7" x14ac:dyDescent="0.25">
      <c r="A16" t="s">
        <v>58</v>
      </c>
      <c r="B16" t="s">
        <v>4</v>
      </c>
    </row>
    <row r="17" spans="1:8" x14ac:dyDescent="0.25">
      <c r="A17" t="s">
        <v>60</v>
      </c>
      <c r="B17" t="s">
        <v>4</v>
      </c>
    </row>
    <row r="18" spans="1:8" x14ac:dyDescent="0.25">
      <c r="A18" t="s">
        <v>61</v>
      </c>
      <c r="B18" t="s">
        <v>4</v>
      </c>
    </row>
    <row r="19" spans="1:8" x14ac:dyDescent="0.25">
      <c r="A19" t="s">
        <v>62</v>
      </c>
      <c r="B19" t="s">
        <v>4</v>
      </c>
    </row>
    <row r="20" spans="1:8" x14ac:dyDescent="0.25">
      <c r="A20" t="s">
        <v>63</v>
      </c>
      <c r="B20" t="s">
        <v>4</v>
      </c>
    </row>
    <row r="24" spans="1:8" x14ac:dyDescent="0.25">
      <c r="A24" t="s">
        <v>30</v>
      </c>
      <c r="B24" t="s">
        <v>4</v>
      </c>
    </row>
    <row r="25" spans="1:8" x14ac:dyDescent="0.25">
      <c r="G25" s="3">
        <f>SUM(G2:G22)</f>
        <v>78221800</v>
      </c>
    </row>
    <row r="27" spans="1:8" x14ac:dyDescent="0.25">
      <c r="A27" t="s">
        <v>30</v>
      </c>
      <c r="B27" t="s">
        <v>4</v>
      </c>
      <c r="G27" s="4">
        <f>30%*G25</f>
        <v>23466540</v>
      </c>
    </row>
    <row r="29" spans="1:8" ht="18.75" x14ac:dyDescent="0.3">
      <c r="G29" s="5">
        <f>G25+G27</f>
        <v>101688340</v>
      </c>
      <c r="H29" s="5">
        <f>G29+102000000</f>
        <v>203688340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Analisa</vt:lpstr>
      <vt:lpstr>Rekap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</dc:creator>
  <cp:lastModifiedBy>Ari</cp:lastModifiedBy>
  <dcterms:created xsi:type="dcterms:W3CDTF">2019-09-18T10:19:39Z</dcterms:created>
  <dcterms:modified xsi:type="dcterms:W3CDTF">2019-09-21T06:52:05Z</dcterms:modified>
</cp:coreProperties>
</file>