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.wmf" ContentType="image/x-wmf"/>
  <Override PartName="/xl/media/image6.wmf" ContentType="image/x-wmf"/>
  <Override PartName="/xl/media/image5.wmf" ContentType="image/x-wmf"/>
  <Override PartName="/xl/media/image4.wmf" ContentType="image/x-wmf"/>
  <Override PartName="/xl/media/image3.wmf" ContentType="image/x-wmf"/>
  <Override PartName="/xl/media/image2.wmf" ContentType="image/x-wmf"/>
  <Override PartName="/xl/media/image1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<sst xmlns="http://schemas.openxmlformats.org/spreadsheetml/2006/main" count="28" uniqueCount="28">
  <si>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нач инт</t>
  </si>
  <si>
    <t>конец инт</t>
  </si>
  <si>
    <t>Интервалы значений признака-фактора</t>
  </si>
  <si>
    <t>Число единиц, входящих в интервал</t>
  </si>
  <si>
    <t>Удельный вес единиц, входящих в интервал, в общем их числе, %</t>
  </si>
  <si>
    <t>Удельный вес единиц, входящих в интервал, при нормальном распределении, %</t>
  </si>
  <si>
    <t>Количество</t>
  </si>
  <si>
    <t>Интервалы</t>
  </si>
  <si>
    <r>
      <t xml:space="preserve">Число вариант, попавших, в </t>
    </r>
    <r>
      <rPr>
        <i val="true"/>
        <sz val="11"/>
        <color rgb="FF000000"/>
        <rFont val="Times New Roman"/>
        <family val="1"/>
        <charset val="204"/>
      </rPr>
      <t xml:space="preserve">i</t>
    </r>
    <r>
      <rPr>
        <sz val="11"/>
        <color rgb="FF000000"/>
        <rFont val="Times New Roman"/>
        <family val="1"/>
        <charset val="204"/>
      </rPr>
      <t xml:space="preserve">-ый интервал.</t>
    </r>
  </si>
  <si>
    <r>
      <t xml:space="preserve">Сумма результирующего фактора </t>
    </r>
    <r>
      <rPr>
        <i val="true"/>
        <sz val="11"/>
        <color rgb="FF000000"/>
        <rFont val="Times New Roman"/>
        <family val="1"/>
        <charset val="204"/>
      </rPr>
      <t xml:space="preserve">i</t>
    </r>
    <r>
      <rPr>
        <sz val="11"/>
        <color rgb="FF000000"/>
        <rFont val="Times New Roman"/>
        <family val="1"/>
        <charset val="204"/>
      </rPr>
      <t xml:space="preserve">- ого интервала </t>
    </r>
  </si>
  <si>
    <t>Средняя величина результирующего фактора в группе</t>
  </si>
  <si>
    <t>Размер</t>
  </si>
  <si>
    <t>x3, x4</t>
  </si>
  <si>
    <t>x4, x5</t>
  </si>
  <si>
    <t>x5, x6</t>
  </si>
  <si>
    <t>Количество:</t>
  </si>
  <si>
    <t>X</t>
  </si>
  <si>
    <t>Y</t>
  </si>
  <si>
    <t>Среднее</t>
  </si>
  <si>
    <t>Дисперсия</t>
  </si>
  <si>
    <t>Среднее квадратическое</t>
  </si>
  <si>
    <t>Сумма па столбцах</t>
  </si>
  <si>
    <t>Число степеней свободы</t>
  </si>
  <si>
    <t>Коэффициент корреляции</t>
  </si>
  <si>
    <t>Значимость корреляции</t>
  </si>
  <si>
    <t>Коэффициенты уравнения регрессии:</t>
  </si>
  <si>
    <t>a</t>
  </si>
  <si>
    <t>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</si>
</sst>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b val="true"/>
      <sz val="18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Корелляционное поле</a:t>
            </a:r>
          </a:p>
        </c:rich>
      </c:tx>
      <c:layout/>
    </c:title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99ccff"/>
            </a:solidFill>
            <a:ln w="28440">
              <a:noFill/>
            </a:ln>
          </c:spPr>
          <c:marker>
            <c:size val="3"/>
          </c:marker>
          <c:xVal>
            <c:numRef>
              <c:f>Лист1!$A$1:$A$20</c:f>
              <c:numCache>
                <c:formatCode>General</c:formatCode>
                <c:ptCount val="20"/>
                <c:pt idx="0">
                  <c:v>120</c:v>
                </c:pt>
                <c:pt idx="1">
                  <c:v>114</c:v>
                </c:pt>
                <c:pt idx="2">
                  <c:v>93</c:v>
                </c:pt>
                <c:pt idx="3">
                  <c:v>124</c:v>
                </c:pt>
                <c:pt idx="4">
                  <c:v>122</c:v>
                </c:pt>
                <c:pt idx="5">
                  <c:v>124</c:v>
                </c:pt>
                <c:pt idx="6">
                  <c:v>107</c:v>
                </c:pt>
                <c:pt idx="7">
                  <c:v>116</c:v>
                </c:pt>
                <c:pt idx="8">
                  <c:v>123</c:v>
                </c:pt>
                <c:pt idx="9">
                  <c:v>109</c:v>
                </c:pt>
                <c:pt idx="10">
                  <c:v>104</c:v>
                </c:pt>
                <c:pt idx="11">
                  <c:v>122</c:v>
                </c:pt>
                <c:pt idx="12">
                  <c:v>109</c:v>
                </c:pt>
                <c:pt idx="13">
                  <c:v>121</c:v>
                </c:pt>
                <c:pt idx="14">
                  <c:v>111</c:v>
                </c:pt>
                <c:pt idx="15">
                  <c:v>124</c:v>
                </c:pt>
                <c:pt idx="16">
                  <c:v>122</c:v>
                </c:pt>
                <c:pt idx="17">
                  <c:v>117</c:v>
                </c:pt>
                <c:pt idx="18">
                  <c:v>109</c:v>
                </c:pt>
                <c:pt idx="19">
                  <c:v>123</c:v>
                </c:pt>
              </c:numCache>
            </c:numRef>
          </c:xVal>
          <c:yVal>
            <c:numRef>
              <c:f>Лист1!$B$1:$B$20</c:f>
              <c:numCache>
                <c:formatCode>General</c:formatCode>
                <c:ptCount val="20"/>
                <c:pt idx="0">
                  <c:v>32</c:v>
                </c:pt>
                <c:pt idx="1">
                  <c:v>37</c:v>
                </c:pt>
                <c:pt idx="2">
                  <c:v>48</c:v>
                </c:pt>
                <c:pt idx="3">
                  <c:v>29</c:v>
                </c:pt>
                <c:pt idx="4">
                  <c:v>36</c:v>
                </c:pt>
                <c:pt idx="5">
                  <c:v>34</c:v>
                </c:pt>
                <c:pt idx="6">
                  <c:v>44</c:v>
                </c:pt>
                <c:pt idx="7">
                  <c:v>34</c:v>
                </c:pt>
                <c:pt idx="8">
                  <c:v>31</c:v>
                </c:pt>
                <c:pt idx="9">
                  <c:v>41</c:v>
                </c:pt>
                <c:pt idx="10">
                  <c:v>41</c:v>
                </c:pt>
                <c:pt idx="11">
                  <c:v>27</c:v>
                </c:pt>
                <c:pt idx="12">
                  <c:v>41</c:v>
                </c:pt>
                <c:pt idx="13">
                  <c:v>21</c:v>
                </c:pt>
                <c:pt idx="14">
                  <c:v>17</c:v>
                </c:pt>
                <c:pt idx="15">
                  <c:v>24</c:v>
                </c:pt>
                <c:pt idx="16">
                  <c:v>20</c:v>
                </c:pt>
                <c:pt idx="17">
                  <c:v>21</c:v>
                </c:pt>
                <c:pt idx="18">
                  <c:v>42</c:v>
                </c:pt>
                <c:pt idx="19">
                  <c:v>26</c:v>
                </c:pt>
              </c:numCache>
            </c:numRef>
          </c:yVal>
        </c:ser>
        <c:axId val="4371075"/>
        <c:axId val="47194913"/>
      </c:scatterChart>
      <c:valAx>
        <c:axId val="4371075"/>
        <c:scaling>
          <c:orientation val="minMax"/>
          <c:min val="80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7194913"/>
        <c:crossesAt val="0"/>
      </c:valAx>
      <c:valAx>
        <c:axId val="4719491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371075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1.wmf"/><Relationship Id="rId3" Type="http://schemas.openxmlformats.org/officeDocument/2006/relationships/image" Target="../media/image2.wmf"/><Relationship Id="rId4" Type="http://schemas.openxmlformats.org/officeDocument/2006/relationships/image" Target="../media/image3.wmf"/><Relationship Id="rId5" Type="http://schemas.openxmlformats.org/officeDocument/2006/relationships/image" Target="../media/image4.wmf"/><Relationship Id="rId6" Type="http://schemas.openxmlformats.org/officeDocument/2006/relationships/image" Target="../media/image5.wmf"/><Relationship Id="rId7" Type="http://schemas.openxmlformats.org/officeDocument/2006/relationships/image" Target="../media/image6.wmf"/><Relationship Id="rId8" Type="http://schemas.openxmlformats.org/officeDocument/2006/relationships/image" Target="../media/image7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92160</xdr:colOff>
      <xdr:row>0</xdr:row>
      <xdr:rowOff>120240</xdr:rowOff>
    </xdr:from>
    <xdr:to>
      <xdr:col>9</xdr:col>
      <xdr:colOff>138960</xdr:colOff>
      <xdr:row>14</xdr:row>
      <xdr:rowOff>61560</xdr:rowOff>
    </xdr:to>
    <xdr:graphicFrame>
      <xdr:nvGraphicFramePr>
        <xdr:cNvPr id="0" name="Корреляционное поле"/>
        <xdr:cNvGraphicFramePr/>
      </xdr:nvGraphicFramePr>
      <xdr:xfrm>
        <a:off x="2368440" y="120240"/>
        <a:ext cx="6419520" cy="465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13</xdr:col>
      <xdr:colOff>54000</xdr:colOff>
      <xdr:row>2</xdr:row>
      <xdr:rowOff>182160</xdr:rowOff>
    </xdr:from>
    <xdr:to>
      <xdr:col>13</xdr:col>
      <xdr:colOff>1815840</xdr:colOff>
      <xdr:row>3</xdr:row>
      <xdr:rowOff>143640</xdr:rowOff>
    </xdr:to>
    <xdr:pic>
      <xdr:nvPicPr>
        <xdr:cNvPr id="1" name="Picture 3" descr=""/>
        <xdr:cNvPicPr/>
      </xdr:nvPicPr>
      <xdr:blipFill>
        <a:blip r:embed="rId2"/>
        <a:stretch>
          <a:fillRect/>
        </a:stretch>
      </xdr:blipFill>
      <xdr:spPr>
        <a:xfrm>
          <a:off x="11401920" y="1734480"/>
          <a:ext cx="1761840" cy="16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54000</xdr:colOff>
      <xdr:row>3</xdr:row>
      <xdr:rowOff>181800</xdr:rowOff>
    </xdr:from>
    <xdr:to>
      <xdr:col>13</xdr:col>
      <xdr:colOff>1958760</xdr:colOff>
      <xdr:row>4</xdr:row>
      <xdr:rowOff>143640</xdr:rowOff>
    </xdr:to>
    <xdr:pic>
      <xdr:nvPicPr>
        <xdr:cNvPr id="2" name="Picture 2" descr=""/>
        <xdr:cNvPicPr/>
      </xdr:nvPicPr>
      <xdr:blipFill>
        <a:blip r:embed="rId3"/>
        <a:stretch>
          <a:fillRect/>
        </a:stretch>
      </xdr:blipFill>
      <xdr:spPr>
        <a:xfrm>
          <a:off x="11401920" y="1934280"/>
          <a:ext cx="1904760" cy="16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54000</xdr:colOff>
      <xdr:row>4</xdr:row>
      <xdr:rowOff>182160</xdr:rowOff>
    </xdr:from>
    <xdr:to>
      <xdr:col>13</xdr:col>
      <xdr:colOff>1968480</xdr:colOff>
      <xdr:row>5</xdr:row>
      <xdr:rowOff>143640</xdr:rowOff>
    </xdr:to>
    <xdr:pic>
      <xdr:nvPicPr>
        <xdr:cNvPr id="3" name="Picture 1" descr=""/>
        <xdr:cNvPicPr/>
      </xdr:nvPicPr>
      <xdr:blipFill>
        <a:blip r:embed="rId4"/>
        <a:stretch>
          <a:fillRect/>
        </a:stretch>
      </xdr:blipFill>
      <xdr:spPr>
        <a:xfrm>
          <a:off x="11401920" y="2134440"/>
          <a:ext cx="1914480" cy="161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15</xdr:col>
      <xdr:colOff>577800</xdr:colOff>
      <xdr:row>8</xdr:row>
      <xdr:rowOff>925200</xdr:rowOff>
    </xdr:from>
    <xdr:to>
      <xdr:col>16</xdr:col>
      <xdr:colOff>53640</xdr:colOff>
      <xdr:row>9</xdr:row>
      <xdr:rowOff>181440</xdr:rowOff>
    </xdr:to>
    <xdr:pic>
      <xdr:nvPicPr>
        <xdr:cNvPr id="4" name="Picture 8" descr=""/>
        <xdr:cNvPicPr/>
      </xdr:nvPicPr>
      <xdr:blipFill>
        <a:blip r:embed="rId5"/>
        <a:stretch>
          <a:fillRect/>
        </a:stretch>
      </xdr:blipFill>
      <xdr:spPr>
        <a:xfrm>
          <a:off x="16650720" y="3668400"/>
          <a:ext cx="234720" cy="256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16</xdr:col>
      <xdr:colOff>625680</xdr:colOff>
      <xdr:row>8</xdr:row>
      <xdr:rowOff>839520</xdr:rowOff>
    </xdr:from>
    <xdr:to>
      <xdr:col>17</xdr:col>
      <xdr:colOff>53640</xdr:colOff>
      <xdr:row>9</xdr:row>
      <xdr:rowOff>153360</xdr:rowOff>
    </xdr:to>
    <xdr:pic>
      <xdr:nvPicPr>
        <xdr:cNvPr id="5" name="Picture 7" descr=""/>
        <xdr:cNvPicPr/>
      </xdr:nvPicPr>
      <xdr:blipFill>
        <a:blip r:embed="rId6"/>
        <a:stretch>
          <a:fillRect/>
        </a:stretch>
      </xdr:blipFill>
      <xdr:spPr>
        <a:xfrm>
          <a:off x="17457480" y="3582720"/>
          <a:ext cx="186840" cy="313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54000</xdr:colOff>
      <xdr:row>10</xdr:row>
      <xdr:rowOff>182160</xdr:rowOff>
    </xdr:from>
    <xdr:to>
      <xdr:col>13</xdr:col>
      <xdr:colOff>510840</xdr:colOff>
      <xdr:row>11</xdr:row>
      <xdr:rowOff>181800</xdr:rowOff>
    </xdr:to>
    <xdr:pic>
      <xdr:nvPicPr>
        <xdr:cNvPr id="6" name="Picture 6" descr=""/>
        <xdr:cNvPicPr/>
      </xdr:nvPicPr>
      <xdr:blipFill>
        <a:blip r:embed="rId7"/>
        <a:stretch>
          <a:fillRect/>
        </a:stretch>
      </xdr:blipFill>
      <xdr:spPr>
        <a:xfrm>
          <a:off x="11401920" y="4125240"/>
          <a:ext cx="456840" cy="199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54000</xdr:colOff>
      <xdr:row>11</xdr:row>
      <xdr:rowOff>182160</xdr:rowOff>
    </xdr:from>
    <xdr:to>
      <xdr:col>13</xdr:col>
      <xdr:colOff>520560</xdr:colOff>
      <xdr:row>13</xdr:row>
      <xdr:rowOff>3240</xdr:rowOff>
    </xdr:to>
    <xdr:pic>
      <xdr:nvPicPr>
        <xdr:cNvPr id="7" name="Picture 5" descr=""/>
        <xdr:cNvPicPr/>
      </xdr:nvPicPr>
      <xdr:blipFill>
        <a:blip r:embed="rId8"/>
        <a:stretch>
          <a:fillRect/>
        </a:stretch>
      </xdr:blipFill>
      <xdr:spPr>
        <a:xfrm>
          <a:off x="11401920" y="4325400"/>
          <a:ext cx="466560" cy="199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4" activeCellId="0" sqref="Q14"/>
    </sheetView>
  </sheetViews>
  <sheetFormatPr defaultRowHeight="15"/>
  <cols>
    <col collapsed="false" hidden="false" max="3" min="1" style="0" width="8.53441295546559"/>
    <col collapsed="false" hidden="false" max="4" min="4" style="0" width="29"/>
    <col collapsed="false" hidden="false" max="11" min="5" style="0" width="8.53441295546559"/>
    <col collapsed="false" hidden="false" max="12" min="12" style="0" width="6.57085020242915"/>
    <col collapsed="false" hidden="false" max="13" min="13" style="0" width="6.71255060728745"/>
    <col collapsed="false" hidden="false" max="14" min="14" style="0" width="28.8582995951417"/>
    <col collapsed="false" hidden="false" max="15" min="15" style="0" width="24.2793522267206"/>
    <col collapsed="false" hidden="false" max="1025" min="16" style="0" width="8.53441295546559"/>
  </cols>
  <sheetData>
    <row r="1" customFormat="false" ht="15.75" hidden="false" customHeight="false" outlineLevel="0" collapsed="false">
      <c r="A1" s="0" t="n">
        <v>120</v>
      </c>
      <c r="B1" s="0" t="n">
        <v>32</v>
      </c>
    </row>
    <row r="2" customFormat="false" ht="106.5" hidden="false" customHeight="true" outlineLevel="0" collapsed="false">
      <c r="A2" s="0" t="n">
        <v>114</v>
      </c>
      <c r="B2" s="0" t="n">
        <v>37</v>
      </c>
      <c r="L2" s="0" t="s">
        <v>0</v>
      </c>
      <c r="M2" s="0" t="s">
        <v>1</v>
      </c>
      <c r="N2" s="1" t="s">
        <v>2</v>
      </c>
      <c r="O2" s="2" t="s">
        <v>3</v>
      </c>
      <c r="P2" s="2" t="s">
        <v>4</v>
      </c>
      <c r="Q2" s="2" t="s">
        <v>5</v>
      </c>
    </row>
    <row r="3" customFormat="false" ht="15.75" hidden="false" customHeight="false" outlineLevel="0" collapsed="false">
      <c r="A3" s="0" t="n">
        <v>93</v>
      </c>
      <c r="B3" s="0" t="n">
        <v>48</v>
      </c>
      <c r="N3" s="3" t="n">
        <v>1</v>
      </c>
      <c r="O3" s="4" t="n">
        <v>2</v>
      </c>
      <c r="P3" s="4" t="n">
        <v>3</v>
      </c>
      <c r="Q3" s="4" t="n">
        <v>4</v>
      </c>
    </row>
    <row r="4" customFormat="false" ht="15.75" hidden="false" customHeight="false" outlineLevel="0" collapsed="false">
      <c r="A4" s="0" t="n">
        <v>124</v>
      </c>
      <c r="B4" s="0" t="n">
        <v>29</v>
      </c>
      <c r="L4" s="0" t="n">
        <f aca="false">$E$19-$E$21</f>
        <v>107.214098379324</v>
      </c>
      <c r="M4" s="0" t="n">
        <f aca="false">$E$19+$E$21</f>
        <v>124.185901620676</v>
      </c>
      <c r="N4" s="5"/>
      <c r="O4" s="4" t="n">
        <f aca="false">COUNTIFS(A:A,"&gt;="&amp;L4,A:A,"&lt;="&amp;M4)</f>
        <v>17</v>
      </c>
      <c r="P4" s="4" t="n">
        <f aca="false">O4/$F$17</f>
        <v>0.85</v>
      </c>
      <c r="Q4" s="6" t="n">
        <v>0.683</v>
      </c>
    </row>
    <row r="5" customFormat="false" ht="15.75" hidden="false" customHeight="false" outlineLevel="0" collapsed="false">
      <c r="A5" s="0" t="n">
        <v>122</v>
      </c>
      <c r="B5" s="0" t="n">
        <v>36</v>
      </c>
      <c r="L5" s="0" t="n">
        <f aca="false">$E$19-2*$E$21</f>
        <v>98.7281967586483</v>
      </c>
      <c r="M5" s="0" t="n">
        <f aca="false">$E$19+2*$E$21</f>
        <v>132.671803241352</v>
      </c>
      <c r="N5" s="5"/>
      <c r="O5" s="4" t="n">
        <f aca="false">COUNTIFS(A:A,"&gt;="&amp;L5,A:A,"&lt;="&amp;M5)</f>
        <v>19</v>
      </c>
      <c r="P5" s="4" t="n">
        <f aca="false">O5/$F$17</f>
        <v>0.95</v>
      </c>
      <c r="Q5" s="6" t="n">
        <v>0.954</v>
      </c>
    </row>
    <row r="6" customFormat="false" ht="15.75" hidden="false" customHeight="false" outlineLevel="0" collapsed="false">
      <c r="A6" s="0" t="n">
        <v>124</v>
      </c>
      <c r="B6" s="0" t="n">
        <v>34</v>
      </c>
      <c r="L6" s="0" t="n">
        <f aca="false">$E$19-3*$E$21</f>
        <v>90.2422951379724</v>
      </c>
      <c r="M6" s="0" t="n">
        <f aca="false">$E$19+3*$E$21</f>
        <v>141.157704862028</v>
      </c>
      <c r="N6" s="5"/>
      <c r="O6" s="4" t="n">
        <f aca="false">COUNTIFS(A:A,"&gt;="&amp;L6,A:A,"&lt;="&amp;M6)</f>
        <v>20</v>
      </c>
      <c r="P6" s="4" t="n">
        <f aca="false">O6/$F$17</f>
        <v>1</v>
      </c>
      <c r="Q6" s="6" t="n">
        <v>0.997</v>
      </c>
    </row>
    <row r="7" customFormat="false" ht="15" hidden="false" customHeight="false" outlineLevel="0" collapsed="false">
      <c r="A7" s="0" t="n">
        <v>107</v>
      </c>
      <c r="B7" s="0" t="n">
        <v>44</v>
      </c>
    </row>
    <row r="8" customFormat="false" ht="15.75" hidden="false" customHeight="false" outlineLevel="0" collapsed="false">
      <c r="A8" s="0" t="n">
        <v>116</v>
      </c>
      <c r="B8" s="0" t="n">
        <v>34</v>
      </c>
    </row>
    <row r="9" customFormat="false" ht="78.75" hidden="false" customHeight="true" outlineLevel="0" collapsed="false">
      <c r="A9" s="0" t="n">
        <v>123</v>
      </c>
      <c r="B9" s="0" t="n">
        <v>31</v>
      </c>
      <c r="K9" s="0" t="s">
        <v>6</v>
      </c>
      <c r="L9" s="0" t="n">
        <f aca="false">1+FLOOR(LOG(F17,2), 1,1)</f>
        <v>5</v>
      </c>
      <c r="N9" s="1" t="s">
        <v>7</v>
      </c>
      <c r="O9" s="1" t="s">
        <v>8</v>
      </c>
      <c r="P9" s="7" t="s">
        <v>9</v>
      </c>
      <c r="Q9" s="7" t="s">
        <v>10</v>
      </c>
    </row>
    <row r="10" customFormat="false" ht="15.75" hidden="false" customHeight="false" outlineLevel="0" collapsed="false">
      <c r="A10" s="0" t="n">
        <v>109</v>
      </c>
      <c r="B10" s="0" t="n">
        <v>41</v>
      </c>
      <c r="K10" s="0" t="s">
        <v>11</v>
      </c>
      <c r="L10" s="0" t="n">
        <f aca="false">(MAX(A:A)-MIN(A:A))/L9</f>
        <v>6.2</v>
      </c>
      <c r="N10" s="1"/>
      <c r="O10" s="1"/>
      <c r="P10" s="3"/>
      <c r="Q10" s="3"/>
    </row>
    <row r="11" customFormat="false" ht="15.75" hidden="false" customHeight="false" outlineLevel="0" collapsed="false">
      <c r="A11" s="0" t="n">
        <v>104</v>
      </c>
      <c r="B11" s="0" t="n">
        <v>41</v>
      </c>
      <c r="N11" s="3" t="n">
        <v>1</v>
      </c>
      <c r="O11" s="4" t="n">
        <v>2</v>
      </c>
      <c r="P11" s="4" t="n">
        <v>3</v>
      </c>
      <c r="Q11" s="4" t="n">
        <v>4</v>
      </c>
    </row>
    <row r="12" customFormat="false" ht="14.9" hidden="false" customHeight="false" outlineLevel="0" collapsed="false">
      <c r="A12" s="0" t="n">
        <v>122</v>
      </c>
      <c r="B12" s="0" t="n">
        <v>27</v>
      </c>
      <c r="L12" s="0" t="n">
        <f aca="false">MIN(A:A)</f>
        <v>93</v>
      </c>
      <c r="M12" s="0" t="n">
        <f aca="false">L12+$L$10</f>
        <v>99.2</v>
      </c>
      <c r="N12" s="5"/>
      <c r="O12" s="4" t="n">
        <f aca="false">COUNTIFS(A:A,"&gt;="&amp;L12,A:A,"&lt;"&amp;M12)</f>
        <v>1</v>
      </c>
      <c r="P12" s="4" t="n">
        <f aca="false">SUMIFS($B$1:$B$500,$A$1:$A$500,"&gt;="&amp;L12,$A$1:$A$500,"&lt;"&amp;M12)</f>
        <v>48</v>
      </c>
      <c r="Q12" s="4" t="n">
        <f aca="false">P12/O12</f>
        <v>48</v>
      </c>
    </row>
    <row r="13" customFormat="false" ht="14.9" hidden="false" customHeight="false" outlineLevel="0" collapsed="false">
      <c r="A13" s="0" t="n">
        <v>109</v>
      </c>
      <c r="B13" s="0" t="n">
        <v>41</v>
      </c>
      <c r="L13" s="0" t="n">
        <f aca="false">M12</f>
        <v>99.2</v>
      </c>
      <c r="M13" s="0" t="n">
        <f aca="false">L13+$L$10</f>
        <v>105.4</v>
      </c>
      <c r="N13" s="5"/>
      <c r="O13" s="4" t="n">
        <f aca="false">COUNTIFS(A:A,"&gt;="&amp;L13,A:A,"&lt;"&amp;M13)</f>
        <v>1</v>
      </c>
      <c r="P13" s="4" t="n">
        <f aca="false">SUMIFS($B$1:$B$500,$A$1:$A$500,"&gt;="&amp;L13,$A$1:$A$500,"&lt;"&amp;M13)</f>
        <v>41</v>
      </c>
      <c r="Q13" s="4" t="n">
        <f aca="false">P13/O13</f>
        <v>41</v>
      </c>
    </row>
    <row r="14" customFormat="false" ht="14.9" hidden="false" customHeight="false" outlineLevel="0" collapsed="false">
      <c r="A14" s="0" t="n">
        <v>121</v>
      </c>
      <c r="B14" s="0" t="n">
        <v>21</v>
      </c>
      <c r="L14" s="0" t="n">
        <f aca="false">M13</f>
        <v>105.4</v>
      </c>
      <c r="M14" s="0" t="n">
        <f aca="false">L14+$L$10</f>
        <v>111.6</v>
      </c>
      <c r="N14" s="8" t="s">
        <v>12</v>
      </c>
      <c r="O14" s="4" t="n">
        <f aca="false">COUNTIFS(A:A,"&gt;="&amp;L14,A:A,"&lt;"&amp;M14)</f>
        <v>5</v>
      </c>
      <c r="P14" s="4" t="n">
        <f aca="false">SUMIFS($B$1:$B$500,$A$1:$A$500,"&gt;="&amp;L14,$A$1:$A$500,"&lt;"&amp;M14)</f>
        <v>185</v>
      </c>
      <c r="Q14" s="4" t="n">
        <f aca="false">P14/O14</f>
        <v>37</v>
      </c>
    </row>
    <row r="15" customFormat="false" ht="14.9" hidden="false" customHeight="false" outlineLevel="0" collapsed="false">
      <c r="A15" s="0" t="n">
        <v>111</v>
      </c>
      <c r="B15" s="0" t="n">
        <v>17</v>
      </c>
      <c r="L15" s="0" t="n">
        <f aca="false">M14</f>
        <v>111.6</v>
      </c>
      <c r="M15" s="0" t="n">
        <f aca="false">L15+$L$10</f>
        <v>117.8</v>
      </c>
      <c r="N15" s="5" t="s">
        <v>13</v>
      </c>
      <c r="O15" s="4" t="n">
        <f aca="false">COUNTIFS(A:A,"&gt;="&amp;L15,A:A,"&lt;"&amp;M15)</f>
        <v>3</v>
      </c>
      <c r="P15" s="4" t="n">
        <f aca="false">SUMIFS($B$1:$B$500,$A$1:$A$500,"&gt;="&amp;L15,$A$1:$A$500,"&lt;"&amp;M15)</f>
        <v>92</v>
      </c>
      <c r="Q15" s="4" t="n">
        <f aca="false">P15/O15</f>
        <v>30.6666666666667</v>
      </c>
    </row>
    <row r="16" customFormat="false" ht="14.9" hidden="false" customHeight="false" outlineLevel="0" collapsed="false">
      <c r="A16" s="0" t="n">
        <v>124</v>
      </c>
      <c r="B16" s="0" t="n">
        <v>24</v>
      </c>
      <c r="L16" s="0" t="n">
        <f aca="false">M15</f>
        <v>117.8</v>
      </c>
      <c r="M16" s="0" t="n">
        <f aca="false">MAX(A:A)</f>
        <v>124</v>
      </c>
      <c r="N16" s="0" t="s">
        <v>14</v>
      </c>
      <c r="O16" s="4" t="n">
        <f aca="false">COUNTIFS(A:A,"&gt;="&amp;L16,A:A,"&lt;="&amp;M16)</f>
        <v>10</v>
      </c>
      <c r="P16" s="4" t="n">
        <f aca="false">SUMIFS($B$1:$B$500,$A$1:$A$500,"&gt;="&amp;L16,$A$1:$A$500,"&lt;"&amp;M16)</f>
        <v>193</v>
      </c>
      <c r="Q16" s="4" t="n">
        <f aca="false">P16/O16</f>
        <v>19.3</v>
      </c>
    </row>
    <row r="17" customFormat="false" ht="15" hidden="false" customHeight="false" outlineLevel="0" collapsed="false">
      <c r="A17" s="0" t="n">
        <v>122</v>
      </c>
      <c r="B17" s="0" t="n">
        <v>20</v>
      </c>
      <c r="D17" s="0" t="s">
        <v>15</v>
      </c>
      <c r="F17" s="0" t="n">
        <v>20</v>
      </c>
    </row>
    <row r="18" customFormat="false" ht="15" hidden="false" customHeight="false" outlineLevel="0" collapsed="false">
      <c r="A18" s="0" t="n">
        <v>117</v>
      </c>
      <c r="B18" s="0" t="n">
        <v>21</v>
      </c>
      <c r="E18" s="0" t="s">
        <v>16</v>
      </c>
      <c r="F18" s="0" t="s">
        <v>17</v>
      </c>
    </row>
    <row r="19" customFormat="false" ht="15" hidden="false" customHeight="false" outlineLevel="0" collapsed="false">
      <c r="A19" s="0" t="n">
        <v>109</v>
      </c>
      <c r="B19" s="0" t="n">
        <v>42</v>
      </c>
      <c r="D19" s="9" t="s">
        <v>18</v>
      </c>
      <c r="E19" s="0" t="n">
        <f aca="false">AVERAGE(A1:A20)</f>
        <v>115.7</v>
      </c>
      <c r="F19" s="0" t="n">
        <f aca="false">AVERAGE(B1:B20)</f>
        <v>32.3</v>
      </c>
    </row>
    <row r="20" customFormat="false" ht="15" hidden="false" customHeight="false" outlineLevel="0" collapsed="false">
      <c r="A20" s="0" t="n">
        <v>123</v>
      </c>
      <c r="B20" s="0" t="n">
        <v>26</v>
      </c>
      <c r="D20" s="9" t="s">
        <v>19</v>
      </c>
      <c r="E20" s="0" t="n">
        <f aca="false">VAR(A:A)</f>
        <v>72.0105263157895</v>
      </c>
      <c r="F20" s="0" t="n">
        <f aca="false">VAR(B:B)</f>
        <v>80.8526315789474</v>
      </c>
    </row>
    <row r="21" customFormat="false" ht="15" hidden="false" customHeight="false" outlineLevel="0" collapsed="false">
      <c r="D21" s="9" t="s">
        <v>20</v>
      </c>
      <c r="E21" s="0" t="n">
        <f aca="false">SQRT(E20)</f>
        <v>8.48590162067588</v>
      </c>
      <c r="F21" s="0" t="n">
        <f aca="false">SQRT(F20)</f>
        <v>8.99180913826286</v>
      </c>
    </row>
    <row r="22" customFormat="false" ht="13.8" hidden="false" customHeight="false" outlineLevel="0" collapsed="false">
      <c r="D22" s="0" t="s">
        <v>21</v>
      </c>
      <c r="E22" s="0" t="n">
        <f aca="false">SUM($A$1:$A$200)</f>
        <v>2314</v>
      </c>
      <c r="F22" s="0" t="n">
        <f aca="false">SUM($B$1:$B$200)</f>
        <v>646</v>
      </c>
    </row>
    <row r="24" customFormat="false" ht="15" hidden="false" customHeight="false" outlineLevel="0" collapsed="false">
      <c r="D24" s="0" t="s">
        <v>22</v>
      </c>
      <c r="E24" s="0" t="n">
        <f aca="false">COUNT($A$1:$A$2000)-2</f>
        <v>18</v>
      </c>
    </row>
    <row r="25" customFormat="false" ht="15" hidden="false" customHeight="false" outlineLevel="0" collapsed="false">
      <c r="D25" s="0" t="s">
        <v>23</v>
      </c>
      <c r="E25" s="0" t="n">
        <f aca="false">CORREL($A$1:$A$200,$B$1:$B$200)</f>
        <v>-0.674728391641582</v>
      </c>
    </row>
    <row r="26" customFormat="false" ht="15" hidden="false" customHeight="false" outlineLevel="0" collapsed="false">
      <c r="D26" s="0" t="s">
        <v>24</v>
      </c>
      <c r="E26" s="0" t="n">
        <f aca="false">ABS(E25)*SQRT(E24/(1-E25^2))</f>
        <v>3.87855511790487</v>
      </c>
    </row>
    <row r="28" customFormat="false" ht="15" hidden="false" customHeight="false" outlineLevel="0" collapsed="false">
      <c r="D28" s="0" t="s">
        <v>25</v>
      </c>
    </row>
    <row r="29" customFormat="false" ht="15" hidden="false" customHeight="false" outlineLevel="0" collapsed="false">
      <c r="D29" s="0" t="s">
        <v>26</v>
      </c>
      <c r="E29" s="0" t="n">
        <f aca="false">F19-E30*E19</f>
        <v>115.7</v>
      </c>
    </row>
    <row r="30" customFormat="false" ht="13.8" hidden="false" customHeight="false" outlineLevel="0" collapsed="false">
      <c r="D30" s="0" t="s">
        <v>27</v>
      </c>
      <c r="E30" s="0" t="n">
        <f aca="false">(E22*F22/F17-SUM($A$1:$A$200*$B$1:$B$200))/(E22^2/F17-SUM($A$1:$A$200^2))-1</f>
        <v>-0.720829732065687</v>
      </c>
    </row>
  </sheetData>
  <mergeCells count="2">
    <mergeCell ref="N9:N10"/>
    <mergeCell ref="O9:O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2015-10-24T06:19:20Z</dcterms:created>
  <dc:creator>comp123</dc:creator>
  <dc:language>en-US</dc:language>
  <cp:lastModifiedBy>comp123</cp:lastModifiedBy>
  <dcterms:modified xsi:type="dcterms:W3CDTF">2015-10-31T06:32:00Z</dcterms:modified>
  <cp:revision>0</cp:revision>
</cp:coreProperties>
</file>