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23" i="1" l="1"/>
  <c r="J24" i="1"/>
  <c r="G20" i="1"/>
  <c r="C23" i="1"/>
  <c r="C21" i="1"/>
  <c r="D20" i="1"/>
  <c r="E20" i="1"/>
  <c r="F20" i="1"/>
  <c r="C20" i="1"/>
  <c r="J28" i="1"/>
  <c r="I28" i="1"/>
  <c r="H28" i="1"/>
  <c r="G28" i="1"/>
  <c r="I23" i="1"/>
  <c r="I24" i="1"/>
  <c r="H24" i="1"/>
  <c r="H23" i="1"/>
  <c r="G24" i="1"/>
  <c r="G23" i="1"/>
  <c r="F28" i="1"/>
  <c r="F23" i="1"/>
  <c r="F24" i="1"/>
  <c r="E28" i="1"/>
  <c r="D23" i="1"/>
  <c r="E23" i="1"/>
  <c r="D24" i="1"/>
  <c r="E24" i="1"/>
  <c r="C24" i="1"/>
  <c r="D28" i="1"/>
  <c r="C28" i="1"/>
  <c r="B15" i="1"/>
  <c r="E16" i="1"/>
  <c r="D16" i="1"/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2" i="1"/>
  <c r="I2" i="1" s="1"/>
  <c r="I16" i="1" l="1"/>
  <c r="J20" i="1" s="1"/>
  <c r="D22" i="1" l="1"/>
  <c r="H20" i="1"/>
  <c r="H21" i="1" s="1"/>
  <c r="F21" i="1"/>
  <c r="E21" i="1"/>
  <c r="G22" i="1"/>
  <c r="I20" i="1"/>
  <c r="I21" i="1" s="1"/>
  <c r="H22" i="1"/>
  <c r="D21" i="1"/>
  <c r="J22" i="1"/>
  <c r="J21" i="1"/>
  <c r="I22" i="1" l="1"/>
  <c r="I27" i="1" s="1"/>
  <c r="I29" i="1" s="1"/>
  <c r="F22" i="1"/>
  <c r="F27" i="1" s="1"/>
  <c r="F29" i="1" s="1"/>
  <c r="J27" i="1"/>
  <c r="J29" i="1" s="1"/>
  <c r="G21" i="1"/>
  <c r="G27" i="1" s="1"/>
  <c r="G29" i="1" s="1"/>
  <c r="C22" i="1"/>
  <c r="C27" i="1" s="1"/>
  <c r="C29" i="1" s="1"/>
  <c r="E22" i="1"/>
  <c r="E27" i="1" s="1"/>
  <c r="E29" i="1" s="1"/>
  <c r="D27" i="1"/>
  <c r="D29" i="1" s="1"/>
  <c r="H27" i="1"/>
  <c r="H29" i="1" s="1"/>
  <c r="C30" i="1" l="1"/>
  <c r="C31" i="1" s="1"/>
</calcChain>
</file>

<file path=xl/sharedStrings.xml><?xml version="1.0" encoding="utf-8"?>
<sst xmlns="http://schemas.openxmlformats.org/spreadsheetml/2006/main" count="25" uniqueCount="23">
  <si>
    <t>Ставка</t>
  </si>
  <si>
    <t>ОРЕХ</t>
  </si>
  <si>
    <t>САРЕХ</t>
  </si>
  <si>
    <t>Прибыль</t>
  </si>
  <si>
    <t>Коэффициент</t>
  </si>
  <si>
    <t>Подвал</t>
  </si>
  <si>
    <t>S общая</t>
  </si>
  <si>
    <t>Полезная</t>
  </si>
  <si>
    <t>Цоколь</t>
  </si>
  <si>
    <t>База</t>
  </si>
  <si>
    <t>Модификатор</t>
  </si>
  <si>
    <t>Цена</t>
  </si>
  <si>
    <t>Модиф Цена</t>
  </si>
  <si>
    <t>Период</t>
  </si>
  <si>
    <t>Пост</t>
  </si>
  <si>
    <t>Доход</t>
  </si>
  <si>
    <t>Доход от всей</t>
  </si>
  <si>
    <t>S общий</t>
  </si>
  <si>
    <t>ОРЕХ общий</t>
  </si>
  <si>
    <t>САРЕХ общий</t>
  </si>
  <si>
    <t>Загрузка</t>
  </si>
  <si>
    <t>Поток</t>
  </si>
  <si>
    <t>За квдрат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</si>
</sst>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5" fontId="0" fillId="0" borderId="0" xfId="0" applyNumberFormat="1"/>
    <xf numFmtId="9" fontId="0" fillId="0" borderId="0" xfId="0" applyNumberFormat="1"/>
    <xf numFmtId="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E23" sqref="E23"/>
    </sheetView>
  </sheetViews>
  <sheetFormatPr defaultRowHeight="14.5" x14ac:dyDescent="0.35"/>
  <cols>
    <col min="1" max="2" width="16.81640625" customWidth="1"/>
    <col min="3" max="3" width="14.90625" customWidth="1"/>
    <col min="4" max="4" width="14" customWidth="1"/>
    <col min="5" max="5" width="16.26953125" customWidth="1"/>
    <col min="6" max="6" width="15" customWidth="1"/>
    <col min="7" max="7" width="12.08984375" customWidth="1"/>
    <col min="8" max="8" width="14.81640625" customWidth="1"/>
    <col min="9" max="9" width="16.453125" customWidth="1"/>
    <col min="10" max="10" width="15.90625" customWidth="1"/>
    <col min="11" max="11" width="14.54296875" customWidth="1"/>
  </cols>
  <sheetData>
    <row r="1" spans="1:11" x14ac:dyDescent="0.35"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16</v>
      </c>
    </row>
    <row r="2" spans="1:11" x14ac:dyDescent="0.35">
      <c r="C2" t="s">
        <v>5</v>
      </c>
      <c r="D2">
        <v>700</v>
      </c>
      <c r="E2">
        <v>550</v>
      </c>
      <c r="F2">
        <v>0.5</v>
      </c>
      <c r="G2">
        <v>130</v>
      </c>
      <c r="H2">
        <f>F2*$G$2</f>
        <v>65</v>
      </c>
      <c r="I2">
        <f>E2*H2*12</f>
        <v>429000</v>
      </c>
    </row>
    <row r="3" spans="1:11" x14ac:dyDescent="0.35">
      <c r="C3" t="s">
        <v>8</v>
      </c>
      <c r="D3">
        <v>700</v>
      </c>
      <c r="E3">
        <v>450</v>
      </c>
      <c r="F3">
        <v>0.6</v>
      </c>
      <c r="H3">
        <f t="shared" ref="H3:H15" si="0">F3*$G$2</f>
        <v>78</v>
      </c>
      <c r="I3">
        <f t="shared" ref="I3:I15" si="1">E3*H3*12</f>
        <v>421200</v>
      </c>
    </row>
    <row r="4" spans="1:11" x14ac:dyDescent="0.35">
      <c r="C4">
        <v>1</v>
      </c>
      <c r="D4">
        <v>700</v>
      </c>
      <c r="E4">
        <v>450</v>
      </c>
      <c r="F4">
        <v>1.3</v>
      </c>
      <c r="H4">
        <f t="shared" si="0"/>
        <v>169</v>
      </c>
      <c r="I4">
        <f t="shared" si="1"/>
        <v>912600</v>
      </c>
    </row>
    <row r="5" spans="1:11" x14ac:dyDescent="0.35">
      <c r="C5">
        <v>2</v>
      </c>
      <c r="D5">
        <v>700</v>
      </c>
      <c r="E5">
        <v>250</v>
      </c>
      <c r="F5">
        <v>1</v>
      </c>
      <c r="H5">
        <f t="shared" si="0"/>
        <v>130</v>
      </c>
      <c r="I5">
        <f t="shared" si="1"/>
        <v>390000</v>
      </c>
    </row>
    <row r="6" spans="1:11" x14ac:dyDescent="0.35">
      <c r="C6">
        <v>3</v>
      </c>
      <c r="D6">
        <v>350</v>
      </c>
      <c r="E6">
        <v>170</v>
      </c>
      <c r="F6">
        <v>1</v>
      </c>
      <c r="H6">
        <f t="shared" si="0"/>
        <v>130</v>
      </c>
      <c r="I6">
        <f t="shared" si="1"/>
        <v>265200</v>
      </c>
    </row>
    <row r="7" spans="1:11" x14ac:dyDescent="0.35">
      <c r="A7" t="s">
        <v>9</v>
      </c>
      <c r="C7">
        <v>4</v>
      </c>
      <c r="D7">
        <v>350</v>
      </c>
      <c r="E7">
        <v>190</v>
      </c>
      <c r="F7">
        <v>1</v>
      </c>
      <c r="H7">
        <f t="shared" si="0"/>
        <v>130</v>
      </c>
      <c r="I7">
        <f t="shared" si="1"/>
        <v>296400</v>
      </c>
    </row>
    <row r="8" spans="1:11" x14ac:dyDescent="0.35">
      <c r="C8">
        <v>5</v>
      </c>
      <c r="D8">
        <v>550</v>
      </c>
      <c r="E8">
        <v>390</v>
      </c>
      <c r="F8">
        <v>0.9</v>
      </c>
      <c r="H8">
        <f t="shared" si="0"/>
        <v>117</v>
      </c>
      <c r="I8">
        <f t="shared" si="1"/>
        <v>547560</v>
      </c>
    </row>
    <row r="9" spans="1:11" x14ac:dyDescent="0.35">
      <c r="C9">
        <v>6</v>
      </c>
      <c r="D9">
        <v>550</v>
      </c>
      <c r="E9">
        <v>390</v>
      </c>
      <c r="F9">
        <v>0.9</v>
      </c>
      <c r="H9">
        <f t="shared" si="0"/>
        <v>117</v>
      </c>
      <c r="I9">
        <f t="shared" si="1"/>
        <v>547560</v>
      </c>
    </row>
    <row r="10" spans="1:11" s="1" customFormat="1" x14ac:dyDescent="0.35">
      <c r="C10" s="1">
        <v>7</v>
      </c>
      <c r="D10">
        <v>350</v>
      </c>
      <c r="E10">
        <v>190</v>
      </c>
      <c r="F10" s="1">
        <v>1</v>
      </c>
      <c r="H10">
        <f t="shared" si="0"/>
        <v>130</v>
      </c>
      <c r="I10">
        <f t="shared" si="1"/>
        <v>296400</v>
      </c>
    </row>
    <row r="11" spans="1:11" s="2" customFormat="1" x14ac:dyDescent="0.35">
      <c r="C11" s="2">
        <v>8</v>
      </c>
      <c r="D11">
        <v>550</v>
      </c>
      <c r="E11">
        <v>390</v>
      </c>
      <c r="F11">
        <v>1.05</v>
      </c>
      <c r="H11">
        <f t="shared" si="0"/>
        <v>136.5</v>
      </c>
      <c r="I11">
        <f t="shared" si="1"/>
        <v>638820</v>
      </c>
    </row>
    <row r="12" spans="1:11" x14ac:dyDescent="0.35">
      <c r="C12">
        <v>9</v>
      </c>
      <c r="D12">
        <v>550</v>
      </c>
      <c r="E12">
        <v>390</v>
      </c>
      <c r="F12">
        <v>1.05</v>
      </c>
      <c r="H12">
        <f t="shared" si="0"/>
        <v>136.5</v>
      </c>
      <c r="I12">
        <f t="shared" si="1"/>
        <v>638820</v>
      </c>
    </row>
    <row r="13" spans="1:11" x14ac:dyDescent="0.35">
      <c r="C13">
        <v>10</v>
      </c>
      <c r="D13">
        <v>350</v>
      </c>
      <c r="E13">
        <v>190</v>
      </c>
      <c r="F13">
        <v>1</v>
      </c>
      <c r="H13">
        <f t="shared" si="0"/>
        <v>130</v>
      </c>
      <c r="I13">
        <f t="shared" si="1"/>
        <v>296400</v>
      </c>
      <c r="K13" s="2"/>
    </row>
    <row r="14" spans="1:11" x14ac:dyDescent="0.35">
      <c r="C14">
        <v>11</v>
      </c>
      <c r="D14">
        <v>350</v>
      </c>
      <c r="E14">
        <v>190</v>
      </c>
      <c r="F14">
        <v>1</v>
      </c>
      <c r="H14">
        <f t="shared" si="0"/>
        <v>130</v>
      </c>
      <c r="I14">
        <f t="shared" si="1"/>
        <v>296400</v>
      </c>
    </row>
    <row r="15" spans="1:11" x14ac:dyDescent="0.35">
      <c r="A15" t="s">
        <v>17</v>
      </c>
      <c r="B15">
        <f>D16-E16</f>
        <v>2730</v>
      </c>
      <c r="C15">
        <v>12</v>
      </c>
      <c r="D15">
        <v>310</v>
      </c>
      <c r="E15">
        <v>140</v>
      </c>
      <c r="F15">
        <v>0.8</v>
      </c>
      <c r="H15">
        <f t="shared" si="0"/>
        <v>104</v>
      </c>
      <c r="I15">
        <f t="shared" si="1"/>
        <v>174720</v>
      </c>
    </row>
    <row r="16" spans="1:11" x14ac:dyDescent="0.35">
      <c r="D16" s="3">
        <f>SUM(D2:D15)</f>
        <v>7060</v>
      </c>
      <c r="E16" s="3">
        <f>SUM(E2:E15)</f>
        <v>4330</v>
      </c>
      <c r="I16" s="3">
        <f>SUM(I2:I15)</f>
        <v>6151080</v>
      </c>
    </row>
    <row r="17" spans="1:11" x14ac:dyDescent="0.35">
      <c r="C17" t="s">
        <v>13</v>
      </c>
      <c r="D17" s="3"/>
      <c r="E17" s="3"/>
      <c r="I17" s="3"/>
    </row>
    <row r="18" spans="1:11" x14ac:dyDescent="0.35">
      <c r="A18" t="s">
        <v>13</v>
      </c>
      <c r="C18">
        <v>0.5</v>
      </c>
      <c r="D18">
        <v>1</v>
      </c>
      <c r="E18">
        <v>1.5</v>
      </c>
      <c r="F18">
        <v>2</v>
      </c>
      <c r="G18">
        <v>3</v>
      </c>
      <c r="H18">
        <v>4</v>
      </c>
      <c r="I18">
        <v>5</v>
      </c>
      <c r="J18" t="s">
        <v>14</v>
      </c>
    </row>
    <row r="19" spans="1:11" x14ac:dyDescent="0.35">
      <c r="A19" t="s">
        <v>20</v>
      </c>
      <c r="C19" s="5">
        <v>0.25</v>
      </c>
      <c r="D19" s="5">
        <v>0.5</v>
      </c>
      <c r="E19" s="5">
        <v>0.6</v>
      </c>
      <c r="F19" s="5">
        <v>0.7</v>
      </c>
      <c r="G19" s="5">
        <v>0.8</v>
      </c>
      <c r="H19" s="5">
        <v>0.8</v>
      </c>
      <c r="I19" s="5">
        <v>0.8</v>
      </c>
      <c r="J19" s="5">
        <v>0.8</v>
      </c>
    </row>
    <row r="20" spans="1:11" x14ac:dyDescent="0.35">
      <c r="A20" t="s">
        <v>15</v>
      </c>
      <c r="C20" s="2">
        <f>$I$16*C19/2</f>
        <v>768885</v>
      </c>
      <c r="D20" s="2">
        <f t="shared" ref="D20:F20" si="2">$I$16*D19/2</f>
        <v>1537770</v>
      </c>
      <c r="E20" s="2">
        <f t="shared" si="2"/>
        <v>1845324</v>
      </c>
      <c r="F20" s="2">
        <f t="shared" si="2"/>
        <v>2152878</v>
      </c>
      <c r="G20" s="2">
        <f>$I$16*G19*1.08</f>
        <v>5314533.12</v>
      </c>
      <c r="H20" s="2">
        <f>$I$16*H19*1.12</f>
        <v>5511367.6800000006</v>
      </c>
      <c r="I20" s="2">
        <f>$I$16*I19*1.16</f>
        <v>5708202.2399999993</v>
      </c>
      <c r="J20" s="2">
        <f>$I$16*J19*1.2</f>
        <v>5905036.7999999998</v>
      </c>
    </row>
    <row r="21" spans="1:11" x14ac:dyDescent="0.35">
      <c r="A21" t="s">
        <v>1</v>
      </c>
      <c r="B21">
        <v>0.2</v>
      </c>
      <c r="C21" s="2">
        <f>$B$21*C20</f>
        <v>153777</v>
      </c>
      <c r="D21" s="2">
        <f>$B$21*D20</f>
        <v>307554</v>
      </c>
      <c r="E21" s="2">
        <f>$B$21*E20</f>
        <v>369064.80000000005</v>
      </c>
      <c r="F21" s="2">
        <f>$B$21*F20</f>
        <v>430575.60000000003</v>
      </c>
      <c r="G21" s="2">
        <f t="shared" ref="G21:I21" si="3">$B$21*G20</f>
        <v>1062906.6240000001</v>
      </c>
      <c r="H21" s="2">
        <f t="shared" si="3"/>
        <v>1102273.5360000001</v>
      </c>
      <c r="I21" s="2">
        <f t="shared" si="3"/>
        <v>1141640.4479999999</v>
      </c>
      <c r="J21" s="2">
        <f>$B$21*J20</f>
        <v>1181007.3600000001</v>
      </c>
    </row>
    <row r="22" spans="1:11" x14ac:dyDescent="0.35">
      <c r="A22" t="s">
        <v>2</v>
      </c>
      <c r="B22" s="4">
        <v>0.02</v>
      </c>
      <c r="C22" s="2">
        <f>$B$22*C20</f>
        <v>15377.7</v>
      </c>
      <c r="D22" s="2">
        <f>$B$22*D20</f>
        <v>30755.4</v>
      </c>
      <c r="E22" s="2">
        <f>$B$22*E20</f>
        <v>36906.480000000003</v>
      </c>
      <c r="F22" s="2">
        <f>$B$22*F20</f>
        <v>43057.56</v>
      </c>
      <c r="G22" s="2">
        <f t="shared" ref="G22:I22" si="4">$B$22*G20</f>
        <v>106290.6624</v>
      </c>
      <c r="H22" s="2">
        <f t="shared" si="4"/>
        <v>110227.35360000002</v>
      </c>
      <c r="I22" s="2">
        <f t="shared" si="4"/>
        <v>114164.04479999999</v>
      </c>
      <c r="J22" s="2">
        <f>$B$22*J20</f>
        <v>118100.736</v>
      </c>
    </row>
    <row r="23" spans="1:11" x14ac:dyDescent="0.35">
      <c r="A23" t="s">
        <v>18</v>
      </c>
      <c r="C23" s="2">
        <f>($D$16-$E$16*C19)*10*6</f>
        <v>358650</v>
      </c>
      <c r="D23" s="2">
        <f t="shared" ref="D23:E23" si="5">($D$16-$E$16*D19)*10*6</f>
        <v>293700</v>
      </c>
      <c r="E23" s="2">
        <f t="shared" si="5"/>
        <v>267720</v>
      </c>
      <c r="F23" s="2">
        <f t="shared" ref="F23" si="6">($D$16-$E$16*F19)*10*6</f>
        <v>241740</v>
      </c>
      <c r="G23" s="2">
        <f>($D$16-$E$16*G19)*11*12</f>
        <v>474672</v>
      </c>
      <c r="H23" s="2">
        <f>($D$16-$E$16*H19)*11*12</f>
        <v>474672</v>
      </c>
      <c r="I23" s="2">
        <f>($D$16-$E$16*I19)*11*12</f>
        <v>474672</v>
      </c>
      <c r="J23" s="2">
        <f>($D$16-$E$16*J19)*12*12</f>
        <v>517824</v>
      </c>
    </row>
    <row r="24" spans="1:11" x14ac:dyDescent="0.35">
      <c r="A24" t="s">
        <v>19</v>
      </c>
      <c r="C24" s="2">
        <f>($D$16-$E$16*C19)*15*6</f>
        <v>537975</v>
      </c>
      <c r="D24" s="2">
        <f t="shared" ref="D24:E24" si="7">($D$16-$E$16*D19)*15*6</f>
        <v>440550</v>
      </c>
      <c r="E24" s="2">
        <f t="shared" si="7"/>
        <v>401580</v>
      </c>
      <c r="F24" s="2">
        <f t="shared" ref="F24" si="8">($D$16-$E$16*F19)*15*6</f>
        <v>362610</v>
      </c>
      <c r="G24" s="2">
        <f>($D$16-$E$16*G19)*10*12</f>
        <v>431520</v>
      </c>
      <c r="H24" s="2">
        <f>($D$16-$E$16*H19)*7*12</f>
        <v>302064</v>
      </c>
      <c r="I24" s="2">
        <f>($D$16-$E$16*I19)*7*12</f>
        <v>302064</v>
      </c>
      <c r="J24" s="2">
        <f>($D$16-$E$16*J19)*6*12</f>
        <v>258912</v>
      </c>
    </row>
    <row r="25" spans="1:11" x14ac:dyDescent="0.35">
      <c r="A25" t="s">
        <v>0</v>
      </c>
      <c r="C25" s="2"/>
      <c r="D25" s="2"/>
      <c r="E25" s="2"/>
      <c r="F25" s="2"/>
      <c r="G25" s="2"/>
      <c r="H25" s="2"/>
      <c r="I25" s="2"/>
    </row>
    <row r="26" spans="1:11" x14ac:dyDescent="0.35">
      <c r="A26">
        <v>0.18</v>
      </c>
      <c r="C26" s="2"/>
      <c r="D26" s="2"/>
      <c r="E26" s="2"/>
      <c r="F26" s="2"/>
      <c r="G26" s="2"/>
      <c r="H26" s="2"/>
      <c r="I26" s="2"/>
    </row>
    <row r="27" spans="1:11" x14ac:dyDescent="0.35">
      <c r="A27" t="s">
        <v>3</v>
      </c>
      <c r="C27" s="2">
        <f>C20-C21-C22-C23-C24</f>
        <v>-296894.69999999995</v>
      </c>
      <c r="D27" s="2">
        <f>D20-D21-D22-D23-D24</f>
        <v>465210.60000000009</v>
      </c>
      <c r="E27" s="2">
        <f>E20-E21-E22-E23-E24</f>
        <v>770052.72</v>
      </c>
      <c r="F27" s="2">
        <f>F20-F21-F22-F23-F24</f>
        <v>1074894.8399999999</v>
      </c>
      <c r="G27" s="2">
        <f t="shared" ref="G27:I27" si="9">G20-G21-G22-G23-G24</f>
        <v>3239143.8336000005</v>
      </c>
      <c r="H27" s="2">
        <f t="shared" si="9"/>
        <v>3522130.7904000003</v>
      </c>
      <c r="I27" s="2">
        <f t="shared" si="9"/>
        <v>3675661.7471999992</v>
      </c>
      <c r="J27" s="2">
        <f>J20-J21-J22-J23-J24</f>
        <v>3829192.7039999999</v>
      </c>
    </row>
    <row r="28" spans="1:11" x14ac:dyDescent="0.35">
      <c r="A28" t="s">
        <v>4</v>
      </c>
      <c r="C28" s="2">
        <f>1/(1+$A$26)^0.25</f>
        <v>0.95946579819101596</v>
      </c>
      <c r="D28" s="2">
        <f>1/(1+$A$26)^0.75</f>
        <v>0.88325986055620442</v>
      </c>
      <c r="E28" s="2">
        <f>1/(1+$A$26)^1.25</f>
        <v>0.81310660863645423</v>
      </c>
      <c r="F28" s="2">
        <f>1/(1+$A$26)^1.75</f>
        <v>0.74852530555610552</v>
      </c>
      <c r="G28" s="2">
        <f>1/(1+$A$26)^2.5</f>
        <v>0.66114235700827606</v>
      </c>
      <c r="H28" s="2">
        <f>1/(1+$A$26)^3.5</f>
        <v>0.56029013305786102</v>
      </c>
      <c r="I28" s="2">
        <f>1/(1+$A$26)^4.5</f>
        <v>0.47482214665920436</v>
      </c>
      <c r="J28" s="2">
        <f>1/(1+$A$26)^5</f>
        <v>0.43710921623045873</v>
      </c>
      <c r="K28">
        <v>0.2</v>
      </c>
    </row>
    <row r="29" spans="1:11" x14ac:dyDescent="0.35">
      <c r="A29" t="s">
        <v>21</v>
      </c>
      <c r="C29" s="2">
        <f>C27*C28</f>
        <v>-284860.31031418219</v>
      </c>
      <c r="D29" s="2">
        <f>D27*D28</f>
        <v>410901.8496852683</v>
      </c>
      <c r="E29" s="2">
        <f>E27*E28</f>
        <v>626134.95563047705</v>
      </c>
      <c r="F29" s="2">
        <f>F27*F28</f>
        <v>804585.98855168105</v>
      </c>
      <c r="G29" s="2">
        <f t="shared" ref="G29:I29" si="10">G27*G28</f>
        <v>2141535.1888351273</v>
      </c>
      <c r="H29" s="2">
        <f t="shared" si="10"/>
        <v>1973415.1292004054</v>
      </c>
      <c r="I29" s="2">
        <f t="shared" si="10"/>
        <v>1745285.6011986253</v>
      </c>
      <c r="J29" s="2">
        <f>J27/K28*J28</f>
        <v>8368877.1082041543</v>
      </c>
    </row>
    <row r="30" spans="1:11" x14ac:dyDescent="0.35">
      <c r="B30" t="s">
        <v>11</v>
      </c>
      <c r="C30" s="6">
        <f>SUM(C29:J29)</f>
        <v>15785875.510991557</v>
      </c>
      <c r="D30" s="2"/>
      <c r="E30" s="2"/>
      <c r="F30" s="2"/>
      <c r="G30" s="2"/>
      <c r="H30" s="2"/>
      <c r="I30" s="2"/>
    </row>
    <row r="31" spans="1:11" x14ac:dyDescent="0.35">
      <c r="B31" t="s">
        <v>22</v>
      </c>
      <c r="C31">
        <f>C30/D16/25</f>
        <v>89.4383881642581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2019-10-26T06:01:20Z</dcterms:modified>
</cp:coreProperties>
</file>