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 Danila\Downloads\"/>
    </mc:Choice>
  </mc:AlternateContent>
  <xr:revisionPtr revIDLastSave="0" documentId="8_{6F9B15AC-B8D2-420C-9A8B-E648B83957E7}" xr6:coauthVersionLast="47" xr6:coauthVersionMax="47" xr10:uidLastSave="{00000000-0000-0000-0000-000000000000}"/>
  <bookViews>
    <workbookView xWindow="-108" yWindow="-108" windowWidth="23256" windowHeight="13896" xr2:uid="{2F557B47-13B5-4708-863B-5C7158572F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L41" i="1"/>
  <c r="L40" i="1"/>
  <c r="G39" i="1"/>
  <c r="G36" i="1"/>
  <c r="J39" i="1"/>
  <c r="I38" i="1"/>
  <c r="H37" i="1"/>
  <c r="B6" i="1"/>
  <c r="N30" i="1"/>
  <c r="M31" i="1"/>
  <c r="C38" i="1"/>
  <c r="E30" i="1"/>
  <c r="D29" i="1"/>
  <c r="C28" i="1"/>
  <c r="K22" i="1"/>
  <c r="J21" i="1"/>
  <c r="I20" i="1"/>
  <c r="H19" i="1"/>
  <c r="P22" i="1"/>
  <c r="P13" i="1"/>
  <c r="E24" i="1"/>
  <c r="D23" i="1"/>
  <c r="C22" i="1"/>
  <c r="I6" i="1"/>
  <c r="G11" i="1" s="1"/>
  <c r="J14" i="1"/>
  <c r="I13" i="1"/>
  <c r="H12" i="1"/>
  <c r="B11" i="1"/>
  <c r="B15" i="1"/>
  <c r="C14" i="1"/>
  <c r="C11" i="1"/>
  <c r="D10" i="1"/>
  <c r="D9" i="1"/>
  <c r="B10" i="1"/>
  <c r="C9" i="1"/>
  <c r="K8" i="1"/>
  <c r="H5" i="1"/>
  <c r="G4" i="1"/>
  <c r="N16" i="1" a="1"/>
  <c r="P6" i="1" l="1"/>
  <c r="N16" i="1"/>
  <c r="O7" i="1" l="1"/>
  <c r="O12" i="1"/>
  <c r="Q14" i="1"/>
  <c r="O21" i="1" l="1"/>
  <c r="Q23" i="1"/>
  <c r="Q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<sst xmlns="http://schemas.openxmlformats.org/spreadsheetml/2006/main" count="77" uniqueCount="55">
  <si>
    <t>PV=nRT</t>
  </si>
  <si>
    <t>P</t>
  </si>
  <si>
    <t>V</t>
  </si>
  <si>
    <t>n</t>
  </si>
  <si>
    <t>R</t>
  </si>
  <si>
    <t>T</t>
  </si>
  <si>
    <t>Pa</t>
  </si>
  <si>
    <t>bar/atm</t>
  </si>
  <si>
    <t>mm Hg</t>
  </si>
  <si>
    <t>t</t>
  </si>
  <si>
    <t>ΔH = Ck*ΔT</t>
  </si>
  <si>
    <t>ΔH</t>
  </si>
  <si>
    <t>ΔT</t>
  </si>
  <si>
    <t>Ck</t>
  </si>
  <si>
    <t>m3</t>
  </si>
  <si>
    <t>mol</t>
  </si>
  <si>
    <t>K</t>
  </si>
  <si>
    <t>q</t>
  </si>
  <si>
    <t>Cp</t>
  </si>
  <si>
    <t>q=n*Cp*ΔT</t>
  </si>
  <si>
    <t>J</t>
  </si>
  <si>
    <t>J/k*mol</t>
  </si>
  <si>
    <t xml:space="preserve"> </t>
  </si>
  <si>
    <t>E=P*t</t>
  </si>
  <si>
    <t>E</t>
  </si>
  <si>
    <t>sec</t>
  </si>
  <si>
    <t>W</t>
  </si>
  <si>
    <t>n=m/M</t>
  </si>
  <si>
    <t>M</t>
  </si>
  <si>
    <t>m</t>
  </si>
  <si>
    <t>Q = n*ΔH</t>
  </si>
  <si>
    <t xml:space="preserve">Q </t>
  </si>
  <si>
    <t>W = I*t*V</t>
  </si>
  <si>
    <t>I</t>
  </si>
  <si>
    <t>(Q = Ck*ΔT)</t>
  </si>
  <si>
    <t>S = Q/T</t>
  </si>
  <si>
    <t>S</t>
  </si>
  <si>
    <t>Q</t>
  </si>
  <si>
    <t>ΔS = Cp* ln(Tf/Ti)</t>
  </si>
  <si>
    <t>ΔS</t>
  </si>
  <si>
    <t>Tf</t>
  </si>
  <si>
    <t>Ti</t>
  </si>
  <si>
    <t>Cp=</t>
  </si>
  <si>
    <t>Torr to Pascal</t>
  </si>
  <si>
    <t>torr</t>
  </si>
  <si>
    <t>q = Cp * m * ΔT</t>
  </si>
  <si>
    <t>q = C m ΔT</t>
  </si>
  <si>
    <t>ч</t>
  </si>
  <si>
    <t>c</t>
  </si>
  <si>
    <t>ecuation</t>
  </si>
  <si>
    <t>absolute T</t>
  </si>
  <si>
    <t>To find the enthalpy of combustion per mole, you have to divide what you get from the top by the number of moles, hence the table</t>
  </si>
  <si>
    <t>Conversion to SI</t>
  </si>
  <si>
    <t>Calories</t>
  </si>
  <si>
    <t xml:space="preserve">put the compound formula here (uppercase matters), you will get the mass above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</si>
</sst>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3" borderId="1" xfId="0" applyFill="1" applyBorder="1"/>
    <xf numFmtId="0" fontId="2" fillId="0" borderId="0" xfId="0" applyFont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68580</xdr:colOff>
      <xdr:row>3</xdr:row>
      <xdr:rowOff>91440</xdr:rowOff>
    </xdr:from>
    <xdr:to>
      <xdr:col>14</xdr:col>
      <xdr:colOff>129540</xdr:colOff>
      <xdr:row>19</xdr:row>
      <xdr:rowOff>53340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2EFF2EE-1796-C9FE-D09D-FDBAE7240DCF}"/>
            </a:ext>
          </a:extLst>
        </xdr:cNvPr>
        <xdr:cNvCxnSpPr/>
      </xdr:nvCxnSpPr>
      <xdr:spPr>
        <a:xfrm flipH="1">
          <a:off x="8153400" y="640080"/>
          <a:ext cx="807720" cy="2903220"/>
        </a:xfrm>
        <a:prstGeom prst="straightConnector1">
          <a:avLst/>
        </a:prstGeom>
        <a:ln w="317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%20Danila\AppData\Roaming\Microsoft\AddIns\ChemicalFormulas-1.1.xla" TargetMode="External"/><Relationship Id="rId1" Type="http://schemas.openxmlformats.org/officeDocument/2006/relationships/externalLinkPath" Target="/Users/Le%20Danila/AppData/Roaming/Microsoft/AddIns/ChemicalFormulas-1.1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le1"/>
    </sheetNames>
    <definedNames>
      <definedName name="MolarMass"/>
    </defined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0957-540A-47C8-A7D2-F1BCB27FEF3C}">
  <dimension ref="A2:Q41"/>
  <sheetViews>
    <sheetView tabSelected="1" topLeftCell="A4" zoomScale="65" workbookViewId="0">
      <selection activeCell="O17" sqref="O17"/>
    </sheetView>
  </sheetViews>
  <sheetFormatPr defaultRowHeight="14.4" x14ac:dyDescent="0.3"/>
  <cols>
    <col min="2" max="2" width="8.6640625" customWidth="1"/>
    <col min="6" max="6" width="10" bestFit="1" customWidth="1"/>
    <col min="13" max="13" width="10.33203125" bestFit="1" customWidth="1"/>
    <col min="14" max="14" width="10.88671875" bestFit="1" customWidth="1"/>
  </cols>
  <sheetData>
    <row r="2" spans="2:17" x14ac:dyDescent="0.3">
      <c r="B2" s="10" t="s">
        <v>52</v>
      </c>
      <c r="F2" s="10" t="s">
        <v>49</v>
      </c>
      <c r="G2" s="10" t="s">
        <v>0</v>
      </c>
    </row>
    <row r="3" spans="2:17" x14ac:dyDescent="0.3">
      <c r="N3" s="12" t="s">
        <v>49</v>
      </c>
      <c r="O3" s="13" t="s">
        <v>10</v>
      </c>
    </row>
    <row r="4" spans="2:17" x14ac:dyDescent="0.3">
      <c r="B4" s="3" t="s">
        <v>53</v>
      </c>
      <c r="C4" s="4" t="s">
        <v>20</v>
      </c>
      <c r="F4" s="1" t="s">
        <v>1</v>
      </c>
      <c r="G4" s="1" t="e">
        <f>G6*G7*G8/G5</f>
        <v>#DIV/0!</v>
      </c>
      <c r="H4" s="2">
        <v>101300</v>
      </c>
      <c r="I4" s="2">
        <v>101300</v>
      </c>
      <c r="J4" s="2"/>
      <c r="K4" s="2"/>
      <c r="L4" t="s">
        <v>6</v>
      </c>
      <c r="O4" s="13" t="s">
        <v>34</v>
      </c>
    </row>
    <row r="5" spans="2:17" x14ac:dyDescent="0.3">
      <c r="B5" s="5">
        <v>0.95557000000000003</v>
      </c>
      <c r="C5" s="6">
        <f>B5*4.186</f>
        <v>4.0000160200000003</v>
      </c>
      <c r="F5" s="1" t="s">
        <v>2</v>
      </c>
      <c r="G5" s="2"/>
      <c r="H5" s="1">
        <f>H6*H7*H8/H4</f>
        <v>2.4880445212240868E-2</v>
      </c>
      <c r="I5" s="2">
        <v>1E-3</v>
      </c>
      <c r="J5" s="2"/>
      <c r="K5" s="2"/>
      <c r="L5" t="s">
        <v>14</v>
      </c>
      <c r="N5" s="1" t="s">
        <v>11</v>
      </c>
      <c r="O5" s="2"/>
      <c r="P5" s="2">
        <v>28800</v>
      </c>
      <c r="Q5" s="1">
        <f>Q6*Q7</f>
        <v>40075.167659999999</v>
      </c>
    </row>
    <row r="6" spans="2:17" x14ac:dyDescent="0.3">
      <c r="B6" s="7">
        <f>C6/4.186</f>
        <v>0.95556617295747737</v>
      </c>
      <c r="C6" s="8">
        <v>4</v>
      </c>
      <c r="F6" s="1" t="s">
        <v>3</v>
      </c>
      <c r="G6" s="2"/>
      <c r="H6" s="2">
        <v>1</v>
      </c>
      <c r="I6" s="1">
        <f>I5*I4/I7/I8</f>
        <v>4.0212103962380841E-2</v>
      </c>
      <c r="J6" s="2"/>
      <c r="K6" s="2"/>
      <c r="L6" t="s">
        <v>15</v>
      </c>
      <c r="N6" s="11" t="s">
        <v>13</v>
      </c>
      <c r="O6" s="2"/>
      <c r="P6" s="1">
        <f>P5/P7</f>
        <v>6442.9530201342286</v>
      </c>
      <c r="Q6" s="2">
        <v>6442.9530000000004</v>
      </c>
    </row>
    <row r="7" spans="2:17" x14ac:dyDescent="0.3">
      <c r="F7" s="1" t="s">
        <v>4</v>
      </c>
      <c r="G7" s="9">
        <v>8.3140000000000001</v>
      </c>
      <c r="H7" s="9">
        <v>8.3140000000000001</v>
      </c>
      <c r="I7" s="9">
        <v>8.3140000000000001</v>
      </c>
      <c r="J7" s="9">
        <v>8.3140000000000001</v>
      </c>
      <c r="K7" s="9">
        <v>8.3140000000000001</v>
      </c>
      <c r="N7" s="1" t="s">
        <v>12</v>
      </c>
      <c r="O7" s="1" t="e">
        <f>O5/O6</f>
        <v>#DIV/0!</v>
      </c>
      <c r="P7" s="2">
        <v>4.47</v>
      </c>
      <c r="Q7" s="2">
        <v>6.22</v>
      </c>
    </row>
    <row r="8" spans="2:17" x14ac:dyDescent="0.3">
      <c r="B8" s="1" t="s">
        <v>6</v>
      </c>
      <c r="C8" s="1" t="s">
        <v>7</v>
      </c>
      <c r="D8" s="1" t="s">
        <v>8</v>
      </c>
      <c r="F8" s="1" t="s">
        <v>5</v>
      </c>
      <c r="G8" s="2"/>
      <c r="H8" s="2">
        <v>303.14999999999998</v>
      </c>
      <c r="I8" s="2">
        <v>303</v>
      </c>
      <c r="J8" s="2"/>
      <c r="K8" s="1" t="e">
        <f>K4*K5/K6/K7</f>
        <v>#DIV/0!</v>
      </c>
      <c r="L8" t="s">
        <v>16</v>
      </c>
    </row>
    <row r="9" spans="2:17" x14ac:dyDescent="0.3">
      <c r="B9" s="2">
        <v>100000</v>
      </c>
      <c r="C9" s="1">
        <f>B9/100000</f>
        <v>1</v>
      </c>
      <c r="D9" s="1">
        <f>B9/133.32</f>
        <v>750.07500750075008</v>
      </c>
    </row>
    <row r="10" spans="2:17" x14ac:dyDescent="0.3">
      <c r="B10" s="1">
        <f>C10*100000</f>
        <v>100000</v>
      </c>
      <c r="C10" s="2">
        <v>1</v>
      </c>
      <c r="D10" s="1">
        <f>C10/133.32*100000</f>
        <v>750.07500750075019</v>
      </c>
      <c r="F10" t="s">
        <v>19</v>
      </c>
    </row>
    <row r="11" spans="2:17" x14ac:dyDescent="0.3">
      <c r="B11" s="1">
        <f>D11*133.32</f>
        <v>99999.998999999996</v>
      </c>
      <c r="C11" s="1">
        <f>D11*133.32/100000</f>
        <v>0.99999998999999995</v>
      </c>
      <c r="D11" s="2">
        <v>750.07500000000005</v>
      </c>
      <c r="F11" s="1" t="s">
        <v>17</v>
      </c>
      <c r="G11" s="1">
        <f>G12*G13*G14</f>
        <v>0</v>
      </c>
      <c r="H11" s="2"/>
      <c r="I11" s="2"/>
      <c r="J11" s="2"/>
      <c r="K11" t="s">
        <v>20</v>
      </c>
      <c r="N11" s="10" t="s">
        <v>27</v>
      </c>
    </row>
    <row r="12" spans="2:17" x14ac:dyDescent="0.3">
      <c r="F12" s="1" t="s">
        <v>3</v>
      </c>
      <c r="G12" s="2"/>
      <c r="H12" s="1" t="e">
        <f>H11/H13/H14</f>
        <v>#DIV/0!</v>
      </c>
      <c r="I12" s="2"/>
      <c r="J12" s="2"/>
      <c r="K12" t="s">
        <v>15</v>
      </c>
      <c r="N12" s="1" t="s">
        <v>3</v>
      </c>
      <c r="O12" s="1" t="e">
        <f>O14/O13</f>
        <v>#DIV/0!</v>
      </c>
      <c r="P12" s="2"/>
      <c r="Q12" s="2"/>
    </row>
    <row r="13" spans="2:17" x14ac:dyDescent="0.3">
      <c r="B13" s="1" t="s">
        <v>9</v>
      </c>
      <c r="C13" s="1" t="s">
        <v>5</v>
      </c>
      <c r="F13" s="1" t="s">
        <v>18</v>
      </c>
      <c r="G13" s="2"/>
      <c r="H13" s="2"/>
      <c r="I13" s="1" t="e">
        <f>I11/I12/I14</f>
        <v>#DIV/0!</v>
      </c>
      <c r="J13" s="2"/>
      <c r="K13" t="s">
        <v>21</v>
      </c>
      <c r="N13" s="1" t="s">
        <v>28</v>
      </c>
      <c r="O13" s="2"/>
      <c r="P13" s="1" t="e">
        <f>P14/P12</f>
        <v>#DIV/0!</v>
      </c>
      <c r="Q13" s="2"/>
    </row>
    <row r="14" spans="2:17" x14ac:dyDescent="0.3">
      <c r="B14" s="2">
        <v>30</v>
      </c>
      <c r="C14" s="1">
        <f>B14+273.15</f>
        <v>303.14999999999998</v>
      </c>
      <c r="F14" s="1" t="s">
        <v>12</v>
      </c>
      <c r="G14" s="2"/>
      <c r="H14" s="2"/>
      <c r="I14" s="2"/>
      <c r="J14" s="1" t="e">
        <f>J11/J12/J13</f>
        <v>#DIV/0!</v>
      </c>
      <c r="K14" t="s">
        <v>16</v>
      </c>
      <c r="N14" s="14" t="s">
        <v>29</v>
      </c>
      <c r="O14" s="16"/>
      <c r="P14" s="16"/>
      <c r="Q14" s="14">
        <f>Q13*Q12</f>
        <v>0</v>
      </c>
    </row>
    <row r="15" spans="2:17" ht="15" thickBot="1" x14ac:dyDescent="0.35">
      <c r="B15" s="1">
        <f>C15-273.15</f>
        <v>26.850000000000023</v>
      </c>
      <c r="C15" s="2">
        <v>300</v>
      </c>
      <c r="N15" s="15"/>
      <c r="O15" s="15"/>
      <c r="P15" s="15"/>
      <c r="Q15" s="15"/>
    </row>
    <row r="16" spans="2:17" x14ac:dyDescent="0.3">
      <c r="N16" s="17" cm="1">
        <f t="array" ref="N16">[1]!MolarMass(N17)</f>
        <v>0</v>
      </c>
    </row>
    <row r="17" spans="1:17" x14ac:dyDescent="0.3">
      <c r="N17" s="2"/>
      <c r="O17" t="s">
        <v>54</v>
      </c>
    </row>
    <row r="18" spans="1:17" x14ac:dyDescent="0.3">
      <c r="G18" s="10" t="s">
        <v>32</v>
      </c>
    </row>
    <row r="19" spans="1:17" x14ac:dyDescent="0.3">
      <c r="G19" s="1" t="s">
        <v>26</v>
      </c>
      <c r="H19" s="1">
        <f>H20*H21*H22</f>
        <v>28800</v>
      </c>
      <c r="I19" s="2"/>
      <c r="J19" s="2"/>
      <c r="K19" s="2"/>
      <c r="N19" s="10"/>
    </row>
    <row r="20" spans="1:17" x14ac:dyDescent="0.3">
      <c r="G20" s="1" t="s">
        <v>33</v>
      </c>
      <c r="H20" s="2">
        <v>4</v>
      </c>
      <c r="I20" s="1" t="e">
        <f>I19/I22/I21</f>
        <v>#DIV/0!</v>
      </c>
      <c r="J20" s="2"/>
      <c r="K20" s="2"/>
      <c r="N20" s="10" t="s">
        <v>30</v>
      </c>
    </row>
    <row r="21" spans="1:17" x14ac:dyDescent="0.3">
      <c r="A21" t="s">
        <v>22</v>
      </c>
      <c r="B21" s="10" t="s">
        <v>23</v>
      </c>
      <c r="G21" s="1" t="s">
        <v>9</v>
      </c>
      <c r="H21" s="2">
        <v>600</v>
      </c>
      <c r="I21" s="2"/>
      <c r="J21" s="1" t="e">
        <f>J19/J20/J22</f>
        <v>#DIV/0!</v>
      </c>
      <c r="K21" s="2"/>
      <c r="N21" s="1" t="s">
        <v>31</v>
      </c>
      <c r="O21" s="1">
        <f>O22*O23</f>
        <v>0</v>
      </c>
      <c r="P21" s="2"/>
      <c r="Q21" s="2"/>
    </row>
    <row r="22" spans="1:17" x14ac:dyDescent="0.3">
      <c r="B22" s="1" t="s">
        <v>24</v>
      </c>
      <c r="C22" s="1">
        <f>C23*C24</f>
        <v>0</v>
      </c>
      <c r="D22" s="2"/>
      <c r="E22" s="2"/>
      <c r="F22" t="s">
        <v>20</v>
      </c>
      <c r="G22" s="1" t="s">
        <v>2</v>
      </c>
      <c r="H22" s="2">
        <v>12</v>
      </c>
      <c r="I22" s="2"/>
      <c r="J22" s="2"/>
      <c r="K22" s="1" t="e">
        <f>K19/K20/K21</f>
        <v>#DIV/0!</v>
      </c>
      <c r="N22" s="1" t="s">
        <v>3</v>
      </c>
      <c r="O22" s="2"/>
      <c r="P22" s="1" t="e">
        <f>P21/P23</f>
        <v>#DIV/0!</v>
      </c>
      <c r="Q22" s="2"/>
    </row>
    <row r="23" spans="1:17" x14ac:dyDescent="0.3">
      <c r="B23" s="1" t="s">
        <v>1</v>
      </c>
      <c r="C23" s="2"/>
      <c r="D23" s="1" t="e">
        <f>D22/D24</f>
        <v>#DIV/0!</v>
      </c>
      <c r="E23" s="2"/>
      <c r="F23" t="s">
        <v>26</v>
      </c>
      <c r="N23" s="1" t="s">
        <v>11</v>
      </c>
      <c r="O23" s="2"/>
      <c r="P23" s="2"/>
      <c r="Q23" s="1" t="e">
        <f>Q21/Q22</f>
        <v>#DIV/0!</v>
      </c>
    </row>
    <row r="24" spans="1:17" x14ac:dyDescent="0.3">
      <c r="B24" s="1" t="s">
        <v>9</v>
      </c>
      <c r="C24" s="2"/>
      <c r="D24" s="2"/>
      <c r="E24" s="1" t="e">
        <f>E22/E23</f>
        <v>#DIV/0!</v>
      </c>
      <c r="F24" t="s">
        <v>25</v>
      </c>
      <c r="M24" t="s">
        <v>51</v>
      </c>
    </row>
    <row r="27" spans="1:17" x14ac:dyDescent="0.3">
      <c r="B27" s="10" t="s">
        <v>35</v>
      </c>
    </row>
    <row r="28" spans="1:17" x14ac:dyDescent="0.3">
      <c r="B28" s="1" t="s">
        <v>36</v>
      </c>
      <c r="C28" s="1" t="e">
        <f>C29/C30</f>
        <v>#DIV/0!</v>
      </c>
      <c r="D28" s="2"/>
      <c r="E28" s="2"/>
      <c r="M28" t="s">
        <v>43</v>
      </c>
    </row>
    <row r="29" spans="1:17" x14ac:dyDescent="0.3">
      <c r="B29" s="1" t="s">
        <v>37</v>
      </c>
      <c r="C29" s="2"/>
      <c r="D29" s="1">
        <f>D28*D30</f>
        <v>0</v>
      </c>
      <c r="E29" s="2"/>
    </row>
    <row r="30" spans="1:17" x14ac:dyDescent="0.3">
      <c r="B30" s="1" t="s">
        <v>5</v>
      </c>
      <c r="C30" s="2"/>
      <c r="D30" s="2"/>
      <c r="E30" s="1" t="e">
        <f>E29/E28</f>
        <v>#DIV/0!</v>
      </c>
      <c r="F30" t="s">
        <v>50</v>
      </c>
      <c r="L30" t="s">
        <v>44</v>
      </c>
      <c r="M30" s="2">
        <v>1</v>
      </c>
      <c r="N30" s="1">
        <f>N31/133.32</f>
        <v>1</v>
      </c>
    </row>
    <row r="31" spans="1:17" x14ac:dyDescent="0.3">
      <c r="L31" t="s">
        <v>6</v>
      </c>
      <c r="M31" s="1">
        <f>133.322*M30</f>
        <v>133.322</v>
      </c>
      <c r="N31" s="2">
        <v>133.32</v>
      </c>
    </row>
    <row r="33" spans="1:13" x14ac:dyDescent="0.3">
      <c r="B33" s="10" t="s">
        <v>38</v>
      </c>
    </row>
    <row r="34" spans="1:13" x14ac:dyDescent="0.3">
      <c r="H34" s="10" t="s">
        <v>45</v>
      </c>
    </row>
    <row r="35" spans="1:13" x14ac:dyDescent="0.3">
      <c r="B35" s="1" t="s">
        <v>40</v>
      </c>
      <c r="C35" s="2"/>
    </row>
    <row r="36" spans="1:13" x14ac:dyDescent="0.3">
      <c r="B36" s="1" t="s">
        <v>41</v>
      </c>
      <c r="C36" s="2"/>
      <c r="F36" t="s">
        <v>17</v>
      </c>
      <c r="G36" s="1">
        <f>G37*G38*G39</f>
        <v>6897</v>
      </c>
      <c r="H36" s="2"/>
      <c r="I36" s="2"/>
      <c r="J36" s="2"/>
    </row>
    <row r="37" spans="1:13" x14ac:dyDescent="0.3">
      <c r="B37" s="1" t="s">
        <v>42</v>
      </c>
      <c r="C37" s="2"/>
      <c r="F37" t="s">
        <v>48</v>
      </c>
      <c r="G37" s="2">
        <v>4.18</v>
      </c>
      <c r="H37" s="1" t="e">
        <f>H36/H38/H39</f>
        <v>#DIV/0!</v>
      </c>
      <c r="I37" s="2"/>
      <c r="J37" s="2"/>
    </row>
    <row r="38" spans="1:13" x14ac:dyDescent="0.3">
      <c r="B38" s="1" t="s">
        <v>39</v>
      </c>
      <c r="C38" s="1" t="e">
        <f>A36*LN(C35/C36)</f>
        <v>#DIV/0!</v>
      </c>
      <c r="F38" t="s">
        <v>29</v>
      </c>
      <c r="G38" s="2">
        <v>50</v>
      </c>
      <c r="H38" s="2"/>
      <c r="I38" s="1" t="e">
        <f>I36/I39/I37</f>
        <v>#DIV/0!</v>
      </c>
      <c r="J38" s="2"/>
    </row>
    <row r="39" spans="1:13" x14ac:dyDescent="0.3">
      <c r="F39" t="s">
        <v>12</v>
      </c>
      <c r="G39" s="2">
        <f>83-50</f>
        <v>33</v>
      </c>
      <c r="H39" s="2"/>
      <c r="I39" s="2"/>
      <c r="J39" s="1" t="e">
        <f>J36/J37/J38</f>
        <v>#DIV/0!</v>
      </c>
      <c r="L39" s="1">
        <v>5434</v>
      </c>
      <c r="M39" s="1">
        <v>6897</v>
      </c>
    </row>
    <row r="40" spans="1:13" x14ac:dyDescent="0.3">
      <c r="A40" t="s">
        <v>46</v>
      </c>
      <c r="L40">
        <f>M39-L39</f>
        <v>1463</v>
      </c>
    </row>
    <row r="41" spans="1:13" x14ac:dyDescent="0.3">
      <c r="A41" t="s">
        <v>47</v>
      </c>
      <c r="L41">
        <f>L40/26</f>
        <v>56.269230769230766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BLOODY SCARL</dc:creator>
  <cp:lastModifiedBy>BLOODY SCARL</cp:lastModifiedBy>
  <dcterms:created xsi:type="dcterms:W3CDTF">2024-03-01T10:52:02Z</dcterms:created>
  <dcterms:modified xsi:type="dcterms:W3CDTF">2024-04-08T09:55:01Z</dcterms:modified>
</cp:coreProperties>
</file>