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esktop\New-folder\Studying\MatStat\"/>
    </mc:Choice>
  </mc:AlternateContent>
  <xr:revisionPtr revIDLastSave="0" documentId="13_ncr:1_{E79DAA5F-82F4-44BE-9195-8299882696D8}" xr6:coauthVersionLast="47" xr6:coauthVersionMax="47" xr10:uidLastSave="{00000000-0000-0000-0000-000000000000}"/>
  <bookViews>
    <workbookView xWindow="-108" yWindow="-108" windowWidth="23256" windowHeight="12456" activeTab="1" xr2:uid="{EFA096A9-1B10-406D-9098-798FC94DF201}"/>
  </bookViews>
  <sheets>
    <sheet name="Лист1" sheetId="1" r:id="rId1"/>
    <sheet name="Практика 27.11" sheetId="2" r:id="rId2"/>
  </sheets>
  <externalReferences>
    <externalReference r:id="rId3"/>
  </externalReferences>
  <definedNames>
    <definedName name="X">Лист1!$F$3:$F$52</definedName>
    <definedName name="Дивиденты">Лист1!$E$3:$E$52</definedName>
    <definedName name="Задолженность">Лист1!$D$3:$D$52</definedName>
    <definedName name="Прибыль">Лист1!$C$3:$C$52</definedName>
    <definedName name="Прибыль_Дивиденты">Лист1!$L$3:$M$52</definedName>
    <definedName name="Приложение">[1]Приложение!$A$1:$F$105</definedName>
    <definedName name="Средства">Лист1!$B$3:$B$52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1" i="2" l="1"/>
  <c r="B90" i="2"/>
  <c r="B81" i="2"/>
  <c r="B80" i="2"/>
  <c r="B79" i="2"/>
  <c r="A71" i="2" a="1"/>
  <c r="A71" i="2" s="1"/>
  <c r="B68" i="2"/>
  <c r="B67" i="2"/>
  <c r="B66" i="2"/>
  <c r="B64" i="2"/>
  <c r="B59" i="2"/>
  <c r="B39" i="2"/>
  <c r="B38" i="2"/>
  <c r="B47" i="2"/>
  <c r="B46" i="2"/>
  <c r="F10" i="2"/>
  <c r="E9" i="2"/>
  <c r="C7" i="2"/>
  <c r="D8" i="2"/>
  <c r="A21" i="2" a="1"/>
  <c r="A21" i="2" s="1"/>
  <c r="E10" i="2"/>
  <c r="D10" i="2"/>
  <c r="D9" i="2"/>
  <c r="C10" i="2"/>
  <c r="C9" i="2"/>
  <c r="C8" i="2"/>
  <c r="B10" i="2"/>
  <c r="B9" i="2"/>
  <c r="B8" i="2"/>
  <c r="B7" i="2"/>
  <c r="F9" i="2"/>
  <c r="F8" i="2"/>
  <c r="E8" i="2"/>
  <c r="F7" i="2"/>
  <c r="E7" i="2"/>
  <c r="D7" i="2"/>
  <c r="F6" i="2"/>
  <c r="E6" i="2"/>
  <c r="D6" i="2"/>
  <c r="C6" i="2"/>
  <c r="B6" i="2"/>
  <c r="B52" i="2" l="1"/>
  <c r="C5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<sst xmlns="http://schemas.openxmlformats.org/spreadsheetml/2006/main" count="126" uniqueCount="106">
  <si>
    <t>A</t>
  </si>
  <si>
    <t>№</t>
  </si>
  <si>
    <t>Собственные оборотные средства, млн.руб.</t>
  </si>
  <si>
    <t>Балансовая прибыль, млн.руб.</t>
  </si>
  <si>
    <t>Дебиторская задолженность, млн.руб.</t>
  </si>
  <si>
    <t>Дивиденты по результатам деятельности, млн.руб.</t>
  </si>
  <si>
    <t>Курсовая цена акции, руб.</t>
  </si>
  <si>
    <t>Пусть X  - курс акций (результат)</t>
  </si>
  <si>
    <t>Будем исследовать его зависимость от остальных признаков</t>
  </si>
  <si>
    <t>Построим корреляционную таблицу (то есть посчитаем коэф-ты лин корреляции м/у всеми признаками и результатами)</t>
  </si>
  <si>
    <t>Прибыль</t>
  </si>
  <si>
    <t>Задолженность</t>
  </si>
  <si>
    <t>Дивиденты</t>
  </si>
  <si>
    <t>Курс акций</t>
  </si>
  <si>
    <t>Курс
акций</t>
  </si>
  <si>
    <t>Оборотные
средства</t>
  </si>
  <si>
    <t>Так как все признаки заметно коррелированы между собой, то для избежания мультиколлинеарности ограничимся двумя факторами</t>
  </si>
  <si>
    <t>В качестве первого фактора Z_1 возьмём Прибыль, так как её корреляция с курсом акций наибольшая</t>
  </si>
  <si>
    <t>А что включать в качестве второго фактора Z_2?</t>
  </si>
  <si>
    <t>С одной стороны можно взять дивиденты или задолженность, так как у них корреляция большая с курсом акций, но они и сильно коррелируют с прибылью</t>
  </si>
  <si>
    <t>Брать оборотные средства нет большого смысла из-за относительно малой корреляции с курсом акций</t>
  </si>
  <si>
    <t>В качестве Z_2 возьмём Дивиденты, так как из общих экономических соображений дивиденты должны больше влиять на курс акций, чем задолженность</t>
  </si>
  <si>
    <t>Итак, тогда уравнение вида X = \beta_0 + \beta_1 * Z_1 + \beta_2 * Z_2 + \eps - теоретическая модель</t>
  </si>
  <si>
    <t>Снова воспользуемся знакомой функцией ЛИНЕЙН(Курс акций; массив из двух столбцов Z_1 и Z_2; 1; 1)</t>
  </si>
  <si>
    <t>Что есть что?</t>
  </si>
  <si>
    <t>b_2</t>
  </si>
  <si>
    <t>b_0</t>
  </si>
  <si>
    <t>b_1</t>
  </si>
  <si>
    <t>Коэффициенты уравнения</t>
  </si>
  <si>
    <t>Стандартные ошибки коэффициентов</t>
  </si>
  <si>
    <t>S_b_2</t>
  </si>
  <si>
    <t>S_b_1</t>
  </si>
  <si>
    <t>S_b_0</t>
  </si>
  <si>
    <t>R^2</t>
  </si>
  <si>
    <t>S(Стандартная ошибка регрессии)</t>
  </si>
  <si>
    <t>n-k-1 (число степеней свободы)</t>
  </si>
  <si>
    <t>F-статистика</t>
  </si>
  <si>
    <t>n*D(x^)</t>
  </si>
  <si>
    <t>n*D(\eps^)</t>
  </si>
  <si>
    <t>Дисперсия расчётных значений</t>
  </si>
  <si>
    <t>Дисперсия ошибок</t>
  </si>
  <si>
    <t>-</t>
  </si>
  <si>
    <t>Тогда получили уравнение регрессии: X = -96,37 + 2,15 * Z_1 - 1,96 * Z_2</t>
  </si>
  <si>
    <t>При увеличении прибыли на 1 млн руб курс акции увеличивается на 2.15 млн руб, а при увеличении дивидентов на 1 млн руб курс акций уменьшается на 1.96 млн руб</t>
  </si>
  <si>
    <t>Почему уменьшается курс при увеличении дивидентов? Кажется, такое не должно быть</t>
  </si>
  <si>
    <t>Этот странный результат коэф-та b_2 получили из-за того, что у нас мультиколлинеарность (так как сильная корреляция между факторами) или что мы не включили в модель важный признак</t>
  </si>
  <si>
    <t>Вывод: из модели возможно следует исключить дивиденты либо включить ещё один фактор (хз как именно поступить, пока вот так оставим)</t>
  </si>
  <si>
    <t>По величине коэф-тов b_2 и b_1 нельзя судить о реальной силе влияния соответствующих факторов на результат</t>
  </si>
  <si>
    <t>Поэтому построим уравнение регрессии в стандартных масштабах</t>
  </si>
  <si>
    <t>-----------------------------------------------------------------</t>
  </si>
  <si>
    <t>\gamma_i = b_i * (\sigma^_Zi) / (\sigma^_x)</t>
  </si>
  <si>
    <t xml:space="preserve">\gamma_2 = </t>
  </si>
  <si>
    <t>\gamma_1 =</t>
  </si>
  <si>
    <t>\gamma_i  = 2.15 * (СТАНДОТКЛОН.Г(Z_1))/ (СТАНДОТКЛОН.Г(X))</t>
  </si>
  <si>
    <t>Получаем t_x = 0.97 * t_1 - 0.03 * t_2</t>
  </si>
  <si>
    <t>Так как второй коэффициент весьма мал, то чистое влияние дивидентов небольшое и, возможно, их не следовало включать в модель</t>
  </si>
  <si>
    <t>-----------------------------------------------</t>
  </si>
  <si>
    <t>Теперь посчитаем частные коэф-ты корреляции</t>
  </si>
  <si>
    <t>r_{X, Z_1 / Z_2} = (r_{X, Z_1} - r_{Z_1, Z_2} * r_{X, Z_2}) / \sqrt{(1 - r^2_{Z_1, Z_2}) (1 - r^2_{X, Z_2})}</t>
  </si>
  <si>
    <t>Формула еб****ая поэтому просто лучше посмотреть как считал</t>
  </si>
  <si>
    <t xml:space="preserve">r_{X, Z_1/Z_2} = </t>
  </si>
  <si>
    <t xml:space="preserve">r_{X, Z_2/Z_1} = </t>
  </si>
  <si>
    <t>Так как второй коэффициент снова весьма мал, то получаем ещё одно подтверждение, что дивиденты, возможно, стоит исключить из модели</t>
  </si>
  <si>
    <t>Посчитаем коэф-т детерминации, только другим способом</t>
  </si>
  <si>
    <t>R^2 = \summ{ \gamma_i * r_{X, Z_i}}</t>
  </si>
  <si>
    <t>R^2=</t>
  </si>
  <si>
    <t>Почти сошлось (погрешность, все дела, на это по**й)</t>
  </si>
  <si>
    <t>Доля объяснённой при помощи модели дисперсии результата составляет 89%</t>
  </si>
  <si>
    <t>-------------------------------------------------</t>
  </si>
  <si>
    <t>Проверим статистическую значимость модели в целом при помощи F-теста</t>
  </si>
  <si>
    <t xml:space="preserve">F = R^2 / (1-R^2) * (n-k-1)/k = </t>
  </si>
  <si>
    <t>t_кр - квантиль F(k; n-k-1) уровня значимости \alpha = 0.05</t>
  </si>
  <si>
    <t xml:space="preserve">t_кр = </t>
  </si>
  <si>
    <t>То есть уравнение регрессии в целом статистически значимо</t>
  </si>
  <si>
    <t>Т.к. очев F &gt; t_кр, то H_0 отвергается (H_0 типа была про то что уравнение регрессии в целом статистически незначимо)</t>
  </si>
  <si>
    <t>Проверим статистическую значимость отдельных коэф-ов регрессии при помощи T-теста (уровень значимости 0.05)</t>
  </si>
  <si>
    <t>t_кр - квантиль двустороннего распределения Стюдента с n-k-1 степенями свободы, то есть</t>
  </si>
  <si>
    <t>T_i = | b_i / S_b_i |</t>
  </si>
  <si>
    <t xml:space="preserve">T_0 = </t>
  </si>
  <si>
    <t xml:space="preserve"> &lt; 2,01 =&gt; b_0 - статистически незначим</t>
  </si>
  <si>
    <t>T_1 =</t>
  </si>
  <si>
    <t>&gt; 2,01 =&gt; b_1 - статистически значим, значит прибыль стоит оставить в модели</t>
  </si>
  <si>
    <t xml:space="preserve">T_2 = </t>
  </si>
  <si>
    <t>&lt; 2,01 =&gt; b_2 - статистически незначим, значит точно дивиденты следует удалить из модели</t>
  </si>
  <si>
    <t>---------------------------------------------------------</t>
  </si>
  <si>
    <t>Построим модель с только фактором Z_1, то есть с исключёнными дивидентами</t>
  </si>
  <si>
    <t>Снова что есть что</t>
  </si>
  <si>
    <t>S</t>
  </si>
  <si>
    <t>Степени свободы</t>
  </si>
  <si>
    <t>то есть имеем уравнение регрессии X = - 130,45 + 2,097 * Z_1</t>
  </si>
  <si>
    <t>Проведём T-тест</t>
  </si>
  <si>
    <t>t_кр - СТЬЮДЕНТ.ОБР.2Х(0,05; 48)</t>
  </si>
  <si>
    <t>&gt; 2,01 =&gt; b_0 - статистически значим</t>
  </si>
  <si>
    <t xml:space="preserve">T_1 = </t>
  </si>
  <si>
    <t>&gt; 2,01 =&gt; b_1 - статистически значим</t>
  </si>
  <si>
    <t>Коэф-т детерминации достаточно высок, поэтому логично остановиться на такой модели</t>
  </si>
  <si>
    <t>X = - 130,45 + 2,097 * Z_1</t>
  </si>
  <si>
    <t>Эта модель объясняет 89% дисперсии курса акций</t>
  </si>
  <si>
    <t>Понятно, что данные совершенно не жизненные, так как прибыль не может объяснять настолько курс акций, но в рамках практики мы на это забиваем огромный …</t>
  </si>
  <si>
    <t>Ещё моментик, видим что в первой модели коэф-т детерминации чуть подрос, но следует ли из того что R^2 стал больше, стоит ли включать в модель новый фактор?</t>
  </si>
  <si>
    <t>Нам поможет скорректированный коэффициент детерминации (кто бл**ь)</t>
  </si>
  <si>
    <t>R^2( с чертой) = 1 - (n-1)/(n-k-1) * D(\eps^) / D(X)</t>
  </si>
  <si>
    <t>В первой модели:</t>
  </si>
  <si>
    <t xml:space="preserve">R^2 (с чертой) = </t>
  </si>
  <si>
    <t>Во второй:</t>
  </si>
  <si>
    <t>Видим, что при включении дивидентов в модель скорректированный коэф-т детерминации стал меньше, то дивиденты не улучшили модель, а значит дивиденты  включать не стоило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</si>
</sst>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vertical="top"/>
    </xf>
    <xf numFmtId="0" fontId="0" fillId="0" borderId="1" xfId="0" applyBorder="1"/>
    <xf numFmtId="0" fontId="0" fillId="0" borderId="1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/>
    <xf numFmtId="0" fontId="0" fillId="0" borderId="11" xfId="0" applyFill="1" applyBorder="1"/>
    <xf numFmtId="0" fontId="0" fillId="0" borderId="1" xfId="0" quotePrefix="1" applyBorder="1"/>
    <xf numFmtId="0" fontId="0" fillId="0" borderId="0" xfId="0" quotePrefix="1"/>
    <xf numFmtId="0" fontId="0" fillId="0" borderId="3" xfId="0" applyBorder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50;&#1086;&#1085;&#1090;&#1088;&#1086;&#1083;&#1100;&#1085;&#1099;&#1077;\&#1048;&#1085;&#1078;&#1077;&#1085;&#1077;&#1088;&#1086;-&#1101;&#1082;&#1086;&#1085;&#1086;&#1084;&#1080;&#1095;&#1077;&#1089;&#1082;&#1080;&#1081;\&#1069;&#1082;&#1086;&#1085;&#1086;&#1084;&#1077;&#1090;&#1088;&#1080;&#1082;&#1072;\2007\4%20mod%208\B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1"/>
      <sheetName val="1.2"/>
      <sheetName val="2.1"/>
      <sheetName val="2.2"/>
      <sheetName val="3.1"/>
      <sheetName val="4.1"/>
      <sheetName val="4.2"/>
      <sheetName val="Таб2"/>
      <sheetName val="дан 1"/>
      <sheetName val="дан 2"/>
      <sheetName val="Лит "/>
      <sheetName val="Таб 1"/>
      <sheetName val="Таб 3"/>
      <sheetName val="Таб 4"/>
      <sheetName val="Таб 5"/>
      <sheetName val="Приложение"/>
    </sheetNames>
    <sheetDataSet>
      <sheetData sheetId="0">
        <row r="6">
          <cell r="B6">
            <v>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A</v>
          </cell>
          <cell r="B1">
            <v>1</v>
          </cell>
          <cell r="C1">
            <v>2</v>
          </cell>
          <cell r="D1">
            <v>3</v>
          </cell>
          <cell r="E1">
            <v>4</v>
          </cell>
          <cell r="F1">
            <v>5</v>
          </cell>
        </row>
        <row r="2">
          <cell r="A2" t="str">
            <v>№ наблюдений</v>
          </cell>
          <cell r="B2" t="str">
            <v>Собственные оборотные средства, млн.руб.</v>
          </cell>
          <cell r="C2" t="str">
            <v>Балансовая прибыль, млн.руб.</v>
          </cell>
          <cell r="D2" t="str">
            <v>Дебиторская задолженность, млн.руб.</v>
          </cell>
          <cell r="E2" t="str">
            <v>Дивиденты по результатам деятельности, млн.руб.</v>
          </cell>
          <cell r="F2" t="str">
            <v>Курсовая цена акции, руб.</v>
          </cell>
        </row>
        <row r="7">
          <cell r="A7">
            <v>1</v>
          </cell>
          <cell r="B7">
            <v>1011</v>
          </cell>
          <cell r="C7">
            <v>107</v>
          </cell>
          <cell r="D7">
            <v>37</v>
          </cell>
          <cell r="E7">
            <v>20.329999999999998</v>
          </cell>
          <cell r="F7">
            <v>92</v>
          </cell>
        </row>
        <row r="8">
          <cell r="A8">
            <v>2</v>
          </cell>
          <cell r="B8">
            <v>799</v>
          </cell>
          <cell r="C8">
            <v>102</v>
          </cell>
          <cell r="D8">
            <v>64</v>
          </cell>
          <cell r="E8">
            <v>20.04</v>
          </cell>
          <cell r="F8">
            <v>83</v>
          </cell>
        </row>
        <row r="9">
          <cell r="A9">
            <v>3</v>
          </cell>
          <cell r="B9">
            <v>995</v>
          </cell>
          <cell r="C9">
            <v>107</v>
          </cell>
          <cell r="D9">
            <v>71</v>
          </cell>
          <cell r="E9">
            <v>19.87</v>
          </cell>
          <cell r="F9">
            <v>95</v>
          </cell>
        </row>
        <row r="10">
          <cell r="A10">
            <v>4</v>
          </cell>
          <cell r="B10">
            <v>1243</v>
          </cell>
          <cell r="C10">
            <v>122</v>
          </cell>
          <cell r="D10">
            <v>26</v>
          </cell>
          <cell r="E10">
            <v>20.48</v>
          </cell>
          <cell r="F10">
            <v>124</v>
          </cell>
        </row>
        <row r="11">
          <cell r="A11">
            <v>5</v>
          </cell>
          <cell r="B11">
            <v>1507</v>
          </cell>
          <cell r="C11">
            <v>108</v>
          </cell>
          <cell r="D11">
            <v>51</v>
          </cell>
          <cell r="E11">
            <v>20.13</v>
          </cell>
          <cell r="F11">
            <v>96</v>
          </cell>
        </row>
        <row r="12">
          <cell r="A12">
            <v>6</v>
          </cell>
          <cell r="B12">
            <v>947</v>
          </cell>
          <cell r="C12">
            <v>108</v>
          </cell>
          <cell r="D12">
            <v>41</v>
          </cell>
          <cell r="E12">
            <v>20.260000000000002</v>
          </cell>
          <cell r="F12">
            <v>106</v>
          </cell>
        </row>
        <row r="13">
          <cell r="A13">
            <v>7</v>
          </cell>
          <cell r="B13">
            <v>1015</v>
          </cell>
          <cell r="C13">
            <v>97</v>
          </cell>
          <cell r="D13">
            <v>78</v>
          </cell>
          <cell r="E13">
            <v>19.89</v>
          </cell>
          <cell r="F13">
            <v>70</v>
          </cell>
        </row>
        <row r="14">
          <cell r="A14">
            <v>8</v>
          </cell>
          <cell r="B14">
            <v>1169</v>
          </cell>
          <cell r="C14">
            <v>109</v>
          </cell>
          <cell r="D14">
            <v>43</v>
          </cell>
          <cell r="E14">
            <v>19.920000000000002</v>
          </cell>
          <cell r="F14">
            <v>97</v>
          </cell>
        </row>
        <row r="15">
          <cell r="A15">
            <v>9</v>
          </cell>
          <cell r="B15">
            <v>1051</v>
          </cell>
          <cell r="C15">
            <v>101</v>
          </cell>
          <cell r="D15">
            <v>68</v>
          </cell>
          <cell r="E15">
            <v>19.78</v>
          </cell>
          <cell r="F15">
            <v>76</v>
          </cell>
        </row>
        <row r="16">
          <cell r="A16">
            <v>10</v>
          </cell>
          <cell r="B16">
            <v>1372</v>
          </cell>
          <cell r="C16">
            <v>116</v>
          </cell>
          <cell r="D16">
            <v>34</v>
          </cell>
          <cell r="E16">
            <v>20.23</v>
          </cell>
          <cell r="F16">
            <v>112</v>
          </cell>
        </row>
        <row r="17">
          <cell r="A17">
            <v>11</v>
          </cell>
          <cell r="B17">
            <v>1463</v>
          </cell>
          <cell r="C17">
            <v>113</v>
          </cell>
          <cell r="D17">
            <v>49</v>
          </cell>
          <cell r="E17">
            <v>20.46</v>
          </cell>
          <cell r="F17">
            <v>113</v>
          </cell>
        </row>
        <row r="18">
          <cell r="A18">
            <v>12</v>
          </cell>
          <cell r="B18">
            <v>684</v>
          </cell>
          <cell r="C18">
            <v>112</v>
          </cell>
          <cell r="D18">
            <v>40</v>
          </cell>
          <cell r="E18">
            <v>20.07</v>
          </cell>
          <cell r="F18">
            <v>109</v>
          </cell>
        </row>
        <row r="19">
          <cell r="A19">
            <v>13</v>
          </cell>
          <cell r="B19">
            <v>1251</v>
          </cell>
          <cell r="C19">
            <v>106</v>
          </cell>
          <cell r="D19">
            <v>56</v>
          </cell>
          <cell r="E19">
            <v>20.23</v>
          </cell>
          <cell r="F19">
            <v>91</v>
          </cell>
        </row>
        <row r="20">
          <cell r="A20">
            <v>14</v>
          </cell>
          <cell r="B20">
            <v>1376</v>
          </cell>
          <cell r="C20">
            <v>111</v>
          </cell>
          <cell r="D20">
            <v>45</v>
          </cell>
          <cell r="E20">
            <v>20.260000000000002</v>
          </cell>
          <cell r="F20">
            <v>95</v>
          </cell>
        </row>
        <row r="21">
          <cell r="A21">
            <v>15</v>
          </cell>
          <cell r="B21">
            <v>1193</v>
          </cell>
          <cell r="C21">
            <v>113</v>
          </cell>
          <cell r="D21">
            <v>44</v>
          </cell>
          <cell r="E21">
            <v>20.28</v>
          </cell>
          <cell r="F21">
            <v>115</v>
          </cell>
        </row>
        <row r="22">
          <cell r="A22">
            <v>16</v>
          </cell>
          <cell r="B22">
            <v>1386</v>
          </cell>
          <cell r="C22">
            <v>122</v>
          </cell>
          <cell r="D22">
            <v>40</v>
          </cell>
          <cell r="E22">
            <v>20.52</v>
          </cell>
          <cell r="F22">
            <v>114</v>
          </cell>
        </row>
        <row r="23">
          <cell r="A23">
            <v>17</v>
          </cell>
          <cell r="B23">
            <v>1631</v>
          </cell>
          <cell r="C23">
            <v>118</v>
          </cell>
          <cell r="D23">
            <v>47</v>
          </cell>
          <cell r="E23">
            <v>20.28</v>
          </cell>
          <cell r="F23">
            <v>133</v>
          </cell>
        </row>
        <row r="24">
          <cell r="A24">
            <v>18</v>
          </cell>
          <cell r="B24">
            <v>1735</v>
          </cell>
          <cell r="C24">
            <v>119</v>
          </cell>
          <cell r="D24">
            <v>47</v>
          </cell>
          <cell r="E24">
            <v>19.97</v>
          </cell>
          <cell r="F24">
            <v>116</v>
          </cell>
        </row>
        <row r="25">
          <cell r="A25">
            <v>19</v>
          </cell>
          <cell r="B25">
            <v>1181</v>
          </cell>
          <cell r="C25">
            <v>102</v>
          </cell>
          <cell r="D25">
            <v>49</v>
          </cell>
          <cell r="E25">
            <v>19.97</v>
          </cell>
          <cell r="F25">
            <v>85</v>
          </cell>
        </row>
        <row r="26">
          <cell r="A26">
            <v>20</v>
          </cell>
          <cell r="B26">
            <v>922</v>
          </cell>
          <cell r="C26">
            <v>100</v>
          </cell>
          <cell r="D26">
            <v>65</v>
          </cell>
          <cell r="E26">
            <v>19.57</v>
          </cell>
          <cell r="F26">
            <v>91</v>
          </cell>
        </row>
        <row r="27">
          <cell r="A27">
            <v>21</v>
          </cell>
          <cell r="B27">
            <v>1281</v>
          </cell>
          <cell r="C27">
            <v>103</v>
          </cell>
          <cell r="D27">
            <v>54</v>
          </cell>
          <cell r="E27">
            <v>19.940000000000001</v>
          </cell>
          <cell r="F27">
            <v>82</v>
          </cell>
        </row>
        <row r="28">
          <cell r="A28">
            <v>22</v>
          </cell>
          <cell r="B28">
            <v>1333</v>
          </cell>
          <cell r="C28">
            <v>113</v>
          </cell>
          <cell r="D28">
            <v>59</v>
          </cell>
          <cell r="E28">
            <v>20.29</v>
          </cell>
          <cell r="F28">
            <v>105</v>
          </cell>
        </row>
        <row r="29">
          <cell r="A29">
            <v>23</v>
          </cell>
          <cell r="B29">
            <v>1632</v>
          </cell>
          <cell r="C29">
            <v>124</v>
          </cell>
          <cell r="D29">
            <v>36</v>
          </cell>
          <cell r="E29">
            <v>20.83</v>
          </cell>
          <cell r="F29">
            <v>124</v>
          </cell>
        </row>
        <row r="30">
          <cell r="A30">
            <v>24</v>
          </cell>
          <cell r="B30">
            <v>635</v>
          </cell>
          <cell r="C30">
            <v>95</v>
          </cell>
          <cell r="D30">
            <v>70</v>
          </cell>
          <cell r="E30">
            <v>19.59</v>
          </cell>
          <cell r="F30">
            <v>70</v>
          </cell>
        </row>
        <row r="31">
          <cell r="A31">
            <v>25</v>
          </cell>
          <cell r="B31">
            <v>949</v>
          </cell>
          <cell r="C31">
            <v>102</v>
          </cell>
          <cell r="D31">
            <v>64</v>
          </cell>
          <cell r="E31">
            <v>19.760000000000002</v>
          </cell>
          <cell r="F31">
            <v>84</v>
          </cell>
        </row>
        <row r="32">
          <cell r="A32">
            <v>26</v>
          </cell>
          <cell r="B32">
            <v>788</v>
          </cell>
          <cell r="C32">
            <v>112</v>
          </cell>
          <cell r="D32">
            <v>48</v>
          </cell>
          <cell r="E32">
            <v>20.190000000000001</v>
          </cell>
          <cell r="F32">
            <v>106</v>
          </cell>
        </row>
        <row r="33">
          <cell r="A33">
            <v>27</v>
          </cell>
          <cell r="B33">
            <v>1728</v>
          </cell>
          <cell r="C33">
            <v>124</v>
          </cell>
          <cell r="D33">
            <v>30</v>
          </cell>
          <cell r="E33">
            <v>20.66</v>
          </cell>
          <cell r="F33">
            <v>128</v>
          </cell>
        </row>
        <row r="34">
          <cell r="A34">
            <v>28</v>
          </cell>
          <cell r="B34">
            <v>1773</v>
          </cell>
          <cell r="C34">
            <v>116</v>
          </cell>
          <cell r="D34">
            <v>58</v>
          </cell>
          <cell r="E34">
            <v>19.95</v>
          </cell>
          <cell r="F34">
            <v>105</v>
          </cell>
        </row>
        <row r="35">
          <cell r="A35">
            <v>29</v>
          </cell>
          <cell r="B35">
            <v>1679</v>
          </cell>
          <cell r="C35">
            <v>118</v>
          </cell>
          <cell r="D35">
            <v>48</v>
          </cell>
          <cell r="E35">
            <v>20.61</v>
          </cell>
          <cell r="F35">
            <v>121</v>
          </cell>
        </row>
        <row r="36">
          <cell r="A36">
            <v>30</v>
          </cell>
          <cell r="B36">
            <v>1085</v>
          </cell>
          <cell r="C36">
            <v>100</v>
          </cell>
          <cell r="D36">
            <v>69</v>
          </cell>
          <cell r="E36">
            <v>20.03</v>
          </cell>
          <cell r="F36">
            <v>79</v>
          </cell>
        </row>
        <row r="37">
          <cell r="A37">
            <v>31</v>
          </cell>
          <cell r="B37">
            <v>1214</v>
          </cell>
          <cell r="C37">
            <v>99</v>
          </cell>
          <cell r="D37">
            <v>58</v>
          </cell>
          <cell r="E37">
            <v>19.78</v>
          </cell>
          <cell r="F37">
            <v>82</v>
          </cell>
        </row>
        <row r="38">
          <cell r="A38">
            <v>32</v>
          </cell>
          <cell r="B38">
            <v>1422</v>
          </cell>
          <cell r="C38">
            <v>107</v>
          </cell>
          <cell r="D38">
            <v>49</v>
          </cell>
          <cell r="E38">
            <v>20.22</v>
          </cell>
          <cell r="F38">
            <v>80</v>
          </cell>
        </row>
        <row r="39">
          <cell r="A39">
            <v>33</v>
          </cell>
          <cell r="B39">
            <v>523</v>
          </cell>
          <cell r="C39">
            <v>87</v>
          </cell>
          <cell r="D39">
            <v>76</v>
          </cell>
          <cell r="E39">
            <v>19.78</v>
          </cell>
          <cell r="F39">
            <v>37</v>
          </cell>
        </row>
        <row r="40">
          <cell r="A40">
            <v>34</v>
          </cell>
          <cell r="B40">
            <v>1025</v>
          </cell>
          <cell r="C40">
            <v>109</v>
          </cell>
          <cell r="D40">
            <v>59</v>
          </cell>
          <cell r="E40">
            <v>20.09</v>
          </cell>
          <cell r="F40">
            <v>101</v>
          </cell>
        </row>
        <row r="41">
          <cell r="A41">
            <v>35</v>
          </cell>
          <cell r="B41">
            <v>1083</v>
          </cell>
          <cell r="C41">
            <v>106</v>
          </cell>
          <cell r="D41">
            <v>74</v>
          </cell>
          <cell r="E41">
            <v>20.13</v>
          </cell>
          <cell r="F41">
            <v>98</v>
          </cell>
        </row>
        <row r="42">
          <cell r="A42">
            <v>36</v>
          </cell>
          <cell r="B42">
            <v>1466</v>
          </cell>
          <cell r="C42">
            <v>113</v>
          </cell>
          <cell r="D42">
            <v>54</v>
          </cell>
          <cell r="E42">
            <v>20.56</v>
          </cell>
          <cell r="F42">
            <v>98</v>
          </cell>
        </row>
        <row r="43">
          <cell r="A43">
            <v>37</v>
          </cell>
          <cell r="B43">
            <v>1642</v>
          </cell>
          <cell r="C43">
            <v>123</v>
          </cell>
          <cell r="D43">
            <v>36</v>
          </cell>
          <cell r="E43">
            <v>20.51</v>
          </cell>
          <cell r="F43">
            <v>134</v>
          </cell>
        </row>
        <row r="44">
          <cell r="A44">
            <v>38</v>
          </cell>
          <cell r="B44">
            <v>387</v>
          </cell>
          <cell r="C44">
            <v>82</v>
          </cell>
          <cell r="D44">
            <v>75</v>
          </cell>
          <cell r="E44">
            <v>19.71</v>
          </cell>
          <cell r="F44">
            <v>39</v>
          </cell>
        </row>
        <row r="45">
          <cell r="A45">
            <v>39</v>
          </cell>
          <cell r="B45">
            <v>704</v>
          </cell>
          <cell r="C45">
            <v>104</v>
          </cell>
          <cell r="D45">
            <v>51</v>
          </cell>
          <cell r="E45">
            <v>20.100000000000001</v>
          </cell>
          <cell r="F45">
            <v>88</v>
          </cell>
        </row>
        <row r="46">
          <cell r="A46">
            <v>40</v>
          </cell>
          <cell r="B46">
            <v>1177</v>
          </cell>
          <cell r="C46">
            <v>112</v>
          </cell>
          <cell r="D46">
            <v>35</v>
          </cell>
          <cell r="E46">
            <v>20.32</v>
          </cell>
          <cell r="F46">
            <v>108</v>
          </cell>
        </row>
        <row r="47">
          <cell r="A47">
            <v>41</v>
          </cell>
          <cell r="B47">
            <v>1792</v>
          </cell>
          <cell r="C47">
            <v>116</v>
          </cell>
          <cell r="D47">
            <v>47</v>
          </cell>
          <cell r="E47">
            <v>20.37</v>
          </cell>
          <cell r="F47">
            <v>112</v>
          </cell>
        </row>
        <row r="48">
          <cell r="A48">
            <v>42</v>
          </cell>
          <cell r="B48">
            <v>2072</v>
          </cell>
          <cell r="C48">
            <v>106</v>
          </cell>
          <cell r="D48">
            <v>33</v>
          </cell>
          <cell r="E48">
            <v>20.03</v>
          </cell>
          <cell r="F48">
            <v>80</v>
          </cell>
        </row>
        <row r="49">
          <cell r="A49">
            <v>43</v>
          </cell>
          <cell r="B49">
            <v>1178</v>
          </cell>
          <cell r="C49">
            <v>120</v>
          </cell>
          <cell r="D49">
            <v>28</v>
          </cell>
          <cell r="E49">
            <v>20.65</v>
          </cell>
          <cell r="F49">
            <v>120</v>
          </cell>
        </row>
        <row r="50">
          <cell r="A50">
            <v>44</v>
          </cell>
          <cell r="B50">
            <v>1304</v>
          </cell>
          <cell r="C50">
            <v>105</v>
          </cell>
          <cell r="D50">
            <v>58</v>
          </cell>
          <cell r="E50">
            <v>20.190000000000001</v>
          </cell>
          <cell r="F50">
            <v>88</v>
          </cell>
        </row>
        <row r="51">
          <cell r="A51">
            <v>45</v>
          </cell>
          <cell r="B51">
            <v>1308</v>
          </cell>
          <cell r="C51">
            <v>114</v>
          </cell>
          <cell r="D51">
            <v>32</v>
          </cell>
          <cell r="E51">
            <v>20.239999999999998</v>
          </cell>
          <cell r="F51">
            <v>104</v>
          </cell>
        </row>
        <row r="52">
          <cell r="A52">
            <v>46</v>
          </cell>
          <cell r="B52">
            <v>1416</v>
          </cell>
          <cell r="C52">
            <v>107</v>
          </cell>
          <cell r="D52">
            <v>58</v>
          </cell>
          <cell r="E52">
            <v>20.27</v>
          </cell>
          <cell r="F52">
            <v>94</v>
          </cell>
        </row>
        <row r="53">
          <cell r="A53">
            <v>47</v>
          </cell>
          <cell r="B53">
            <v>1185</v>
          </cell>
          <cell r="C53">
            <v>115</v>
          </cell>
          <cell r="D53">
            <v>44</v>
          </cell>
          <cell r="E53">
            <v>20.69</v>
          </cell>
          <cell r="F53">
            <v>107</v>
          </cell>
        </row>
        <row r="54">
          <cell r="A54">
            <v>48</v>
          </cell>
          <cell r="B54">
            <v>1220</v>
          </cell>
          <cell r="C54">
            <v>96</v>
          </cell>
          <cell r="D54">
            <v>68</v>
          </cell>
          <cell r="E54">
            <v>19.850000000000001</v>
          </cell>
          <cell r="F54">
            <v>82</v>
          </cell>
        </row>
        <row r="55">
          <cell r="A55">
            <v>49</v>
          </cell>
          <cell r="B55">
            <v>1311</v>
          </cell>
          <cell r="C55">
            <v>104</v>
          </cell>
          <cell r="D55">
            <v>64</v>
          </cell>
          <cell r="E55">
            <v>19.87</v>
          </cell>
          <cell r="F55">
            <v>84</v>
          </cell>
        </row>
        <row r="56">
          <cell r="A56">
            <v>50</v>
          </cell>
          <cell r="B56">
            <v>1288</v>
          </cell>
          <cell r="C56">
            <v>108</v>
          </cell>
          <cell r="D56">
            <v>25</v>
          </cell>
          <cell r="E56">
            <v>20.2</v>
          </cell>
          <cell r="F56">
            <v>101</v>
          </cell>
        </row>
        <row r="57">
          <cell r="A57">
            <v>51</v>
          </cell>
          <cell r="B57">
            <v>918</v>
          </cell>
          <cell r="C57">
            <v>102</v>
          </cell>
          <cell r="D57">
            <v>54</v>
          </cell>
          <cell r="E57">
            <v>20.329999999999998</v>
          </cell>
          <cell r="F57">
            <v>98</v>
          </cell>
        </row>
        <row r="58">
          <cell r="A58">
            <v>52</v>
          </cell>
          <cell r="B58">
            <v>809</v>
          </cell>
          <cell r="C58">
            <v>102</v>
          </cell>
          <cell r="D58">
            <v>70</v>
          </cell>
          <cell r="E58">
            <v>20.2</v>
          </cell>
          <cell r="F58">
            <v>89</v>
          </cell>
        </row>
        <row r="59">
          <cell r="A59">
            <v>53</v>
          </cell>
          <cell r="B59">
            <v>1188</v>
          </cell>
          <cell r="C59">
            <v>120</v>
          </cell>
          <cell r="D59">
            <v>19</v>
          </cell>
          <cell r="E59">
            <v>20.46</v>
          </cell>
          <cell r="F59">
            <v>118</v>
          </cell>
        </row>
        <row r="60">
          <cell r="A60">
            <v>54</v>
          </cell>
          <cell r="B60">
            <v>1394</v>
          </cell>
          <cell r="C60">
            <v>106</v>
          </cell>
          <cell r="D60">
            <v>28</v>
          </cell>
          <cell r="E60">
            <v>20.170000000000002</v>
          </cell>
          <cell r="F60">
            <v>90</v>
          </cell>
        </row>
        <row r="61">
          <cell r="A61">
            <v>55</v>
          </cell>
          <cell r="B61">
            <v>1435</v>
          </cell>
          <cell r="C61">
            <v>114</v>
          </cell>
          <cell r="D61">
            <v>54</v>
          </cell>
          <cell r="E61">
            <v>20.62</v>
          </cell>
          <cell r="F61">
            <v>123</v>
          </cell>
        </row>
        <row r="62">
          <cell r="A62">
            <v>56</v>
          </cell>
          <cell r="B62">
            <v>1514</v>
          </cell>
          <cell r="C62">
            <v>112</v>
          </cell>
          <cell r="D62">
            <v>48</v>
          </cell>
          <cell r="E62">
            <v>19.79</v>
          </cell>
          <cell r="F62">
            <v>107</v>
          </cell>
        </row>
        <row r="63">
          <cell r="A63">
            <v>57</v>
          </cell>
          <cell r="B63">
            <v>1577</v>
          </cell>
          <cell r="C63">
            <v>112</v>
          </cell>
          <cell r="D63">
            <v>44</v>
          </cell>
          <cell r="E63">
            <v>20.34</v>
          </cell>
          <cell r="F63">
            <v>97</v>
          </cell>
        </row>
        <row r="64">
          <cell r="A64">
            <v>58</v>
          </cell>
          <cell r="B64">
            <v>1579</v>
          </cell>
          <cell r="C64">
            <v>122</v>
          </cell>
          <cell r="D64">
            <v>39</v>
          </cell>
          <cell r="E64">
            <v>20.51</v>
          </cell>
          <cell r="F64">
            <v>126</v>
          </cell>
        </row>
        <row r="65">
          <cell r="A65">
            <v>59</v>
          </cell>
          <cell r="B65">
            <v>1210</v>
          </cell>
          <cell r="C65">
            <v>122</v>
          </cell>
          <cell r="D65">
            <v>26</v>
          </cell>
          <cell r="E65">
            <v>20.04</v>
          </cell>
          <cell r="F65">
            <v>147</v>
          </cell>
        </row>
        <row r="66">
          <cell r="A66">
            <v>60</v>
          </cell>
          <cell r="B66">
            <v>1448</v>
          </cell>
          <cell r="C66">
            <v>108</v>
          </cell>
          <cell r="D66">
            <v>58</v>
          </cell>
          <cell r="E66">
            <v>20.39</v>
          </cell>
          <cell r="F66">
            <v>88</v>
          </cell>
        </row>
        <row r="67">
          <cell r="A67">
            <v>61</v>
          </cell>
          <cell r="B67">
            <v>1468</v>
          </cell>
          <cell r="C67">
            <v>114</v>
          </cell>
          <cell r="D67">
            <v>28</v>
          </cell>
          <cell r="E67">
            <v>20.27</v>
          </cell>
          <cell r="F67">
            <v>111</v>
          </cell>
        </row>
        <row r="68">
          <cell r="A68">
            <v>62</v>
          </cell>
          <cell r="B68">
            <v>1661</v>
          </cell>
          <cell r="C68">
            <v>113</v>
          </cell>
          <cell r="D68">
            <v>47</v>
          </cell>
          <cell r="E68">
            <v>20.059999999999999</v>
          </cell>
          <cell r="F68">
            <v>121</v>
          </cell>
        </row>
        <row r="69">
          <cell r="A69">
            <v>63</v>
          </cell>
          <cell r="B69">
            <v>989</v>
          </cell>
          <cell r="C69">
            <v>108</v>
          </cell>
          <cell r="D69">
            <v>58</v>
          </cell>
          <cell r="E69">
            <v>20.39</v>
          </cell>
          <cell r="F69">
            <v>104</v>
          </cell>
        </row>
        <row r="70">
          <cell r="A70">
            <v>64</v>
          </cell>
          <cell r="B70">
            <v>1007</v>
          </cell>
          <cell r="C70">
            <v>102</v>
          </cell>
          <cell r="D70">
            <v>62</v>
          </cell>
          <cell r="E70">
            <v>19.940000000000001</v>
          </cell>
          <cell r="F70">
            <v>63</v>
          </cell>
        </row>
        <row r="71">
          <cell r="A71">
            <v>65</v>
          </cell>
          <cell r="B71">
            <v>1030</v>
          </cell>
          <cell r="C71">
            <v>112</v>
          </cell>
          <cell r="D71">
            <v>62</v>
          </cell>
          <cell r="E71">
            <v>19.95</v>
          </cell>
          <cell r="F71">
            <v>99</v>
          </cell>
        </row>
        <row r="72">
          <cell r="A72">
            <v>66</v>
          </cell>
          <cell r="B72">
            <v>1099</v>
          </cell>
          <cell r="C72">
            <v>113</v>
          </cell>
          <cell r="D72">
            <v>42</v>
          </cell>
          <cell r="E72">
            <v>20.23</v>
          </cell>
          <cell r="F72">
            <v>114</v>
          </cell>
        </row>
        <row r="73">
          <cell r="A73">
            <v>67</v>
          </cell>
          <cell r="B73">
            <v>1197</v>
          </cell>
          <cell r="C73">
            <v>110</v>
          </cell>
          <cell r="D73">
            <v>67</v>
          </cell>
          <cell r="E73">
            <v>20.49</v>
          </cell>
          <cell r="F73">
            <v>99</v>
          </cell>
        </row>
        <row r="74">
          <cell r="A74">
            <v>68</v>
          </cell>
          <cell r="B74">
            <v>1386</v>
          </cell>
          <cell r="C74">
            <v>107</v>
          </cell>
          <cell r="D74">
            <v>72</v>
          </cell>
          <cell r="E74">
            <v>20.61</v>
          </cell>
          <cell r="F74">
            <v>94</v>
          </cell>
        </row>
        <row r="75">
          <cell r="A75">
            <v>69</v>
          </cell>
          <cell r="B75">
            <v>1498</v>
          </cell>
          <cell r="C75">
            <v>117</v>
          </cell>
          <cell r="D75">
            <v>45</v>
          </cell>
          <cell r="E75">
            <v>20.56</v>
          </cell>
          <cell r="F75">
            <v>124</v>
          </cell>
        </row>
        <row r="76">
          <cell r="A76">
            <v>70</v>
          </cell>
          <cell r="B76">
            <v>1672</v>
          </cell>
          <cell r="C76">
            <v>120</v>
          </cell>
          <cell r="D76">
            <v>35</v>
          </cell>
          <cell r="E76">
            <v>20.420000000000002</v>
          </cell>
          <cell r="F76">
            <v>117</v>
          </cell>
        </row>
        <row r="77">
          <cell r="A77">
            <v>71</v>
          </cell>
          <cell r="B77">
            <v>484</v>
          </cell>
          <cell r="C77">
            <v>93</v>
          </cell>
          <cell r="D77">
            <v>69</v>
          </cell>
          <cell r="E77">
            <v>19.73</v>
          </cell>
          <cell r="F77">
            <v>64</v>
          </cell>
        </row>
        <row r="78">
          <cell r="A78">
            <v>72</v>
          </cell>
          <cell r="B78">
            <v>1060</v>
          </cell>
          <cell r="C78">
            <v>89</v>
          </cell>
          <cell r="D78">
            <v>62</v>
          </cell>
          <cell r="E78">
            <v>19.420000000000002</v>
          </cell>
          <cell r="F78">
            <v>52</v>
          </cell>
        </row>
        <row r="79">
          <cell r="A79">
            <v>73</v>
          </cell>
          <cell r="B79">
            <v>1612</v>
          </cell>
          <cell r="C79">
            <v>118</v>
          </cell>
          <cell r="D79">
            <v>36</v>
          </cell>
          <cell r="E79">
            <v>20.170000000000002</v>
          </cell>
          <cell r="F79">
            <v>114</v>
          </cell>
        </row>
        <row r="80">
          <cell r="A80">
            <v>74</v>
          </cell>
          <cell r="B80">
            <v>1120</v>
          </cell>
          <cell r="C80">
            <v>103</v>
          </cell>
          <cell r="D80">
            <v>42</v>
          </cell>
          <cell r="E80">
            <v>19.87</v>
          </cell>
          <cell r="F80">
            <v>78</v>
          </cell>
        </row>
        <row r="81">
          <cell r="A81">
            <v>75</v>
          </cell>
          <cell r="B81">
            <v>947</v>
          </cell>
          <cell r="C81">
            <v>98</v>
          </cell>
          <cell r="D81">
            <v>52</v>
          </cell>
          <cell r="E81">
            <v>20.260000000000002</v>
          </cell>
          <cell r="F81">
            <v>85</v>
          </cell>
        </row>
        <row r="82">
          <cell r="A82">
            <v>76</v>
          </cell>
          <cell r="B82">
            <v>1102</v>
          </cell>
          <cell r="C82">
            <v>95</v>
          </cell>
          <cell r="D82">
            <v>56</v>
          </cell>
          <cell r="E82">
            <v>20.04</v>
          </cell>
          <cell r="F82">
            <v>57</v>
          </cell>
        </row>
        <row r="83">
          <cell r="A83">
            <v>77</v>
          </cell>
          <cell r="B83">
            <v>1302</v>
          </cell>
          <cell r="C83">
            <v>106</v>
          </cell>
          <cell r="D83">
            <v>66</v>
          </cell>
          <cell r="E83">
            <v>20.34</v>
          </cell>
          <cell r="F83">
            <v>98</v>
          </cell>
        </row>
        <row r="84">
          <cell r="A84">
            <v>78</v>
          </cell>
          <cell r="B84">
            <v>1477</v>
          </cell>
          <cell r="C84">
            <v>123</v>
          </cell>
          <cell r="D84">
            <v>32</v>
          </cell>
          <cell r="E84">
            <v>20.63</v>
          </cell>
          <cell r="F84">
            <v>119</v>
          </cell>
        </row>
        <row r="85">
          <cell r="A85">
            <v>79</v>
          </cell>
          <cell r="B85">
            <v>820</v>
          </cell>
          <cell r="C85">
            <v>110</v>
          </cell>
          <cell r="D85">
            <v>68</v>
          </cell>
          <cell r="E85">
            <v>20.32</v>
          </cell>
          <cell r="F85">
            <v>94</v>
          </cell>
        </row>
        <row r="86">
          <cell r="A86">
            <v>80</v>
          </cell>
          <cell r="B86">
            <v>1231</v>
          </cell>
          <cell r="C86">
            <v>104</v>
          </cell>
          <cell r="D86">
            <v>47</v>
          </cell>
          <cell r="E86">
            <v>20.059999999999999</v>
          </cell>
          <cell r="F86">
            <v>94</v>
          </cell>
        </row>
        <row r="87">
          <cell r="A87">
            <v>81</v>
          </cell>
          <cell r="B87">
            <v>1311</v>
          </cell>
          <cell r="C87">
            <v>103</v>
          </cell>
          <cell r="D87">
            <v>59</v>
          </cell>
          <cell r="E87">
            <v>20.04</v>
          </cell>
          <cell r="F87">
            <v>83</v>
          </cell>
        </row>
        <row r="88">
          <cell r="A88">
            <v>82</v>
          </cell>
          <cell r="B88">
            <v>1843</v>
          </cell>
          <cell r="C88">
            <v>122</v>
          </cell>
          <cell r="D88">
            <v>29</v>
          </cell>
          <cell r="E88">
            <v>20.62</v>
          </cell>
          <cell r="F88">
            <v>118</v>
          </cell>
        </row>
        <row r="89">
          <cell r="A89">
            <v>83</v>
          </cell>
          <cell r="B89">
            <v>1215</v>
          </cell>
          <cell r="C89">
            <v>114</v>
          </cell>
          <cell r="D89">
            <v>36</v>
          </cell>
          <cell r="E89">
            <v>20.53</v>
          </cell>
          <cell r="F89">
            <v>116</v>
          </cell>
        </row>
        <row r="90">
          <cell r="A90">
            <v>84</v>
          </cell>
          <cell r="B90">
            <v>1284</v>
          </cell>
          <cell r="C90">
            <v>112</v>
          </cell>
          <cell r="D90">
            <v>57</v>
          </cell>
          <cell r="E90">
            <v>20.18</v>
          </cell>
          <cell r="F90">
            <v>96</v>
          </cell>
        </row>
        <row r="91">
          <cell r="A91">
            <v>85</v>
          </cell>
          <cell r="B91">
            <v>1336</v>
          </cell>
          <cell r="C91">
            <v>115</v>
          </cell>
          <cell r="D91">
            <v>54</v>
          </cell>
          <cell r="E91">
            <v>20.399999999999999</v>
          </cell>
          <cell r="F91">
            <v>117</v>
          </cell>
        </row>
        <row r="92">
          <cell r="A92">
            <v>86</v>
          </cell>
          <cell r="B92">
            <v>1412</v>
          </cell>
          <cell r="C92">
            <v>109</v>
          </cell>
          <cell r="D92">
            <v>60</v>
          </cell>
          <cell r="E92">
            <v>20.260000000000002</v>
          </cell>
          <cell r="F92">
            <v>93</v>
          </cell>
        </row>
        <row r="93">
          <cell r="A93">
            <v>87</v>
          </cell>
          <cell r="B93">
            <v>1447</v>
          </cell>
          <cell r="C93">
            <v>108</v>
          </cell>
          <cell r="D93">
            <v>45</v>
          </cell>
          <cell r="E93">
            <v>19.79</v>
          </cell>
          <cell r="F93">
            <v>81</v>
          </cell>
        </row>
        <row r="94">
          <cell r="A94">
            <v>88</v>
          </cell>
          <cell r="B94">
            <v>1593</v>
          </cell>
          <cell r="C94">
            <v>114</v>
          </cell>
          <cell r="D94">
            <v>54</v>
          </cell>
          <cell r="E94">
            <v>20.329999999999998</v>
          </cell>
          <cell r="F94">
            <v>103</v>
          </cell>
        </row>
        <row r="95">
          <cell r="A95">
            <v>89</v>
          </cell>
          <cell r="B95">
            <v>1663</v>
          </cell>
          <cell r="C95">
            <v>107</v>
          </cell>
          <cell r="D95">
            <v>49</v>
          </cell>
          <cell r="E95">
            <v>20.239999999999998</v>
          </cell>
          <cell r="F95">
            <v>86</v>
          </cell>
        </row>
        <row r="96">
          <cell r="A96">
            <v>90</v>
          </cell>
          <cell r="B96">
            <v>1114</v>
          </cell>
          <cell r="C96">
            <v>98</v>
          </cell>
          <cell r="D96">
            <v>81</v>
          </cell>
          <cell r="E96">
            <v>19.829999999999998</v>
          </cell>
          <cell r="F96">
            <v>79</v>
          </cell>
        </row>
        <row r="97">
          <cell r="A97">
            <v>91</v>
          </cell>
          <cell r="B97">
            <v>863</v>
          </cell>
          <cell r="C97">
            <v>104</v>
          </cell>
          <cell r="D97">
            <v>61</v>
          </cell>
          <cell r="E97">
            <v>19.97</v>
          </cell>
          <cell r="F97">
            <v>92</v>
          </cell>
        </row>
        <row r="98">
          <cell r="A98">
            <v>92</v>
          </cell>
          <cell r="B98">
            <v>932</v>
          </cell>
          <cell r="C98">
            <v>107</v>
          </cell>
          <cell r="D98">
            <v>49</v>
          </cell>
          <cell r="E98">
            <v>20.100000000000001</v>
          </cell>
          <cell r="F98">
            <v>85</v>
          </cell>
        </row>
        <row r="99">
          <cell r="A99">
            <v>93</v>
          </cell>
          <cell r="B99">
            <v>978</v>
          </cell>
          <cell r="C99">
            <v>105</v>
          </cell>
          <cell r="D99">
            <v>68</v>
          </cell>
          <cell r="E99">
            <v>20.010000000000002</v>
          </cell>
          <cell r="F99">
            <v>89</v>
          </cell>
        </row>
        <row r="100">
          <cell r="A100">
            <v>94</v>
          </cell>
          <cell r="B100">
            <v>1621</v>
          </cell>
          <cell r="C100">
            <v>123</v>
          </cell>
          <cell r="D100">
            <v>53</v>
          </cell>
          <cell r="E100">
            <v>20.21</v>
          </cell>
          <cell r="F100">
            <v>121</v>
          </cell>
        </row>
        <row r="101">
          <cell r="A101">
            <v>95</v>
          </cell>
          <cell r="B101">
            <v>1199</v>
          </cell>
          <cell r="C101">
            <v>119</v>
          </cell>
          <cell r="D101">
            <v>39</v>
          </cell>
          <cell r="E101">
            <v>20.399999999999999</v>
          </cell>
          <cell r="F101">
            <v>125</v>
          </cell>
        </row>
        <row r="102">
          <cell r="A102">
            <v>96</v>
          </cell>
          <cell r="B102">
            <v>999</v>
          </cell>
          <cell r="C102">
            <v>95</v>
          </cell>
          <cell r="D102">
            <v>49</v>
          </cell>
          <cell r="E102">
            <v>19.66</v>
          </cell>
          <cell r="F102">
            <v>69</v>
          </cell>
        </row>
        <row r="103">
          <cell r="A103">
            <v>97</v>
          </cell>
          <cell r="B103">
            <v>935</v>
          </cell>
          <cell r="C103">
            <v>93</v>
          </cell>
          <cell r="D103">
            <v>76</v>
          </cell>
          <cell r="E103">
            <v>19.37</v>
          </cell>
          <cell r="F103">
            <v>61</v>
          </cell>
        </row>
        <row r="104">
          <cell r="A104">
            <v>98</v>
          </cell>
          <cell r="B104">
            <v>1494</v>
          </cell>
          <cell r="C104">
            <v>120</v>
          </cell>
          <cell r="D104">
            <v>48</v>
          </cell>
          <cell r="E104">
            <v>20.25</v>
          </cell>
          <cell r="F104">
            <v>116</v>
          </cell>
        </row>
        <row r="105">
          <cell r="A105">
            <v>99</v>
          </cell>
          <cell r="B105">
            <v>817</v>
          </cell>
          <cell r="C105">
            <v>98</v>
          </cell>
          <cell r="D105">
            <v>72</v>
          </cell>
          <cell r="E105">
            <v>19.82</v>
          </cell>
          <cell r="F105">
            <v>82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A3DA-DC19-4391-B35B-AEACED72DA3D}">
  <dimension ref="A1:M52"/>
  <sheetViews>
    <sheetView workbookViewId="0">
      <selection activeCell="L3" sqref="L3:M52"/>
    </sheetView>
  </sheetViews>
  <sheetFormatPr defaultRowHeight="14.4" x14ac:dyDescent="0.3"/>
  <cols>
    <col min="1" max="6" width="15.6640625" customWidth="1"/>
    <col min="12" max="13" width="15.6640625" customWidth="1"/>
  </cols>
  <sheetData>
    <row r="1" spans="1:13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L1" s="1">
        <v>2</v>
      </c>
      <c r="M1" s="1">
        <v>4</v>
      </c>
    </row>
    <row r="2" spans="1:13" ht="52.8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L2" s="3" t="s">
        <v>3</v>
      </c>
      <c r="M2" s="3" t="s">
        <v>5</v>
      </c>
    </row>
    <row r="3" spans="1:13" x14ac:dyDescent="0.3">
      <c r="A3" s="4">
        <v>1</v>
      </c>
      <c r="B3" s="4">
        <v>799</v>
      </c>
      <c r="C3" s="4">
        <v>102</v>
      </c>
      <c r="D3" s="4">
        <v>64</v>
      </c>
      <c r="E3" s="4">
        <v>20.04</v>
      </c>
      <c r="F3" s="4">
        <v>83</v>
      </c>
      <c r="L3" s="4">
        <v>102</v>
      </c>
      <c r="M3" s="4">
        <v>20.04</v>
      </c>
    </row>
    <row r="4" spans="1:13" x14ac:dyDescent="0.3">
      <c r="A4" s="4">
        <v>2</v>
      </c>
      <c r="B4" s="4">
        <v>995</v>
      </c>
      <c r="C4" s="4">
        <v>107</v>
      </c>
      <c r="D4" s="4">
        <v>71</v>
      </c>
      <c r="E4" s="4">
        <v>19.87</v>
      </c>
      <c r="F4" s="4">
        <v>95</v>
      </c>
      <c r="L4" s="4">
        <v>107</v>
      </c>
      <c r="M4" s="4">
        <v>19.87</v>
      </c>
    </row>
    <row r="5" spans="1:13" x14ac:dyDescent="0.3">
      <c r="A5" s="4">
        <v>3</v>
      </c>
      <c r="B5" s="4">
        <v>1243</v>
      </c>
      <c r="C5" s="4">
        <v>122</v>
      </c>
      <c r="D5" s="4">
        <v>26</v>
      </c>
      <c r="E5" s="4">
        <v>20.48</v>
      </c>
      <c r="F5" s="4">
        <v>124</v>
      </c>
      <c r="L5" s="4">
        <v>122</v>
      </c>
      <c r="M5" s="4">
        <v>20.48</v>
      </c>
    </row>
    <row r="6" spans="1:13" x14ac:dyDescent="0.3">
      <c r="A6" s="4">
        <v>4</v>
      </c>
      <c r="B6" s="4">
        <v>1507</v>
      </c>
      <c r="C6" s="4">
        <v>108</v>
      </c>
      <c r="D6" s="4">
        <v>51</v>
      </c>
      <c r="E6" s="4">
        <v>20.13</v>
      </c>
      <c r="F6" s="4">
        <v>96</v>
      </c>
      <c r="L6" s="4">
        <v>108</v>
      </c>
      <c r="M6" s="4">
        <v>20.13</v>
      </c>
    </row>
    <row r="7" spans="1:13" x14ac:dyDescent="0.3">
      <c r="A7" s="4">
        <v>5</v>
      </c>
      <c r="B7" s="4">
        <v>947</v>
      </c>
      <c r="C7" s="4">
        <v>108</v>
      </c>
      <c r="D7" s="4">
        <v>41</v>
      </c>
      <c r="E7" s="4">
        <v>20.260000000000002</v>
      </c>
      <c r="F7" s="4">
        <v>106</v>
      </c>
      <c r="L7" s="4">
        <v>108</v>
      </c>
      <c r="M7" s="4">
        <v>20.260000000000002</v>
      </c>
    </row>
    <row r="8" spans="1:13" x14ac:dyDescent="0.3">
      <c r="A8" s="4">
        <v>6</v>
      </c>
      <c r="B8" s="4">
        <v>1015</v>
      </c>
      <c r="C8" s="4">
        <v>97</v>
      </c>
      <c r="D8" s="4">
        <v>78</v>
      </c>
      <c r="E8" s="4">
        <v>19.89</v>
      </c>
      <c r="F8" s="4">
        <v>70</v>
      </c>
      <c r="L8" s="4">
        <v>97</v>
      </c>
      <c r="M8" s="4">
        <v>19.89</v>
      </c>
    </row>
    <row r="9" spans="1:13" x14ac:dyDescent="0.3">
      <c r="A9" s="4">
        <v>7</v>
      </c>
      <c r="B9" s="4">
        <v>1169</v>
      </c>
      <c r="C9" s="4">
        <v>109</v>
      </c>
      <c r="D9" s="4">
        <v>43</v>
      </c>
      <c r="E9" s="4">
        <v>19.920000000000002</v>
      </c>
      <c r="F9" s="4">
        <v>97</v>
      </c>
      <c r="L9" s="4">
        <v>109</v>
      </c>
      <c r="M9" s="4">
        <v>19.920000000000002</v>
      </c>
    </row>
    <row r="10" spans="1:13" x14ac:dyDescent="0.3">
      <c r="A10" s="4">
        <v>8</v>
      </c>
      <c r="B10" s="4">
        <v>1051</v>
      </c>
      <c r="C10" s="4">
        <v>101</v>
      </c>
      <c r="D10" s="4">
        <v>68</v>
      </c>
      <c r="E10" s="4">
        <v>19.78</v>
      </c>
      <c r="F10" s="4">
        <v>76</v>
      </c>
      <c r="L10" s="4">
        <v>101</v>
      </c>
      <c r="M10" s="4">
        <v>19.78</v>
      </c>
    </row>
    <row r="11" spans="1:13" x14ac:dyDescent="0.3">
      <c r="A11" s="4">
        <v>9</v>
      </c>
      <c r="B11" s="4">
        <v>1372</v>
      </c>
      <c r="C11" s="4">
        <v>116</v>
      </c>
      <c r="D11" s="4">
        <v>34</v>
      </c>
      <c r="E11" s="4">
        <v>20.23</v>
      </c>
      <c r="F11" s="4">
        <v>112</v>
      </c>
      <c r="L11" s="4">
        <v>116</v>
      </c>
      <c r="M11" s="4">
        <v>20.23</v>
      </c>
    </row>
    <row r="12" spans="1:13" x14ac:dyDescent="0.3">
      <c r="A12" s="4">
        <v>10</v>
      </c>
      <c r="B12" s="4">
        <v>1463</v>
      </c>
      <c r="C12" s="4">
        <v>113</v>
      </c>
      <c r="D12" s="4">
        <v>49</v>
      </c>
      <c r="E12" s="4">
        <v>20.46</v>
      </c>
      <c r="F12" s="4">
        <v>113</v>
      </c>
      <c r="L12" s="4">
        <v>113</v>
      </c>
      <c r="M12" s="4">
        <v>20.46</v>
      </c>
    </row>
    <row r="13" spans="1:13" x14ac:dyDescent="0.3">
      <c r="A13" s="4">
        <v>11</v>
      </c>
      <c r="B13" s="4">
        <v>684</v>
      </c>
      <c r="C13" s="4">
        <v>112</v>
      </c>
      <c r="D13" s="4">
        <v>40</v>
      </c>
      <c r="E13" s="4">
        <v>20.07</v>
      </c>
      <c r="F13" s="4">
        <v>109</v>
      </c>
      <c r="L13" s="4">
        <v>112</v>
      </c>
      <c r="M13" s="4">
        <v>20.07</v>
      </c>
    </row>
    <row r="14" spans="1:13" x14ac:dyDescent="0.3">
      <c r="A14" s="4">
        <v>12</v>
      </c>
      <c r="B14" s="4">
        <v>1251</v>
      </c>
      <c r="C14" s="4">
        <v>106</v>
      </c>
      <c r="D14" s="4">
        <v>56</v>
      </c>
      <c r="E14" s="4">
        <v>20.23</v>
      </c>
      <c r="F14" s="4">
        <v>91</v>
      </c>
      <c r="L14" s="4">
        <v>106</v>
      </c>
      <c r="M14" s="4">
        <v>20.23</v>
      </c>
    </row>
    <row r="15" spans="1:13" x14ac:dyDescent="0.3">
      <c r="A15" s="4">
        <v>13</v>
      </c>
      <c r="B15" s="4">
        <v>1376</v>
      </c>
      <c r="C15" s="4">
        <v>111</v>
      </c>
      <c r="D15" s="4">
        <v>45</v>
      </c>
      <c r="E15" s="4">
        <v>20.260000000000002</v>
      </c>
      <c r="F15" s="4">
        <v>95</v>
      </c>
      <c r="L15" s="4">
        <v>111</v>
      </c>
      <c r="M15" s="4">
        <v>20.260000000000002</v>
      </c>
    </row>
    <row r="16" spans="1:13" x14ac:dyDescent="0.3">
      <c r="A16" s="4">
        <v>14</v>
      </c>
      <c r="B16" s="4">
        <v>1193</v>
      </c>
      <c r="C16" s="4">
        <v>113</v>
      </c>
      <c r="D16" s="4">
        <v>44</v>
      </c>
      <c r="E16" s="4">
        <v>20.28</v>
      </c>
      <c r="F16" s="4">
        <v>115</v>
      </c>
      <c r="L16" s="4">
        <v>113</v>
      </c>
      <c r="M16" s="4">
        <v>20.28</v>
      </c>
    </row>
    <row r="17" spans="1:13" x14ac:dyDescent="0.3">
      <c r="A17" s="4">
        <v>15</v>
      </c>
      <c r="B17" s="4">
        <v>1386</v>
      </c>
      <c r="C17" s="4">
        <v>122</v>
      </c>
      <c r="D17" s="4">
        <v>40</v>
      </c>
      <c r="E17" s="4">
        <v>20.52</v>
      </c>
      <c r="F17" s="4">
        <v>114</v>
      </c>
      <c r="L17" s="4">
        <v>122</v>
      </c>
      <c r="M17" s="4">
        <v>20.52</v>
      </c>
    </row>
    <row r="18" spans="1:13" x14ac:dyDescent="0.3">
      <c r="A18" s="4">
        <v>16</v>
      </c>
      <c r="B18" s="4">
        <v>1631</v>
      </c>
      <c r="C18" s="4">
        <v>118</v>
      </c>
      <c r="D18" s="4">
        <v>47</v>
      </c>
      <c r="E18" s="4">
        <v>20.28</v>
      </c>
      <c r="F18" s="4">
        <v>133</v>
      </c>
      <c r="L18" s="4">
        <v>118</v>
      </c>
      <c r="M18" s="4">
        <v>20.28</v>
      </c>
    </row>
    <row r="19" spans="1:13" x14ac:dyDescent="0.3">
      <c r="A19" s="4">
        <v>17</v>
      </c>
      <c r="B19" s="4">
        <v>1735</v>
      </c>
      <c r="C19" s="4">
        <v>119</v>
      </c>
      <c r="D19" s="4">
        <v>47</v>
      </c>
      <c r="E19" s="4">
        <v>19.97</v>
      </c>
      <c r="F19" s="4">
        <v>116</v>
      </c>
      <c r="L19" s="4">
        <v>119</v>
      </c>
      <c r="M19" s="4">
        <v>19.97</v>
      </c>
    </row>
    <row r="20" spans="1:13" x14ac:dyDescent="0.3">
      <c r="A20" s="4">
        <v>18</v>
      </c>
      <c r="B20" s="4">
        <v>1181</v>
      </c>
      <c r="C20" s="4">
        <v>102</v>
      </c>
      <c r="D20" s="4">
        <v>49</v>
      </c>
      <c r="E20" s="4">
        <v>19.97</v>
      </c>
      <c r="F20" s="4">
        <v>85</v>
      </c>
      <c r="L20" s="4">
        <v>102</v>
      </c>
      <c r="M20" s="4">
        <v>19.97</v>
      </c>
    </row>
    <row r="21" spans="1:13" x14ac:dyDescent="0.3">
      <c r="A21" s="4">
        <v>19</v>
      </c>
      <c r="B21" s="4">
        <v>922</v>
      </c>
      <c r="C21" s="4">
        <v>100</v>
      </c>
      <c r="D21" s="4">
        <v>65</v>
      </c>
      <c r="E21" s="4">
        <v>19.57</v>
      </c>
      <c r="F21" s="4">
        <v>91</v>
      </c>
      <c r="L21" s="4">
        <v>100</v>
      </c>
      <c r="M21" s="4">
        <v>19.57</v>
      </c>
    </row>
    <row r="22" spans="1:13" x14ac:dyDescent="0.3">
      <c r="A22" s="4">
        <v>20</v>
      </c>
      <c r="B22" s="4">
        <v>1281</v>
      </c>
      <c r="C22" s="4">
        <v>103</v>
      </c>
      <c r="D22" s="4">
        <v>54</v>
      </c>
      <c r="E22" s="4">
        <v>19.940000000000001</v>
      </c>
      <c r="F22" s="4">
        <v>82</v>
      </c>
      <c r="L22" s="4">
        <v>103</v>
      </c>
      <c r="M22" s="4">
        <v>19.940000000000001</v>
      </c>
    </row>
    <row r="23" spans="1:13" x14ac:dyDescent="0.3">
      <c r="A23" s="4">
        <v>21</v>
      </c>
      <c r="B23" s="4">
        <v>1333</v>
      </c>
      <c r="C23" s="4">
        <v>113</v>
      </c>
      <c r="D23" s="4">
        <v>59</v>
      </c>
      <c r="E23" s="4">
        <v>20.29</v>
      </c>
      <c r="F23" s="4">
        <v>105</v>
      </c>
      <c r="L23" s="4">
        <v>113</v>
      </c>
      <c r="M23" s="4">
        <v>20.29</v>
      </c>
    </row>
    <row r="24" spans="1:13" x14ac:dyDescent="0.3">
      <c r="A24" s="4">
        <v>22</v>
      </c>
      <c r="B24" s="4">
        <v>1632</v>
      </c>
      <c r="C24" s="4">
        <v>124</v>
      </c>
      <c r="D24" s="4">
        <v>36</v>
      </c>
      <c r="E24" s="4">
        <v>20.83</v>
      </c>
      <c r="F24" s="4">
        <v>124</v>
      </c>
      <c r="L24" s="4">
        <v>124</v>
      </c>
      <c r="M24" s="4">
        <v>20.83</v>
      </c>
    </row>
    <row r="25" spans="1:13" x14ac:dyDescent="0.3">
      <c r="A25" s="4">
        <v>23</v>
      </c>
      <c r="B25" s="4">
        <v>635</v>
      </c>
      <c r="C25" s="4">
        <v>95</v>
      </c>
      <c r="D25" s="4">
        <v>70</v>
      </c>
      <c r="E25" s="4">
        <v>19.59</v>
      </c>
      <c r="F25" s="4">
        <v>70</v>
      </c>
      <c r="L25" s="4">
        <v>95</v>
      </c>
      <c r="M25" s="4">
        <v>19.59</v>
      </c>
    </row>
    <row r="26" spans="1:13" x14ac:dyDescent="0.3">
      <c r="A26" s="4">
        <v>24</v>
      </c>
      <c r="B26" s="4">
        <v>949</v>
      </c>
      <c r="C26" s="4">
        <v>102</v>
      </c>
      <c r="D26" s="4">
        <v>64</v>
      </c>
      <c r="E26" s="4">
        <v>19.760000000000002</v>
      </c>
      <c r="F26" s="4">
        <v>84</v>
      </c>
      <c r="L26" s="4">
        <v>102</v>
      </c>
      <c r="M26" s="4">
        <v>19.760000000000002</v>
      </c>
    </row>
    <row r="27" spans="1:13" x14ac:dyDescent="0.3">
      <c r="A27" s="4">
        <v>25</v>
      </c>
      <c r="B27" s="4">
        <v>788</v>
      </c>
      <c r="C27" s="4">
        <v>112</v>
      </c>
      <c r="D27" s="4">
        <v>48</v>
      </c>
      <c r="E27" s="4">
        <v>20.190000000000001</v>
      </c>
      <c r="F27" s="4">
        <v>106</v>
      </c>
      <c r="L27" s="4">
        <v>112</v>
      </c>
      <c r="M27" s="4">
        <v>20.190000000000001</v>
      </c>
    </row>
    <row r="28" spans="1:13" x14ac:dyDescent="0.3">
      <c r="A28" s="4">
        <v>26</v>
      </c>
      <c r="B28" s="4">
        <v>1728</v>
      </c>
      <c r="C28" s="4">
        <v>124</v>
      </c>
      <c r="D28" s="4">
        <v>30</v>
      </c>
      <c r="E28" s="4">
        <v>20.66</v>
      </c>
      <c r="F28" s="4">
        <v>128</v>
      </c>
      <c r="L28" s="4">
        <v>124</v>
      </c>
      <c r="M28" s="4">
        <v>20.66</v>
      </c>
    </row>
    <row r="29" spans="1:13" x14ac:dyDescent="0.3">
      <c r="A29" s="4">
        <v>27</v>
      </c>
      <c r="B29" s="4">
        <v>1773</v>
      </c>
      <c r="C29" s="4">
        <v>116</v>
      </c>
      <c r="D29" s="4">
        <v>58</v>
      </c>
      <c r="E29" s="4">
        <v>19.95</v>
      </c>
      <c r="F29" s="4">
        <v>105</v>
      </c>
      <c r="L29" s="4">
        <v>116</v>
      </c>
      <c r="M29" s="4">
        <v>19.95</v>
      </c>
    </row>
    <row r="30" spans="1:13" x14ac:dyDescent="0.3">
      <c r="A30" s="4">
        <v>28</v>
      </c>
      <c r="B30" s="4">
        <v>1679</v>
      </c>
      <c r="C30" s="4">
        <v>118</v>
      </c>
      <c r="D30" s="4">
        <v>48</v>
      </c>
      <c r="E30" s="4">
        <v>20.61</v>
      </c>
      <c r="F30" s="4">
        <v>121</v>
      </c>
      <c r="L30" s="4">
        <v>118</v>
      </c>
      <c r="M30" s="4">
        <v>20.61</v>
      </c>
    </row>
    <row r="31" spans="1:13" x14ac:dyDescent="0.3">
      <c r="A31" s="4">
        <v>29</v>
      </c>
      <c r="B31" s="4">
        <v>1085</v>
      </c>
      <c r="C31" s="4">
        <v>100</v>
      </c>
      <c r="D31" s="4">
        <v>69</v>
      </c>
      <c r="E31" s="4">
        <v>20.03</v>
      </c>
      <c r="F31" s="4">
        <v>79</v>
      </c>
      <c r="L31" s="4">
        <v>100</v>
      </c>
      <c r="M31" s="4">
        <v>20.03</v>
      </c>
    </row>
    <row r="32" spans="1:13" x14ac:dyDescent="0.3">
      <c r="A32" s="4">
        <v>30</v>
      </c>
      <c r="B32" s="4">
        <v>1214</v>
      </c>
      <c r="C32" s="4">
        <v>99</v>
      </c>
      <c r="D32" s="4">
        <v>58</v>
      </c>
      <c r="E32" s="4">
        <v>19.78</v>
      </c>
      <c r="F32" s="4">
        <v>82</v>
      </c>
      <c r="L32" s="4">
        <v>99</v>
      </c>
      <c r="M32" s="4">
        <v>19.78</v>
      </c>
    </row>
    <row r="33" spans="1:13" x14ac:dyDescent="0.3">
      <c r="A33" s="4">
        <v>31</v>
      </c>
      <c r="B33" s="4">
        <v>1422</v>
      </c>
      <c r="C33" s="4">
        <v>107</v>
      </c>
      <c r="D33" s="4">
        <v>49</v>
      </c>
      <c r="E33" s="4">
        <v>20.22</v>
      </c>
      <c r="F33" s="4">
        <v>80</v>
      </c>
      <c r="L33" s="4">
        <v>107</v>
      </c>
      <c r="M33" s="4">
        <v>20.22</v>
      </c>
    </row>
    <row r="34" spans="1:13" x14ac:dyDescent="0.3">
      <c r="A34" s="4">
        <v>32</v>
      </c>
      <c r="B34" s="4">
        <v>523</v>
      </c>
      <c r="C34" s="4">
        <v>87</v>
      </c>
      <c r="D34" s="4">
        <v>76</v>
      </c>
      <c r="E34" s="4">
        <v>19.78</v>
      </c>
      <c r="F34" s="4">
        <v>37</v>
      </c>
      <c r="L34" s="4">
        <v>87</v>
      </c>
      <c r="M34" s="4">
        <v>19.78</v>
      </c>
    </row>
    <row r="35" spans="1:13" x14ac:dyDescent="0.3">
      <c r="A35" s="4">
        <v>33</v>
      </c>
      <c r="B35" s="4">
        <v>1025</v>
      </c>
      <c r="C35" s="4">
        <v>109</v>
      </c>
      <c r="D35" s="4">
        <v>59</v>
      </c>
      <c r="E35" s="4">
        <v>20.09</v>
      </c>
      <c r="F35" s="4">
        <v>101</v>
      </c>
      <c r="L35" s="4">
        <v>109</v>
      </c>
      <c r="M35" s="4">
        <v>20.09</v>
      </c>
    </row>
    <row r="36" spans="1:13" x14ac:dyDescent="0.3">
      <c r="A36" s="4">
        <v>34</v>
      </c>
      <c r="B36" s="4">
        <v>1083</v>
      </c>
      <c r="C36" s="4">
        <v>106</v>
      </c>
      <c r="D36" s="4">
        <v>74</v>
      </c>
      <c r="E36" s="4">
        <v>20.13</v>
      </c>
      <c r="F36" s="4">
        <v>98</v>
      </c>
      <c r="L36" s="4">
        <v>106</v>
      </c>
      <c r="M36" s="4">
        <v>20.13</v>
      </c>
    </row>
    <row r="37" spans="1:13" x14ac:dyDescent="0.3">
      <c r="A37" s="4">
        <v>35</v>
      </c>
      <c r="B37" s="4">
        <v>1466</v>
      </c>
      <c r="C37" s="4">
        <v>113</v>
      </c>
      <c r="D37" s="4">
        <v>54</v>
      </c>
      <c r="E37" s="4">
        <v>20.56</v>
      </c>
      <c r="F37" s="4">
        <v>98</v>
      </c>
      <c r="L37" s="4">
        <v>113</v>
      </c>
      <c r="M37" s="4">
        <v>20.56</v>
      </c>
    </row>
    <row r="38" spans="1:13" x14ac:dyDescent="0.3">
      <c r="A38" s="4">
        <v>36</v>
      </c>
      <c r="B38" s="4">
        <v>1642</v>
      </c>
      <c r="C38" s="4">
        <v>123</v>
      </c>
      <c r="D38" s="4">
        <v>36</v>
      </c>
      <c r="E38" s="4">
        <v>20.51</v>
      </c>
      <c r="F38" s="4">
        <v>134</v>
      </c>
      <c r="L38" s="4">
        <v>123</v>
      </c>
      <c r="M38" s="4">
        <v>20.51</v>
      </c>
    </row>
    <row r="39" spans="1:13" x14ac:dyDescent="0.3">
      <c r="A39" s="4">
        <v>37</v>
      </c>
      <c r="B39" s="4">
        <v>387</v>
      </c>
      <c r="C39" s="4">
        <v>82</v>
      </c>
      <c r="D39" s="4">
        <v>75</v>
      </c>
      <c r="E39" s="4">
        <v>19.71</v>
      </c>
      <c r="F39" s="4">
        <v>39</v>
      </c>
      <c r="L39" s="4">
        <v>82</v>
      </c>
      <c r="M39" s="4">
        <v>19.71</v>
      </c>
    </row>
    <row r="40" spans="1:13" x14ac:dyDescent="0.3">
      <c r="A40" s="4">
        <v>38</v>
      </c>
      <c r="B40" s="4">
        <v>704</v>
      </c>
      <c r="C40" s="4">
        <v>104</v>
      </c>
      <c r="D40" s="4">
        <v>51</v>
      </c>
      <c r="E40" s="4">
        <v>20.100000000000001</v>
      </c>
      <c r="F40" s="4">
        <v>88</v>
      </c>
      <c r="L40" s="4">
        <v>104</v>
      </c>
      <c r="M40" s="4">
        <v>20.100000000000001</v>
      </c>
    </row>
    <row r="41" spans="1:13" x14ac:dyDescent="0.3">
      <c r="A41" s="4">
        <v>39</v>
      </c>
      <c r="B41" s="4">
        <v>1177</v>
      </c>
      <c r="C41" s="4">
        <v>112</v>
      </c>
      <c r="D41" s="4">
        <v>35</v>
      </c>
      <c r="E41" s="4">
        <v>20.32</v>
      </c>
      <c r="F41" s="4">
        <v>108</v>
      </c>
      <c r="L41" s="4">
        <v>112</v>
      </c>
      <c r="M41" s="4">
        <v>20.32</v>
      </c>
    </row>
    <row r="42" spans="1:13" x14ac:dyDescent="0.3">
      <c r="A42" s="4">
        <v>40</v>
      </c>
      <c r="B42" s="4">
        <v>1792</v>
      </c>
      <c r="C42" s="4">
        <v>116</v>
      </c>
      <c r="D42" s="4">
        <v>47</v>
      </c>
      <c r="E42" s="4">
        <v>20.37</v>
      </c>
      <c r="F42" s="4">
        <v>112</v>
      </c>
      <c r="L42" s="4">
        <v>116</v>
      </c>
      <c r="M42" s="4">
        <v>20.37</v>
      </c>
    </row>
    <row r="43" spans="1:13" x14ac:dyDescent="0.3">
      <c r="A43" s="4">
        <v>41</v>
      </c>
      <c r="B43" s="4">
        <v>2072</v>
      </c>
      <c r="C43" s="4">
        <v>106</v>
      </c>
      <c r="D43" s="4">
        <v>33</v>
      </c>
      <c r="E43" s="4">
        <v>20.03</v>
      </c>
      <c r="F43" s="4">
        <v>80</v>
      </c>
      <c r="L43" s="4">
        <v>106</v>
      </c>
      <c r="M43" s="4">
        <v>20.03</v>
      </c>
    </row>
    <row r="44" spans="1:13" x14ac:dyDescent="0.3">
      <c r="A44" s="4">
        <v>42</v>
      </c>
      <c r="B44" s="4">
        <v>1178</v>
      </c>
      <c r="C44" s="4">
        <v>120</v>
      </c>
      <c r="D44" s="4">
        <v>28</v>
      </c>
      <c r="E44" s="4">
        <v>20.65</v>
      </c>
      <c r="F44" s="4">
        <v>120</v>
      </c>
      <c r="L44" s="4">
        <v>120</v>
      </c>
      <c r="M44" s="4">
        <v>20.65</v>
      </c>
    </row>
    <row r="45" spans="1:13" x14ac:dyDescent="0.3">
      <c r="A45" s="4">
        <v>43</v>
      </c>
      <c r="B45" s="4">
        <v>1304</v>
      </c>
      <c r="C45" s="4">
        <v>105</v>
      </c>
      <c r="D45" s="4">
        <v>58</v>
      </c>
      <c r="E45" s="4">
        <v>20.190000000000001</v>
      </c>
      <c r="F45" s="4">
        <v>88</v>
      </c>
      <c r="L45" s="4">
        <v>105</v>
      </c>
      <c r="M45" s="4">
        <v>20.190000000000001</v>
      </c>
    </row>
    <row r="46" spans="1:13" x14ac:dyDescent="0.3">
      <c r="A46" s="4">
        <v>44</v>
      </c>
      <c r="B46" s="4">
        <v>1308</v>
      </c>
      <c r="C46" s="4">
        <v>114</v>
      </c>
      <c r="D46" s="4">
        <v>32</v>
      </c>
      <c r="E46" s="4">
        <v>20.239999999999998</v>
      </c>
      <c r="F46" s="4">
        <v>104</v>
      </c>
      <c r="L46" s="4">
        <v>114</v>
      </c>
      <c r="M46" s="4">
        <v>20.239999999999998</v>
      </c>
    </row>
    <row r="47" spans="1:13" x14ac:dyDescent="0.3">
      <c r="A47" s="4">
        <v>45</v>
      </c>
      <c r="B47" s="4">
        <v>1416</v>
      </c>
      <c r="C47" s="4">
        <v>107</v>
      </c>
      <c r="D47" s="4">
        <v>58</v>
      </c>
      <c r="E47" s="4">
        <v>20.27</v>
      </c>
      <c r="F47" s="4">
        <v>94</v>
      </c>
      <c r="L47" s="4">
        <v>107</v>
      </c>
      <c r="M47" s="4">
        <v>20.27</v>
      </c>
    </row>
    <row r="48" spans="1:13" x14ac:dyDescent="0.3">
      <c r="A48" s="4">
        <v>46</v>
      </c>
      <c r="B48" s="4">
        <v>1185</v>
      </c>
      <c r="C48" s="4">
        <v>115</v>
      </c>
      <c r="D48" s="4">
        <v>44</v>
      </c>
      <c r="E48" s="4">
        <v>20.69</v>
      </c>
      <c r="F48" s="4">
        <v>107</v>
      </c>
      <c r="L48" s="4">
        <v>115</v>
      </c>
      <c r="M48" s="4">
        <v>20.69</v>
      </c>
    </row>
    <row r="49" spans="1:13" x14ac:dyDescent="0.3">
      <c r="A49" s="4">
        <v>47</v>
      </c>
      <c r="B49" s="4">
        <v>1220</v>
      </c>
      <c r="C49" s="4">
        <v>96</v>
      </c>
      <c r="D49" s="4">
        <v>68</v>
      </c>
      <c r="E49" s="4">
        <v>19.850000000000001</v>
      </c>
      <c r="F49" s="4">
        <v>82</v>
      </c>
      <c r="L49" s="4">
        <v>96</v>
      </c>
      <c r="M49" s="4">
        <v>19.850000000000001</v>
      </c>
    </row>
    <row r="50" spans="1:13" x14ac:dyDescent="0.3">
      <c r="A50" s="4">
        <v>48</v>
      </c>
      <c r="B50" s="4">
        <v>1311</v>
      </c>
      <c r="C50" s="4">
        <v>104</v>
      </c>
      <c r="D50" s="4">
        <v>64</v>
      </c>
      <c r="E50" s="4">
        <v>19.87</v>
      </c>
      <c r="F50" s="4">
        <v>84</v>
      </c>
      <c r="L50" s="4">
        <v>104</v>
      </c>
      <c r="M50" s="4">
        <v>19.87</v>
      </c>
    </row>
    <row r="51" spans="1:13" x14ac:dyDescent="0.3">
      <c r="A51" s="4">
        <v>49</v>
      </c>
      <c r="B51" s="4">
        <v>1288</v>
      </c>
      <c r="C51" s="4">
        <v>108</v>
      </c>
      <c r="D51" s="4">
        <v>25</v>
      </c>
      <c r="E51" s="4">
        <v>20.2</v>
      </c>
      <c r="F51" s="4">
        <v>101</v>
      </c>
      <c r="L51" s="4">
        <v>108</v>
      </c>
      <c r="M51" s="4">
        <v>20.2</v>
      </c>
    </row>
    <row r="52" spans="1:13" x14ac:dyDescent="0.3">
      <c r="A52" s="4">
        <v>50</v>
      </c>
      <c r="B52" s="4">
        <v>918</v>
      </c>
      <c r="C52" s="4">
        <v>102</v>
      </c>
      <c r="D52" s="4">
        <v>54</v>
      </c>
      <c r="E52" s="4">
        <v>20.329999999999998</v>
      </c>
      <c r="F52" s="4">
        <v>98</v>
      </c>
      <c r="L52" s="4">
        <v>102</v>
      </c>
      <c r="M52" s="4">
        <v>20.329999999999998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2B3F-5FAB-44AB-BB4A-004CA038DE2A}">
  <dimension ref="A1:H92"/>
  <sheetViews>
    <sheetView tabSelected="1" topLeftCell="A69" workbookViewId="0">
      <selection activeCell="A93" sqref="A93"/>
    </sheetView>
  </sheetViews>
  <sheetFormatPr defaultRowHeight="14.4" x14ac:dyDescent="0.3"/>
  <cols>
    <col min="1" max="1" width="14.44140625" customWidth="1"/>
    <col min="2" max="2" width="11.44140625" customWidth="1"/>
    <col min="4" max="4" width="14.5546875" customWidth="1"/>
    <col min="5" max="5" width="11.21875" customWidth="1"/>
  </cols>
  <sheetData>
    <row r="1" spans="1:6" x14ac:dyDescent="0.3">
      <c r="A1" t="s">
        <v>7</v>
      </c>
    </row>
    <row r="2" spans="1:6" x14ac:dyDescent="0.3">
      <c r="A2" t="s">
        <v>8</v>
      </c>
    </row>
    <row r="3" spans="1:6" x14ac:dyDescent="0.3">
      <c r="A3" t="s">
        <v>9</v>
      </c>
    </row>
    <row r="5" spans="1:6" ht="31.8" customHeight="1" x14ac:dyDescent="0.3">
      <c r="A5" s="13"/>
      <c r="B5" s="15" t="s">
        <v>15</v>
      </c>
      <c r="C5" s="12" t="s">
        <v>10</v>
      </c>
      <c r="D5" s="12" t="s">
        <v>11</v>
      </c>
      <c r="E5" s="12" t="s">
        <v>12</v>
      </c>
      <c r="F5" s="14" t="s">
        <v>14</v>
      </c>
    </row>
    <row r="6" spans="1:6" ht="31.2" customHeight="1" x14ac:dyDescent="0.3">
      <c r="A6" s="18" t="s">
        <v>15</v>
      </c>
      <c r="B6" s="7">
        <f>CORREL(Средства, Средства)</f>
        <v>0.99999999999999989</v>
      </c>
      <c r="C6" s="7">
        <f>CORREL(Средства, Прибыль)</f>
        <v>0.66448065495246311</v>
      </c>
      <c r="D6" s="7">
        <f>CORREL(Средства, Задолженность)</f>
        <v>-0.48646057720518249</v>
      </c>
      <c r="E6" s="7">
        <f>CORREL(Средства, Дивиденты)</f>
        <v>0.4911293727668043</v>
      </c>
      <c r="F6" s="8">
        <f>CORREL(Средства, X)</f>
        <v>0.57437340811516191</v>
      </c>
    </row>
    <row r="7" spans="1:6" x14ac:dyDescent="0.3">
      <c r="A7" s="16" t="s">
        <v>10</v>
      </c>
      <c r="B7" s="7">
        <f>CORREL(Средства, Прибыль)</f>
        <v>0.66448065495246311</v>
      </c>
      <c r="C7" s="7">
        <f>CORREL(Прибыль, Прибыль)</f>
        <v>1</v>
      </c>
      <c r="D7" s="7">
        <f>CORREL(Прибыль, Задолженность)</f>
        <v>-0.75411610340571</v>
      </c>
      <c r="E7" s="7">
        <f>CORREL(Прибыль, Дивиденты)</f>
        <v>0.78984371569504508</v>
      </c>
      <c r="F7" s="8">
        <f>CORREL(Прибыль, X)</f>
        <v>0.94402895544798582</v>
      </c>
    </row>
    <row r="8" spans="1:6" x14ac:dyDescent="0.3">
      <c r="A8" s="16" t="s">
        <v>11</v>
      </c>
      <c r="B8" s="7">
        <f>CORREL(Средства, Задолженность)</f>
        <v>-0.48646057720518249</v>
      </c>
      <c r="C8" s="7">
        <f>CORREL(Прибыль, Задолженность)</f>
        <v>-0.75411610340571</v>
      </c>
      <c r="D8" s="7">
        <f>CORREL(Задолженность, Задолженность)</f>
        <v>1.0000000000000002</v>
      </c>
      <c r="E8" s="7">
        <f>CORREL(Задолженность, Дивиденты)</f>
        <v>-0.67000091662944561</v>
      </c>
      <c r="F8" s="8">
        <f>CORREL(Задолженность, X)</f>
        <v>-0.71075179814382261</v>
      </c>
    </row>
    <row r="9" spans="1:6" x14ac:dyDescent="0.3">
      <c r="A9" s="16" t="s">
        <v>12</v>
      </c>
      <c r="B9" s="7">
        <f>CORREL(Средства, Дивиденты)</f>
        <v>0.4911293727668043</v>
      </c>
      <c r="C9" s="7">
        <f>CORREL(Прибыль, Дивиденты)</f>
        <v>0.78984371569504508</v>
      </c>
      <c r="D9" s="7">
        <f>CORREL(Задолженность, Дивиденты)</f>
        <v>-0.67000091662944561</v>
      </c>
      <c r="E9" s="7">
        <f>CORREL(Дивиденты, Дивиденты)</f>
        <v>1</v>
      </c>
      <c r="F9" s="8">
        <f>CORREL(Дивиденты, X)</f>
        <v>0.73477343840427156</v>
      </c>
    </row>
    <row r="10" spans="1:6" x14ac:dyDescent="0.3">
      <c r="A10" s="17" t="s">
        <v>13</v>
      </c>
      <c r="B10" s="10">
        <f>CORREL(Средства, X)</f>
        <v>0.57437340811516191</v>
      </c>
      <c r="C10" s="10">
        <f>CORREL(Прибыль, X)</f>
        <v>0.94402895544798582</v>
      </c>
      <c r="D10" s="10">
        <f>CORREL(Задолженность, X)</f>
        <v>-0.71075179814382261</v>
      </c>
      <c r="E10" s="10">
        <f>CORREL(Дивиденты, X)</f>
        <v>0.73477343840427156</v>
      </c>
      <c r="F10" s="8">
        <f>CORREL(X, X)</f>
        <v>1.0000000000000002</v>
      </c>
    </row>
    <row r="12" spans="1:6" x14ac:dyDescent="0.3">
      <c r="A12" t="s">
        <v>16</v>
      </c>
    </row>
    <row r="13" spans="1:6" x14ac:dyDescent="0.3">
      <c r="A13" s="19" t="s">
        <v>17</v>
      </c>
    </row>
    <row r="14" spans="1:6" x14ac:dyDescent="0.3">
      <c r="A14" s="19" t="s">
        <v>18</v>
      </c>
    </row>
    <row r="15" spans="1:6" x14ac:dyDescent="0.3">
      <c r="A15" s="19" t="s">
        <v>19</v>
      </c>
    </row>
    <row r="16" spans="1:6" x14ac:dyDescent="0.3">
      <c r="A16" s="19" t="s">
        <v>20</v>
      </c>
    </row>
    <row r="17" spans="1:8" x14ac:dyDescent="0.3">
      <c r="A17" s="19" t="s">
        <v>21</v>
      </c>
    </row>
    <row r="18" spans="1:8" x14ac:dyDescent="0.3">
      <c r="A18" s="19" t="s">
        <v>22</v>
      </c>
    </row>
    <row r="19" spans="1:8" x14ac:dyDescent="0.3">
      <c r="A19" s="19" t="s">
        <v>23</v>
      </c>
    </row>
    <row r="21" spans="1:8" x14ac:dyDescent="0.3">
      <c r="A21" cm="1">
        <f t="array" ref="A21:C25">LINEST(X, Прибыль_Дивиденты, 1, 1)</f>
        <v>-1.9633505829256113</v>
      </c>
      <c r="B21">
        <v>2.1476828187240811</v>
      </c>
      <c r="C21">
        <v>-96.373262399488823</v>
      </c>
      <c r="D21" t="s">
        <v>24</v>
      </c>
      <c r="E21" s="13" t="s">
        <v>25</v>
      </c>
      <c r="F21" s="13" t="s">
        <v>27</v>
      </c>
      <c r="G21" s="13" t="s">
        <v>26</v>
      </c>
      <c r="H21" s="20" t="s">
        <v>28</v>
      </c>
    </row>
    <row r="22" spans="1:8" x14ac:dyDescent="0.3">
      <c r="A22">
        <v>5.3263304400799782</v>
      </c>
      <c r="B22">
        <v>0.17401848579748622</v>
      </c>
      <c r="C22">
        <v>93.180332052929089</v>
      </c>
      <c r="E22" s="13" t="s">
        <v>30</v>
      </c>
      <c r="F22" s="13" t="s">
        <v>31</v>
      </c>
      <c r="G22" s="13" t="s">
        <v>32</v>
      </c>
      <c r="H22" t="s">
        <v>29</v>
      </c>
    </row>
    <row r="23" spans="1:8" x14ac:dyDescent="0.3">
      <c r="A23">
        <v>0.8915043250617859</v>
      </c>
      <c r="B23">
        <v>6.7906531546940849</v>
      </c>
      <c r="C23" t="e">
        <v>#N/A</v>
      </c>
      <c r="E23" s="13" t="s">
        <v>33</v>
      </c>
      <c r="F23" s="13" t="s">
        <v>34</v>
      </c>
      <c r="G23" s="22" t="s">
        <v>41</v>
      </c>
    </row>
    <row r="24" spans="1:8" x14ac:dyDescent="0.3">
      <c r="A24">
        <v>193.09849586983745</v>
      </c>
      <c r="B24">
        <v>47</v>
      </c>
      <c r="C24" t="e">
        <v>#N/A</v>
      </c>
      <c r="E24" s="13" t="s">
        <v>36</v>
      </c>
      <c r="F24" s="13" t="s">
        <v>35</v>
      </c>
      <c r="G24" s="22" t="s">
        <v>41</v>
      </c>
    </row>
    <row r="25" spans="1:8" x14ac:dyDescent="0.3">
      <c r="A25">
        <v>17808.690397434239</v>
      </c>
      <c r="B25">
        <v>2167.309602565766</v>
      </c>
      <c r="C25" t="e">
        <v>#N/A</v>
      </c>
      <c r="E25" s="13" t="s">
        <v>37</v>
      </c>
      <c r="F25" s="13" t="s">
        <v>38</v>
      </c>
      <c r="G25" s="22" t="s">
        <v>41</v>
      </c>
    </row>
    <row r="26" spans="1:8" x14ac:dyDescent="0.3">
      <c r="E26" s="21" t="s">
        <v>39</v>
      </c>
      <c r="F26" s="21" t="s">
        <v>40</v>
      </c>
    </row>
    <row r="28" spans="1:8" x14ac:dyDescent="0.3">
      <c r="A28" t="s">
        <v>42</v>
      </c>
    </row>
    <row r="29" spans="1:8" x14ac:dyDescent="0.3">
      <c r="A29" t="s">
        <v>43</v>
      </c>
    </row>
    <row r="30" spans="1:8" x14ac:dyDescent="0.3">
      <c r="A30" t="s">
        <v>44</v>
      </c>
    </row>
    <row r="31" spans="1:8" x14ac:dyDescent="0.3">
      <c r="A31" t="s">
        <v>45</v>
      </c>
    </row>
    <row r="32" spans="1:8" x14ac:dyDescent="0.3">
      <c r="A32" t="s">
        <v>46</v>
      </c>
    </row>
    <row r="33" spans="1:2" x14ac:dyDescent="0.3">
      <c r="A33" s="23" t="s">
        <v>49</v>
      </c>
    </row>
    <row r="34" spans="1:2" x14ac:dyDescent="0.3">
      <c r="A34" t="s">
        <v>47</v>
      </c>
    </row>
    <row r="35" spans="1:2" x14ac:dyDescent="0.3">
      <c r="A35" t="s">
        <v>48</v>
      </c>
    </row>
    <row r="36" spans="1:2" x14ac:dyDescent="0.3">
      <c r="A36" t="s">
        <v>50</v>
      </c>
    </row>
    <row r="37" spans="1:2" x14ac:dyDescent="0.3">
      <c r="A37" t="s">
        <v>53</v>
      </c>
    </row>
    <row r="38" spans="1:2" x14ac:dyDescent="0.3">
      <c r="A38" t="s">
        <v>52</v>
      </c>
      <c r="B38">
        <f>B21 * _xlfn.STDEV.P(Прибыль)/_xlfn.STDEV.P(X)</f>
        <v>0.96683707361700122</v>
      </c>
    </row>
    <row r="39" spans="1:2" x14ac:dyDescent="0.3">
      <c r="A39" t="s">
        <v>51</v>
      </c>
      <c r="B39">
        <f>A21 * _xlfn.STDEV.P(Дивиденты)/_xlfn.STDEV.P(X)</f>
        <v>-2.8876748293104302E-2</v>
      </c>
    </row>
    <row r="40" spans="1:2" x14ac:dyDescent="0.3">
      <c r="A40" t="s">
        <v>54</v>
      </c>
    </row>
    <row r="41" spans="1:2" x14ac:dyDescent="0.3">
      <c r="A41" t="s">
        <v>55</v>
      </c>
    </row>
    <row r="42" spans="1:2" x14ac:dyDescent="0.3">
      <c r="A42" s="23" t="s">
        <v>56</v>
      </c>
    </row>
    <row r="43" spans="1:2" x14ac:dyDescent="0.3">
      <c r="A43" t="s">
        <v>57</v>
      </c>
    </row>
    <row r="44" spans="1:2" x14ac:dyDescent="0.3">
      <c r="A44" t="s">
        <v>58</v>
      </c>
    </row>
    <row r="45" spans="1:2" x14ac:dyDescent="0.3">
      <c r="A45" t="s">
        <v>59</v>
      </c>
    </row>
    <row r="46" spans="1:2" x14ac:dyDescent="0.3">
      <c r="A46" t="s">
        <v>60</v>
      </c>
      <c r="B46">
        <f>(C10-E7*E10)/SQRT((1-E7^2)*(1-E10^2))</f>
        <v>0.87418258790279124</v>
      </c>
    </row>
    <row r="47" spans="1:2" x14ac:dyDescent="0.3">
      <c r="A47" t="s">
        <v>61</v>
      </c>
      <c r="B47">
        <f>(E10-E7*C10)/SQRT((1-E7^2)*(1-C10^2))</f>
        <v>-5.3690069103812806E-2</v>
      </c>
    </row>
    <row r="48" spans="1:2" x14ac:dyDescent="0.3">
      <c r="A48" t="s">
        <v>62</v>
      </c>
    </row>
    <row r="49" spans="1:3" x14ac:dyDescent="0.3">
      <c r="A49" s="23" t="s">
        <v>56</v>
      </c>
    </row>
    <row r="50" spans="1:3" x14ac:dyDescent="0.3">
      <c r="A50" t="s">
        <v>63</v>
      </c>
    </row>
    <row r="51" spans="1:3" x14ac:dyDescent="0.3">
      <c r="A51" t="s">
        <v>64</v>
      </c>
    </row>
    <row r="52" spans="1:3" x14ac:dyDescent="0.3">
      <c r="A52" t="s">
        <v>65</v>
      </c>
      <c r="B52">
        <f>B38*C10 +B39*E10</f>
        <v>0.89150432506178612</v>
      </c>
    </row>
    <row r="53" spans="1:3" x14ac:dyDescent="0.3">
      <c r="A53" t="s">
        <v>66</v>
      </c>
    </row>
    <row r="54" spans="1:3" x14ac:dyDescent="0.3">
      <c r="A54" t="s">
        <v>67</v>
      </c>
    </row>
    <row r="55" spans="1:3" x14ac:dyDescent="0.3">
      <c r="A55" s="23" t="s">
        <v>68</v>
      </c>
    </row>
    <row r="56" spans="1:3" x14ac:dyDescent="0.3">
      <c r="A56" t="s">
        <v>69</v>
      </c>
    </row>
    <row r="57" spans="1:3" x14ac:dyDescent="0.3">
      <c r="A57" t="s">
        <v>70</v>
      </c>
      <c r="C57">
        <f>B52/(1-B52) * 47/2</f>
        <v>193.09849586983796</v>
      </c>
    </row>
    <row r="58" spans="1:3" x14ac:dyDescent="0.3">
      <c r="A58" t="s">
        <v>71</v>
      </c>
    </row>
    <row r="59" spans="1:3" x14ac:dyDescent="0.3">
      <c r="A59" t="s">
        <v>72</v>
      </c>
      <c r="B59">
        <f>_xlfn.F.INV.RT(0.05, 2, 47)</f>
        <v>3.1950562807372145</v>
      </c>
    </row>
    <row r="60" spans="1:3" x14ac:dyDescent="0.3">
      <c r="A60" t="s">
        <v>74</v>
      </c>
    </row>
    <row r="61" spans="1:3" x14ac:dyDescent="0.3">
      <c r="A61" t="s">
        <v>73</v>
      </c>
    </row>
    <row r="62" spans="1:3" x14ac:dyDescent="0.3">
      <c r="A62" t="s">
        <v>75</v>
      </c>
    </row>
    <row r="63" spans="1:3" x14ac:dyDescent="0.3">
      <c r="A63" t="s">
        <v>76</v>
      </c>
    </row>
    <row r="64" spans="1:3" x14ac:dyDescent="0.3">
      <c r="A64" t="s">
        <v>72</v>
      </c>
      <c r="B64">
        <f>_xlfn.T.INV.2T(0.05, 47)</f>
        <v>2.0117405137297668</v>
      </c>
    </row>
    <row r="65" spans="1:6" x14ac:dyDescent="0.3">
      <c r="A65" t="s">
        <v>77</v>
      </c>
    </row>
    <row r="66" spans="1:6" x14ac:dyDescent="0.3">
      <c r="A66" t="s">
        <v>78</v>
      </c>
      <c r="B66">
        <f>ABS(C21/C22)</f>
        <v>1.0342661404634839</v>
      </c>
      <c r="C66" t="s">
        <v>79</v>
      </c>
    </row>
    <row r="67" spans="1:6" x14ac:dyDescent="0.3">
      <c r="A67" t="s">
        <v>80</v>
      </c>
      <c r="B67">
        <f>ABS(B21/B22)</f>
        <v>12.341693521132255</v>
      </c>
      <c r="C67" t="s">
        <v>81</v>
      </c>
    </row>
    <row r="68" spans="1:6" x14ac:dyDescent="0.3">
      <c r="A68" t="s">
        <v>82</v>
      </c>
      <c r="B68">
        <f>ABS(A21/A22)</f>
        <v>0.36861223782731178</v>
      </c>
      <c r="C68" t="s">
        <v>83</v>
      </c>
    </row>
    <row r="69" spans="1:6" x14ac:dyDescent="0.3">
      <c r="A69" s="23" t="s">
        <v>84</v>
      </c>
    </row>
    <row r="70" spans="1:6" x14ac:dyDescent="0.3">
      <c r="A70" t="s">
        <v>85</v>
      </c>
    </row>
    <row r="71" spans="1:6" x14ac:dyDescent="0.3">
      <c r="A71" s="5" cm="1">
        <f t="array" ref="A71:B75">LINEST(X, Прибыль, 1, 1)</f>
        <v>2.0970180222907278</v>
      </c>
      <c r="B71" s="24">
        <v>-130.45227649988141</v>
      </c>
      <c r="C71" t="s">
        <v>86</v>
      </c>
      <c r="E71" s="5" t="s">
        <v>27</v>
      </c>
      <c r="F71" s="24" t="s">
        <v>26</v>
      </c>
    </row>
    <row r="72" spans="1:6" x14ac:dyDescent="0.3">
      <c r="A72" s="6">
        <v>0.10576191346675418</v>
      </c>
      <c r="B72" s="8">
        <v>11.52088558175855</v>
      </c>
      <c r="E72" s="6" t="s">
        <v>31</v>
      </c>
      <c r="F72" s="8" t="s">
        <v>32</v>
      </c>
    </row>
    <row r="73" spans="1:6" x14ac:dyDescent="0.3">
      <c r="A73" s="6">
        <v>0.89119066872421437</v>
      </c>
      <c r="B73" s="8">
        <v>6.7292508274898468</v>
      </c>
      <c r="E73" s="6" t="s">
        <v>33</v>
      </c>
      <c r="F73" s="8" t="s">
        <v>87</v>
      </c>
    </row>
    <row r="74" spans="1:6" x14ac:dyDescent="0.3">
      <c r="A74" s="6">
        <v>393.13863615557295</v>
      </c>
      <c r="B74" s="8">
        <v>48</v>
      </c>
      <c r="E74" s="6" t="s">
        <v>36</v>
      </c>
      <c r="F74" s="8" t="s">
        <v>88</v>
      </c>
    </row>
    <row r="75" spans="1:6" x14ac:dyDescent="0.3">
      <c r="A75" s="9">
        <v>17802.424798434909</v>
      </c>
      <c r="B75" s="11">
        <v>2173.5752015650942</v>
      </c>
      <c r="E75" s="9" t="s">
        <v>37</v>
      </c>
      <c r="F75" s="11" t="s">
        <v>38</v>
      </c>
    </row>
    <row r="76" spans="1:6" x14ac:dyDescent="0.3">
      <c r="A76" t="s">
        <v>89</v>
      </c>
    </row>
    <row r="77" spans="1:6" x14ac:dyDescent="0.3">
      <c r="A77" t="s">
        <v>90</v>
      </c>
    </row>
    <row r="78" spans="1:6" x14ac:dyDescent="0.3">
      <c r="A78" t="s">
        <v>91</v>
      </c>
    </row>
    <row r="79" spans="1:6" x14ac:dyDescent="0.3">
      <c r="A79" s="25" t="s">
        <v>72</v>
      </c>
      <c r="B79">
        <f>_xlfn.T.INV.2T(0.05, 48)</f>
        <v>2.0106347576242314</v>
      </c>
    </row>
    <row r="80" spans="1:6" x14ac:dyDescent="0.3">
      <c r="A80" t="s">
        <v>78</v>
      </c>
      <c r="B80">
        <f>ABS(B71/B72)</f>
        <v>11.323111888762387</v>
      </c>
      <c r="C80" t="s">
        <v>92</v>
      </c>
    </row>
    <row r="81" spans="1:3" x14ac:dyDescent="0.3">
      <c r="A81" t="s">
        <v>93</v>
      </c>
      <c r="B81">
        <f>ABS(A71/A72)</f>
        <v>19.82772392776268</v>
      </c>
      <c r="C81" t="s">
        <v>94</v>
      </c>
    </row>
    <row r="82" spans="1:3" x14ac:dyDescent="0.3">
      <c r="A82" t="s">
        <v>95</v>
      </c>
    </row>
    <row r="83" spans="1:3" x14ac:dyDescent="0.3">
      <c r="A83" s="26" t="s">
        <v>96</v>
      </c>
      <c r="C83" t="s">
        <v>97</v>
      </c>
    </row>
    <row r="84" spans="1:3" x14ac:dyDescent="0.3">
      <c r="A84" s="27" t="s">
        <v>98</v>
      </c>
    </row>
    <row r="86" spans="1:3" x14ac:dyDescent="0.3">
      <c r="A86" t="s">
        <v>99</v>
      </c>
    </row>
    <row r="87" spans="1:3" x14ac:dyDescent="0.3">
      <c r="A87" t="s">
        <v>100</v>
      </c>
    </row>
    <row r="88" spans="1:3" x14ac:dyDescent="0.3">
      <c r="A88" t="s">
        <v>101</v>
      </c>
    </row>
    <row r="89" spans="1:3" x14ac:dyDescent="0.3">
      <c r="A89" t="s">
        <v>102</v>
      </c>
    </row>
    <row r="90" spans="1:3" x14ac:dyDescent="0.3">
      <c r="A90" t="s">
        <v>103</v>
      </c>
      <c r="B90">
        <f>1 - 49/47*(B25/50) / (A25/50)</f>
        <v>0.87312174603102655</v>
      </c>
    </row>
    <row r="91" spans="1:3" x14ac:dyDescent="0.3">
      <c r="A91" t="s">
        <v>104</v>
      </c>
      <c r="B91">
        <f>1 - 49/48*(B75/50) / (A75/50)</f>
        <v>0.87536203391464762</v>
      </c>
    </row>
    <row r="92" spans="1:3" x14ac:dyDescent="0.3">
      <c r="A9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Лист1</vt:lpstr>
      <vt:lpstr>Практика 27.11</vt:lpstr>
      <vt:lpstr>X</vt:lpstr>
      <vt:lpstr>Дивиденты</vt:lpstr>
      <vt:lpstr>Задолженность</vt:lpstr>
      <vt:lpstr>Прибыль</vt:lpstr>
      <vt:lpstr>Прибыль_Дивиденты</vt:lpstr>
      <vt:lpstr>Средства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BLazhenov</dc:creator>
  <cp:lastModifiedBy>Трещёв Артём Сергеевич</cp:lastModifiedBy>
  <dcterms:created xsi:type="dcterms:W3CDTF">2021-11-23T23:13:27Z</dcterms:created>
  <dcterms:modified xsi:type="dcterms:W3CDTF">2023-11-27T10:02:06Z</dcterms:modified>
</cp:coreProperties>
</file>