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\Excel course\ИЗ\"/>
    </mc:Choice>
  </mc:AlternateContent>
  <xr:revisionPtr revIDLastSave="0" documentId="13_ncr:1_{43275480-3D6A-4399-8713-48F9CBD9F9A4}" xr6:coauthVersionLast="47" xr6:coauthVersionMax="47" xr10:uidLastSave="{00000000-0000-0000-0000-000000000000}"/>
  <bookViews>
    <workbookView xWindow="-108" yWindow="-108" windowWidth="23256" windowHeight="12456" firstSheet="7" activeTab="15" xr2:uid="{9F3922AA-742D-4C81-8782-90FBD0FFABC5}"/>
  </bookViews>
  <sheets>
    <sheet name="Султанов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externalReferences>
    <externalReference r:id="rId17"/>
    <externalReference r:id="rId18"/>
  </externalReferences>
  <definedNames>
    <definedName name="_xlnm._FilterDatabase" localSheetId="1" hidden="1">'1'!$G$2:$I$2</definedName>
    <definedName name="a" localSheetId="11">'11'!$U$1</definedName>
    <definedName name="a" localSheetId="6">'6'!$I$5</definedName>
    <definedName name="a" localSheetId="7">'7'!$Q$2</definedName>
    <definedName name="alpha" localSheetId="11">'11'!$V$1</definedName>
    <definedName name="alpha">'7'!$Q$1</definedName>
    <definedName name="gamma">'6'!$R$1</definedName>
    <definedName name="k">'4'!$G$2</definedName>
    <definedName name="m">'7'!$Q$3</definedName>
    <definedName name="n">'4'!$G$1</definedName>
    <definedName name="t_gamma">'6'!$P$3</definedName>
    <definedName name="Вес">'1'!$C$3:$C$202</definedName>
    <definedName name="дано">[1]Данные!$A$161:$C$660</definedName>
    <definedName name="Прибыль">[2]Выборка!$B$9:$B$58</definedName>
    <definedName name="Рост">'1'!$B$3:$B$202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6" l="1"/>
  <c r="A1" i="16" a="1"/>
  <c r="A1" i="16" s="1"/>
  <c r="A31" i="15"/>
  <c r="V7" i="12"/>
  <c r="B22" i="8"/>
  <c r="B21" i="8"/>
  <c r="K15" i="8"/>
  <c r="K6" i="8"/>
  <c r="K7" i="8"/>
  <c r="K8" i="8"/>
  <c r="K9" i="8"/>
  <c r="K10" i="8"/>
  <c r="K11" i="8"/>
  <c r="K5" i="8"/>
  <c r="J15" i="8"/>
  <c r="J6" i="8"/>
  <c r="J7" i="8"/>
  <c r="J8" i="8"/>
  <c r="J9" i="8"/>
  <c r="J10" i="8"/>
  <c r="J11" i="8"/>
  <c r="J5" i="8"/>
  <c r="I6" i="8"/>
  <c r="I7" i="8"/>
  <c r="I8" i="8"/>
  <c r="I9" i="8"/>
  <c r="I10" i="8"/>
  <c r="I11" i="8"/>
  <c r="I5" i="8"/>
  <c r="H6" i="8"/>
  <c r="H7" i="8"/>
  <c r="H8" i="8"/>
  <c r="H9" i="8"/>
  <c r="H10" i="8"/>
  <c r="H11" i="8"/>
  <c r="H5" i="8"/>
  <c r="G6" i="8"/>
  <c r="G7" i="8"/>
  <c r="G8" i="8"/>
  <c r="G9" i="8"/>
  <c r="G10" i="8"/>
  <c r="G11" i="8"/>
  <c r="G5" i="8"/>
  <c r="F6" i="8"/>
  <c r="F7" i="8"/>
  <c r="F8" i="8"/>
  <c r="F9" i="8"/>
  <c r="F10" i="8"/>
  <c r="F11" i="8"/>
  <c r="F5" i="8"/>
  <c r="E6" i="8"/>
  <c r="E7" i="8"/>
  <c r="E8" i="8"/>
  <c r="E9" i="8"/>
  <c r="E10" i="8"/>
  <c r="E11" i="8"/>
  <c r="E5" i="8"/>
  <c r="B20" i="8"/>
  <c r="R11" i="7"/>
  <c r="Q11" i="7"/>
  <c r="Q10" i="7"/>
  <c r="B24" i="14" l="1"/>
  <c r="B25" i="14"/>
  <c r="B23" i="14"/>
  <c r="R7" i="13" l="1"/>
  <c r="B20" i="14"/>
  <c r="D20" i="14"/>
  <c r="D20" i="13"/>
  <c r="B20" i="13" s="1"/>
  <c r="C31" i="15" l="1"/>
  <c r="E1" i="16"/>
  <c r="B15" i="16" s="1"/>
  <c r="E3" i="16"/>
  <c r="E4" i="16"/>
  <c r="E5" i="16"/>
  <c r="E6" i="16"/>
  <c r="E7" i="16"/>
  <c r="E8" i="16"/>
  <c r="E9" i="16"/>
  <c r="E10" i="16"/>
  <c r="B31" i="16" s="1"/>
  <c r="E2" i="16"/>
  <c r="C5" i="15"/>
  <c r="A6" i="15" s="1"/>
  <c r="A5" i="15"/>
  <c r="E1" i="15"/>
  <c r="E3" i="15" s="1"/>
  <c r="C5" i="14"/>
  <c r="A6" i="14" s="1"/>
  <c r="A5" i="14"/>
  <c r="E1" i="14"/>
  <c r="E3" i="14" s="1"/>
  <c r="E2" i="14" s="1"/>
  <c r="R6" i="13"/>
  <c r="O8" i="13"/>
  <c r="C5" i="13"/>
  <c r="A6" i="13" s="1"/>
  <c r="A5" i="13"/>
  <c r="E1" i="13"/>
  <c r="E3" i="13" s="1"/>
  <c r="H20" i="12"/>
  <c r="H21" i="12"/>
  <c r="V8" i="12"/>
  <c r="A6" i="12"/>
  <c r="C6" i="12" s="1"/>
  <c r="A7" i="12" s="1"/>
  <c r="E2" i="12"/>
  <c r="E4" i="12" s="1"/>
  <c r="E21" i="11"/>
  <c r="E19" i="11"/>
  <c r="S6" i="11"/>
  <c r="E20" i="11"/>
  <c r="S7" i="11"/>
  <c r="E18" i="11"/>
  <c r="S5" i="11"/>
  <c r="E15" i="11"/>
  <c r="F15" i="11"/>
  <c r="G15" i="11"/>
  <c r="H15" i="11"/>
  <c r="H16" i="11" s="1"/>
  <c r="I15" i="11"/>
  <c r="J15" i="11"/>
  <c r="K15" i="11"/>
  <c r="L15" i="11"/>
  <c r="L16" i="11" s="1"/>
  <c r="N15" i="11"/>
  <c r="N16" i="11" s="1"/>
  <c r="E16" i="11"/>
  <c r="F16" i="11"/>
  <c r="G16" i="11"/>
  <c r="I16" i="11"/>
  <c r="J16" i="11"/>
  <c r="K16" i="11"/>
  <c r="P5" i="11"/>
  <c r="F15" i="10"/>
  <c r="G15" i="10"/>
  <c r="H15" i="10"/>
  <c r="I15" i="10"/>
  <c r="J15" i="10"/>
  <c r="K15" i="10"/>
  <c r="L15" i="10"/>
  <c r="M15" i="10"/>
  <c r="N15" i="10"/>
  <c r="E15" i="10"/>
  <c r="O5" i="10"/>
  <c r="O6" i="11"/>
  <c r="P6" i="11" s="1"/>
  <c r="O5" i="11"/>
  <c r="P7" i="11"/>
  <c r="P8" i="11"/>
  <c r="P9" i="11"/>
  <c r="P10" i="11"/>
  <c r="P11" i="11"/>
  <c r="P12" i="11"/>
  <c r="P13" i="11"/>
  <c r="P14" i="11"/>
  <c r="O7" i="11"/>
  <c r="O8" i="11"/>
  <c r="O9" i="11"/>
  <c r="O10" i="11"/>
  <c r="O11" i="11"/>
  <c r="O12" i="11"/>
  <c r="O13" i="11"/>
  <c r="O14" i="11"/>
  <c r="A5" i="11"/>
  <c r="E1" i="11"/>
  <c r="E3" i="11" s="1"/>
  <c r="F1" i="11" s="1"/>
  <c r="O6" i="10"/>
  <c r="O7" i="10"/>
  <c r="O8" i="10"/>
  <c r="O9" i="10"/>
  <c r="O10" i="10"/>
  <c r="O11" i="10"/>
  <c r="O12" i="10"/>
  <c r="O13" i="10"/>
  <c r="O14" i="10"/>
  <c r="B5" i="10"/>
  <c r="B14" i="10"/>
  <c r="B7" i="10"/>
  <c r="B8" i="10"/>
  <c r="B9" i="10"/>
  <c r="B10" i="10"/>
  <c r="B11" i="10"/>
  <c r="B12" i="10"/>
  <c r="B13" i="10"/>
  <c r="B6" i="10"/>
  <c r="E1" i="10"/>
  <c r="E3" i="10" s="1"/>
  <c r="F1" i="10" s="1"/>
  <c r="F3" i="10" s="1"/>
  <c r="G1" i="10" s="1"/>
  <c r="G3" i="10" s="1"/>
  <c r="A5" i="10"/>
  <c r="D4" i="5"/>
  <c r="H4" i="5" s="1"/>
  <c r="H14" i="5" s="1"/>
  <c r="H15" i="5" s="1"/>
  <c r="C21" i="5"/>
  <c r="B19" i="3"/>
  <c r="C19" i="3" s="1"/>
  <c r="B20" i="3" s="1"/>
  <c r="B4" i="3"/>
  <c r="C4" i="3"/>
  <c r="D4" i="3"/>
  <c r="E4" i="3" s="1"/>
  <c r="G4" i="3" s="1"/>
  <c r="F4" i="3"/>
  <c r="B5" i="3"/>
  <c r="D5" i="3" s="1"/>
  <c r="E5" i="3" s="1"/>
  <c r="C5" i="3"/>
  <c r="B6" i="3" s="1"/>
  <c r="R10" i="7"/>
  <c r="K19" i="7"/>
  <c r="K18" i="7"/>
  <c r="K9" i="7"/>
  <c r="K10" i="7"/>
  <c r="K11" i="7"/>
  <c r="K12" i="7"/>
  <c r="K13" i="7"/>
  <c r="K14" i="7"/>
  <c r="K15" i="7"/>
  <c r="K16" i="7"/>
  <c r="K17" i="7"/>
  <c r="K8" i="7"/>
  <c r="J9" i="7"/>
  <c r="J10" i="7"/>
  <c r="J11" i="7"/>
  <c r="J12" i="7"/>
  <c r="J13" i="7"/>
  <c r="J14" i="7"/>
  <c r="J15" i="7"/>
  <c r="J16" i="7"/>
  <c r="J17" i="7"/>
  <c r="J8" i="7"/>
  <c r="N9" i="7"/>
  <c r="N8" i="7"/>
  <c r="B8" i="7"/>
  <c r="N12" i="6"/>
  <c r="N11" i="6"/>
  <c r="N10" i="6"/>
  <c r="N9" i="6"/>
  <c r="N8" i="6"/>
  <c r="N7" i="6"/>
  <c r="N6" i="6"/>
  <c r="N22" i="6"/>
  <c r="N21" i="6"/>
  <c r="N29" i="6"/>
  <c r="N28" i="6"/>
  <c r="N27" i="6"/>
  <c r="N26" i="6"/>
  <c r="N25" i="6"/>
  <c r="N24" i="6"/>
  <c r="N23" i="6"/>
  <c r="B21" i="6"/>
  <c r="C21" i="6" s="1"/>
  <c r="N5" i="6"/>
  <c r="N4" i="6"/>
  <c r="B4" i="6"/>
  <c r="N22" i="5"/>
  <c r="N21" i="5"/>
  <c r="N11" i="5"/>
  <c r="I5" i="5"/>
  <c r="I6" i="5"/>
  <c r="I7" i="5"/>
  <c r="I8" i="5"/>
  <c r="I9" i="5"/>
  <c r="I10" i="5"/>
  <c r="I11" i="5"/>
  <c r="I12" i="5"/>
  <c r="I13" i="5"/>
  <c r="H5" i="5"/>
  <c r="H6" i="5"/>
  <c r="H7" i="5"/>
  <c r="H8" i="5"/>
  <c r="H9" i="5"/>
  <c r="H10" i="5"/>
  <c r="H11" i="5"/>
  <c r="H12" i="5"/>
  <c r="H13" i="5"/>
  <c r="N5" i="5"/>
  <c r="N4" i="5"/>
  <c r="B23" i="16" l="1"/>
  <c r="B30" i="16"/>
  <c r="D15" i="16"/>
  <c r="A26" i="16"/>
  <c r="B26" i="16"/>
  <c r="A23" i="16"/>
  <c r="B19" i="16"/>
  <c r="F1" i="15"/>
  <c r="E2" i="15"/>
  <c r="C6" i="15"/>
  <c r="A7" i="15" s="1"/>
  <c r="E5" i="15"/>
  <c r="B5" i="15"/>
  <c r="F1" i="14"/>
  <c r="B5" i="14"/>
  <c r="C6" i="14"/>
  <c r="E6" i="14"/>
  <c r="E5" i="14"/>
  <c r="F1" i="13"/>
  <c r="E2" i="13"/>
  <c r="B6" i="13"/>
  <c r="C6" i="13"/>
  <c r="A7" i="13" s="1"/>
  <c r="E5" i="13"/>
  <c r="B5" i="13"/>
  <c r="B6" i="12"/>
  <c r="F2" i="12"/>
  <c r="E3" i="12"/>
  <c r="C7" i="12"/>
  <c r="A8" i="12" s="1"/>
  <c r="E6" i="12"/>
  <c r="F3" i="11"/>
  <c r="G1" i="11" s="1"/>
  <c r="F2" i="11"/>
  <c r="E2" i="11"/>
  <c r="C5" i="11"/>
  <c r="A6" i="11" s="1"/>
  <c r="E5" i="11"/>
  <c r="B5" i="11"/>
  <c r="F5" i="11"/>
  <c r="E2" i="10"/>
  <c r="G2" i="10"/>
  <c r="F2" i="10"/>
  <c r="C5" i="10"/>
  <c r="F5" i="10" s="1"/>
  <c r="H1" i="10"/>
  <c r="I4" i="5"/>
  <c r="I14" i="5" s="1"/>
  <c r="I15" i="5" s="1"/>
  <c r="N7" i="5" s="1"/>
  <c r="C20" i="3"/>
  <c r="B21" i="3" s="1"/>
  <c r="F20" i="3"/>
  <c r="D19" i="3"/>
  <c r="F19" i="3"/>
  <c r="G5" i="3"/>
  <c r="F6" i="3"/>
  <c r="C6" i="3"/>
  <c r="B7" i="3" s="1"/>
  <c r="F5" i="3"/>
  <c r="C6" i="8"/>
  <c r="B7" i="8" s="1"/>
  <c r="D5" i="8"/>
  <c r="C8" i="7"/>
  <c r="B9" i="7" s="1"/>
  <c r="B22" i="6"/>
  <c r="D21" i="6"/>
  <c r="C4" i="6"/>
  <c r="B5" i="6" s="1"/>
  <c r="F21" i="6"/>
  <c r="N6" i="5"/>
  <c r="D19" i="16" l="1"/>
  <c r="E19" i="16"/>
  <c r="B6" i="15"/>
  <c r="E6" i="15"/>
  <c r="C7" i="15"/>
  <c r="A8" i="15" s="1"/>
  <c r="E7" i="15"/>
  <c r="B7" i="15"/>
  <c r="F3" i="15"/>
  <c r="F6" i="15" s="1"/>
  <c r="A7" i="14"/>
  <c r="F2" i="14"/>
  <c r="F3" i="14"/>
  <c r="F5" i="14"/>
  <c r="B6" i="14"/>
  <c r="E6" i="13"/>
  <c r="C7" i="13"/>
  <c r="A8" i="13" s="1"/>
  <c r="F7" i="13"/>
  <c r="F3" i="13"/>
  <c r="F2" i="13"/>
  <c r="E7" i="12"/>
  <c r="F4" i="12"/>
  <c r="G2" i="12" s="1"/>
  <c r="C8" i="12"/>
  <c r="A9" i="12" s="1"/>
  <c r="B8" i="12"/>
  <c r="B7" i="12"/>
  <c r="S8" i="11"/>
  <c r="C6" i="11"/>
  <c r="A7" i="11" s="1"/>
  <c r="F6" i="11"/>
  <c r="B6" i="11"/>
  <c r="E6" i="11"/>
  <c r="G2" i="11"/>
  <c r="G3" i="11"/>
  <c r="G5" i="10"/>
  <c r="E5" i="10"/>
  <c r="A6" i="10"/>
  <c r="H3" i="10"/>
  <c r="H2" i="10" s="1"/>
  <c r="N9" i="5"/>
  <c r="N8" i="5"/>
  <c r="N10" i="5" s="1"/>
  <c r="C21" i="3"/>
  <c r="B22" i="3" s="1"/>
  <c r="D21" i="3"/>
  <c r="E21" i="3" s="1"/>
  <c r="E19" i="3"/>
  <c r="D20" i="3"/>
  <c r="E20" i="3" s="1"/>
  <c r="F7" i="3"/>
  <c r="C7" i="3"/>
  <c r="B8" i="3" s="1"/>
  <c r="D6" i="3"/>
  <c r="E6" i="3" s="1"/>
  <c r="G6" i="3" s="1"/>
  <c r="C7" i="8"/>
  <c r="B8" i="8" s="1"/>
  <c r="D6" i="8"/>
  <c r="D8" i="7"/>
  <c r="F8" i="7"/>
  <c r="C9" i="7"/>
  <c r="B10" i="7" s="1"/>
  <c r="F4" i="6"/>
  <c r="D4" i="6"/>
  <c r="H4" i="6" s="1"/>
  <c r="C5" i="6"/>
  <c r="B6" i="6" s="1"/>
  <c r="F5" i="6"/>
  <c r="I21" i="6"/>
  <c r="H21" i="6"/>
  <c r="C22" i="6"/>
  <c r="B23" i="6" s="1"/>
  <c r="F2" i="15" l="1"/>
  <c r="F7" i="15"/>
  <c r="G1" i="15"/>
  <c r="F5" i="15"/>
  <c r="C8" i="15"/>
  <c r="A9" i="15" s="1"/>
  <c r="B8" i="15"/>
  <c r="G1" i="14"/>
  <c r="F6" i="14"/>
  <c r="F7" i="14"/>
  <c r="B7" i="14"/>
  <c r="E7" i="14"/>
  <c r="C7" i="14"/>
  <c r="A8" i="14" s="1"/>
  <c r="C8" i="13"/>
  <c r="A9" i="13" s="1"/>
  <c r="E8" i="13"/>
  <c r="E7" i="13"/>
  <c r="G1" i="13"/>
  <c r="F6" i="13"/>
  <c r="F5" i="13"/>
  <c r="B7" i="13"/>
  <c r="E8" i="12"/>
  <c r="F3" i="12"/>
  <c r="G4" i="12"/>
  <c r="H2" i="12" s="1"/>
  <c r="G6" i="12"/>
  <c r="C9" i="12"/>
  <c r="A10" i="12" s="1"/>
  <c r="F7" i="12"/>
  <c r="F8" i="12"/>
  <c r="G8" i="12"/>
  <c r="F6" i="12"/>
  <c r="G6" i="11"/>
  <c r="H1" i="11"/>
  <c r="G5" i="11"/>
  <c r="C7" i="11"/>
  <c r="A8" i="11" s="1"/>
  <c r="F7" i="11"/>
  <c r="B7" i="11"/>
  <c r="E7" i="11"/>
  <c r="C6" i="10"/>
  <c r="A7" i="10" s="1"/>
  <c r="I1" i="10"/>
  <c r="H5" i="10"/>
  <c r="F21" i="3"/>
  <c r="G19" i="3"/>
  <c r="G20" i="3" s="1"/>
  <c r="G21" i="3" s="1"/>
  <c r="C22" i="3"/>
  <c r="B23" i="3" s="1"/>
  <c r="F22" i="3"/>
  <c r="F8" i="3"/>
  <c r="C8" i="3"/>
  <c r="B9" i="3" s="1"/>
  <c r="D8" i="3"/>
  <c r="E8" i="3" s="1"/>
  <c r="D7" i="3"/>
  <c r="E7" i="3" s="1"/>
  <c r="G7" i="3" s="1"/>
  <c r="G8" i="3" s="1"/>
  <c r="D8" i="8"/>
  <c r="C8" i="8"/>
  <c r="B9" i="8" s="1"/>
  <c r="D7" i="8"/>
  <c r="I8" i="7"/>
  <c r="H8" i="7"/>
  <c r="C10" i="7"/>
  <c r="B11" i="7" s="1"/>
  <c r="D10" i="7"/>
  <c r="D9" i="7"/>
  <c r="F9" i="7"/>
  <c r="I4" i="6"/>
  <c r="D5" i="6"/>
  <c r="I5" i="6" s="1"/>
  <c r="C23" i="6"/>
  <c r="B24" i="6" s="1"/>
  <c r="D22" i="6"/>
  <c r="F22" i="6"/>
  <c r="C6" i="6"/>
  <c r="B7" i="6" s="1"/>
  <c r="F9" i="15" l="1"/>
  <c r="E9" i="15"/>
  <c r="C9" i="15"/>
  <c r="A10" i="15" s="1"/>
  <c r="G2" i="15"/>
  <c r="G3" i="15"/>
  <c r="H1" i="15" s="1"/>
  <c r="G5" i="15"/>
  <c r="G6" i="15"/>
  <c r="G7" i="15"/>
  <c r="E8" i="15"/>
  <c r="F8" i="15"/>
  <c r="G8" i="15"/>
  <c r="G3" i="14"/>
  <c r="G6" i="14"/>
  <c r="B8" i="14"/>
  <c r="C8" i="14"/>
  <c r="A9" i="14" s="1"/>
  <c r="G8" i="14"/>
  <c r="F8" i="13"/>
  <c r="C9" i="13"/>
  <c r="A10" i="13" s="1"/>
  <c r="G3" i="13"/>
  <c r="H1" i="13" s="1"/>
  <c r="B8" i="13"/>
  <c r="G7" i="12"/>
  <c r="C10" i="12"/>
  <c r="A11" i="12" s="1"/>
  <c r="G9" i="12"/>
  <c r="B9" i="12"/>
  <c r="E9" i="12"/>
  <c r="F9" i="12"/>
  <c r="H4" i="12"/>
  <c r="I2" i="12" s="1"/>
  <c r="G3" i="12"/>
  <c r="C8" i="11"/>
  <c r="A9" i="11" s="1"/>
  <c r="B8" i="11"/>
  <c r="G7" i="11"/>
  <c r="H2" i="11"/>
  <c r="H3" i="11"/>
  <c r="I1" i="11" s="1"/>
  <c r="G6" i="10"/>
  <c r="C7" i="10"/>
  <c r="A8" i="10" s="1"/>
  <c r="G7" i="10"/>
  <c r="F6" i="10"/>
  <c r="H6" i="10"/>
  <c r="E6" i="10"/>
  <c r="I3" i="10"/>
  <c r="I2" i="10" s="1"/>
  <c r="C23" i="3"/>
  <c r="B24" i="3" s="1"/>
  <c r="D23" i="3"/>
  <c r="E23" i="3" s="1"/>
  <c r="F23" i="3"/>
  <c r="D22" i="3"/>
  <c r="C9" i="3"/>
  <c r="B10" i="3" s="1"/>
  <c r="C9" i="8"/>
  <c r="B10" i="8" s="1"/>
  <c r="F10" i="7"/>
  <c r="I10" i="7" s="1"/>
  <c r="H9" i="7"/>
  <c r="I9" i="7"/>
  <c r="C11" i="7"/>
  <c r="B12" i="7" s="1"/>
  <c r="H5" i="6"/>
  <c r="D23" i="6"/>
  <c r="C7" i="6"/>
  <c r="B8" i="6" s="1"/>
  <c r="F7" i="6"/>
  <c r="D6" i="6"/>
  <c r="I22" i="6"/>
  <c r="H22" i="6"/>
  <c r="C24" i="6"/>
  <c r="B25" i="6" s="1"/>
  <c r="F6" i="6"/>
  <c r="F23" i="6"/>
  <c r="H3" i="15" l="1"/>
  <c r="I1" i="15" s="1"/>
  <c r="H8" i="15"/>
  <c r="F10" i="15"/>
  <c r="H10" i="15"/>
  <c r="C10" i="15"/>
  <c r="A11" i="15" s="1"/>
  <c r="G9" i="15"/>
  <c r="B9" i="15"/>
  <c r="E8" i="14"/>
  <c r="F8" i="14"/>
  <c r="H1" i="14"/>
  <c r="G7" i="14"/>
  <c r="G5" i="14"/>
  <c r="C9" i="14"/>
  <c r="A10" i="14" s="1"/>
  <c r="B9" i="14"/>
  <c r="G2" i="14"/>
  <c r="H3" i="13"/>
  <c r="I1" i="13" s="1"/>
  <c r="H5" i="13"/>
  <c r="C10" i="13"/>
  <c r="A11" i="13" s="1"/>
  <c r="G6" i="13"/>
  <c r="G9" i="13"/>
  <c r="B9" i="13"/>
  <c r="G5" i="13"/>
  <c r="H9" i="13"/>
  <c r="E9" i="13"/>
  <c r="F9" i="13"/>
  <c r="G2" i="13"/>
  <c r="G8" i="13"/>
  <c r="G7" i="13"/>
  <c r="H9" i="12"/>
  <c r="H7" i="12"/>
  <c r="B10" i="12"/>
  <c r="H3" i="12"/>
  <c r="F10" i="12"/>
  <c r="I4" i="12"/>
  <c r="I7" i="12"/>
  <c r="C11" i="12"/>
  <c r="A12" i="12" s="1"/>
  <c r="E10" i="12"/>
  <c r="H8" i="12"/>
  <c r="H6" i="12"/>
  <c r="G10" i="12"/>
  <c r="H10" i="12"/>
  <c r="I10" i="12"/>
  <c r="F9" i="11"/>
  <c r="E9" i="11"/>
  <c r="H9" i="11"/>
  <c r="G9" i="11"/>
  <c r="C9" i="11"/>
  <c r="A10" i="11" s="1"/>
  <c r="H5" i="11"/>
  <c r="F8" i="11"/>
  <c r="G8" i="11"/>
  <c r="E8" i="11"/>
  <c r="H7" i="11"/>
  <c r="H6" i="11"/>
  <c r="I8" i="11"/>
  <c r="I3" i="11"/>
  <c r="J1" i="11" s="1"/>
  <c r="I2" i="11"/>
  <c r="I6" i="11"/>
  <c r="I7" i="11"/>
  <c r="H8" i="11"/>
  <c r="H7" i="10"/>
  <c r="F7" i="10"/>
  <c r="E7" i="10"/>
  <c r="C8" i="10"/>
  <c r="A9" i="10" s="1"/>
  <c r="J1" i="10"/>
  <c r="I8" i="10"/>
  <c r="I7" i="10"/>
  <c r="I5" i="10"/>
  <c r="I6" i="10"/>
  <c r="F24" i="3"/>
  <c r="D24" i="3"/>
  <c r="E24" i="3" s="1"/>
  <c r="C24" i="3"/>
  <c r="B25" i="3" s="1"/>
  <c r="E22" i="3"/>
  <c r="F10" i="3"/>
  <c r="D10" i="3"/>
  <c r="E10" i="3" s="1"/>
  <c r="C10" i="3"/>
  <c r="B11" i="3" s="1"/>
  <c r="F9" i="3"/>
  <c r="D9" i="3"/>
  <c r="E9" i="3" s="1"/>
  <c r="G9" i="3" s="1"/>
  <c r="G10" i="3" s="1"/>
  <c r="D9" i="8"/>
  <c r="D11" i="8"/>
  <c r="H10" i="7"/>
  <c r="N15" i="7"/>
  <c r="C12" i="7"/>
  <c r="B13" i="7" s="1"/>
  <c r="F11" i="7"/>
  <c r="D11" i="7"/>
  <c r="C25" i="6"/>
  <c r="B26" i="6" s="1"/>
  <c r="D25" i="6"/>
  <c r="D24" i="6"/>
  <c r="H6" i="6"/>
  <c r="I6" i="6"/>
  <c r="D7" i="6"/>
  <c r="H7" i="6" s="1"/>
  <c r="I23" i="6"/>
  <c r="H23" i="6"/>
  <c r="F24" i="6"/>
  <c r="C8" i="6"/>
  <c r="B9" i="6" s="1"/>
  <c r="G10" i="15" l="1"/>
  <c r="H7" i="15"/>
  <c r="H2" i="15"/>
  <c r="I3" i="15"/>
  <c r="I7" i="15" s="1"/>
  <c r="I6" i="15"/>
  <c r="F11" i="15"/>
  <c r="E11" i="15"/>
  <c r="C11" i="15"/>
  <c r="A12" i="15" s="1"/>
  <c r="H11" i="15"/>
  <c r="E10" i="15"/>
  <c r="B10" i="15"/>
  <c r="I9" i="15"/>
  <c r="H6" i="15"/>
  <c r="H9" i="15"/>
  <c r="H5" i="15"/>
  <c r="G10" i="14"/>
  <c r="C10" i="14"/>
  <c r="A11" i="14" s="1"/>
  <c r="F10" i="14"/>
  <c r="B10" i="14"/>
  <c r="E10" i="14"/>
  <c r="H3" i="14"/>
  <c r="I1" i="14" s="1"/>
  <c r="H5" i="14"/>
  <c r="H6" i="14"/>
  <c r="H7" i="14"/>
  <c r="E9" i="14"/>
  <c r="F9" i="14"/>
  <c r="G9" i="14"/>
  <c r="H9" i="14"/>
  <c r="E10" i="13"/>
  <c r="I3" i="13"/>
  <c r="I2" i="13" s="1"/>
  <c r="I8" i="13"/>
  <c r="B11" i="13"/>
  <c r="C11" i="13"/>
  <c r="A12" i="13" s="1"/>
  <c r="I11" i="13"/>
  <c r="G11" i="13"/>
  <c r="G10" i="13"/>
  <c r="H10" i="13"/>
  <c r="I10" i="13"/>
  <c r="B10" i="13"/>
  <c r="H7" i="13"/>
  <c r="H2" i="13"/>
  <c r="H8" i="13"/>
  <c r="F10" i="13"/>
  <c r="H6" i="13"/>
  <c r="F11" i="12"/>
  <c r="J2" i="12"/>
  <c r="I9" i="12"/>
  <c r="E12" i="12"/>
  <c r="F12" i="12"/>
  <c r="C12" i="12"/>
  <c r="A13" i="12" s="1"/>
  <c r="B12" i="12"/>
  <c r="H11" i="12"/>
  <c r="E11" i="12"/>
  <c r="I8" i="12"/>
  <c r="G11" i="12"/>
  <c r="I11" i="12"/>
  <c r="I6" i="12"/>
  <c r="B11" i="12"/>
  <c r="I3" i="12"/>
  <c r="I5" i="11"/>
  <c r="I9" i="11"/>
  <c r="J3" i="11"/>
  <c r="J2" i="11"/>
  <c r="J5" i="11"/>
  <c r="J7" i="11"/>
  <c r="C10" i="11"/>
  <c r="A11" i="11" s="1"/>
  <c r="J10" i="11"/>
  <c r="B10" i="11"/>
  <c r="I10" i="11"/>
  <c r="H10" i="11"/>
  <c r="B9" i="11"/>
  <c r="G8" i="10"/>
  <c r="E8" i="10"/>
  <c r="C9" i="10"/>
  <c r="A10" i="10" s="1"/>
  <c r="H8" i="10"/>
  <c r="F8" i="10"/>
  <c r="J3" i="10"/>
  <c r="K1" i="10" s="1"/>
  <c r="G22" i="3"/>
  <c r="G23" i="3" s="1"/>
  <c r="G24" i="3" s="1"/>
  <c r="C25" i="3"/>
  <c r="B26" i="3" s="1"/>
  <c r="F25" i="3"/>
  <c r="F11" i="3"/>
  <c r="C11" i="3"/>
  <c r="B12" i="3" s="1"/>
  <c r="D10" i="8"/>
  <c r="F12" i="7"/>
  <c r="C13" i="7"/>
  <c r="B14" i="7" s="1"/>
  <c r="I11" i="7"/>
  <c r="H11" i="7"/>
  <c r="D12" i="7"/>
  <c r="F8" i="6"/>
  <c r="D8" i="6"/>
  <c r="F25" i="6"/>
  <c r="C9" i="6"/>
  <c r="B10" i="6" s="1"/>
  <c r="H24" i="6"/>
  <c r="I24" i="6"/>
  <c r="I7" i="6"/>
  <c r="C26" i="6"/>
  <c r="B27" i="6" s="1"/>
  <c r="I11" i="15" l="1"/>
  <c r="J1" i="15"/>
  <c r="I10" i="15"/>
  <c r="C12" i="15"/>
  <c r="A13" i="15" s="1"/>
  <c r="G12" i="15"/>
  <c r="I5" i="15"/>
  <c r="G11" i="15"/>
  <c r="B11" i="15"/>
  <c r="I8" i="15"/>
  <c r="I2" i="15"/>
  <c r="H2" i="14"/>
  <c r="H10" i="14"/>
  <c r="I3" i="14"/>
  <c r="I2" i="14"/>
  <c r="I5" i="14"/>
  <c r="I6" i="14"/>
  <c r="I7" i="14"/>
  <c r="I8" i="14"/>
  <c r="I11" i="14"/>
  <c r="H11" i="14"/>
  <c r="C11" i="14"/>
  <c r="A12" i="14" s="1"/>
  <c r="B11" i="14"/>
  <c r="F11" i="14"/>
  <c r="H8" i="14"/>
  <c r="H11" i="13"/>
  <c r="F11" i="13"/>
  <c r="I7" i="13"/>
  <c r="J1" i="13"/>
  <c r="I9" i="13"/>
  <c r="F12" i="13"/>
  <c r="G12" i="13"/>
  <c r="I12" i="13"/>
  <c r="C12" i="13"/>
  <c r="A13" i="13" s="1"/>
  <c r="H12" i="13"/>
  <c r="I6" i="13"/>
  <c r="E11" i="13"/>
  <c r="I5" i="13"/>
  <c r="G12" i="12"/>
  <c r="C13" i="12"/>
  <c r="A14" i="12" s="1"/>
  <c r="H12" i="12"/>
  <c r="I12" i="12"/>
  <c r="J4" i="12"/>
  <c r="J8" i="12" s="1"/>
  <c r="J10" i="12"/>
  <c r="J11" i="12"/>
  <c r="G11" i="11"/>
  <c r="C11" i="11"/>
  <c r="A12" i="11" s="1"/>
  <c r="F11" i="11"/>
  <c r="B11" i="11"/>
  <c r="E11" i="11"/>
  <c r="K1" i="11"/>
  <c r="J8" i="11"/>
  <c r="E10" i="11"/>
  <c r="F10" i="11"/>
  <c r="G10" i="11"/>
  <c r="J6" i="11"/>
  <c r="J9" i="11"/>
  <c r="G9" i="10"/>
  <c r="I9" i="10"/>
  <c r="J2" i="10"/>
  <c r="E9" i="10"/>
  <c r="J9" i="10"/>
  <c r="J7" i="10"/>
  <c r="J5" i="10"/>
  <c r="F9" i="10"/>
  <c r="H9" i="10"/>
  <c r="C10" i="10"/>
  <c r="G10" i="10"/>
  <c r="F10" i="10"/>
  <c r="H10" i="10"/>
  <c r="E10" i="10"/>
  <c r="I10" i="10"/>
  <c r="K3" i="10"/>
  <c r="K7" i="10" s="1"/>
  <c r="J8" i="10"/>
  <c r="J6" i="10"/>
  <c r="C26" i="3"/>
  <c r="B27" i="3" s="1"/>
  <c r="F26" i="3"/>
  <c r="D25" i="3"/>
  <c r="C12" i="3"/>
  <c r="B13" i="3" s="1"/>
  <c r="D11" i="3"/>
  <c r="E11" i="3" s="1"/>
  <c r="G11" i="3" s="1"/>
  <c r="H12" i="7"/>
  <c r="F13" i="7"/>
  <c r="I12" i="7"/>
  <c r="C14" i="7"/>
  <c r="B15" i="7" s="1"/>
  <c r="D13" i="7"/>
  <c r="D26" i="6"/>
  <c r="H26" i="6" s="1"/>
  <c r="F26" i="6"/>
  <c r="F9" i="6"/>
  <c r="F10" i="6"/>
  <c r="D10" i="6"/>
  <c r="C10" i="6"/>
  <c r="B11" i="6" s="1"/>
  <c r="H8" i="6"/>
  <c r="I8" i="6"/>
  <c r="D27" i="6"/>
  <c r="C27" i="6"/>
  <c r="B28" i="6" s="1"/>
  <c r="I25" i="6"/>
  <c r="H25" i="6"/>
  <c r="D9" i="6"/>
  <c r="E12" i="15" l="1"/>
  <c r="H12" i="15"/>
  <c r="I12" i="15"/>
  <c r="B12" i="15"/>
  <c r="F13" i="15"/>
  <c r="B13" i="15"/>
  <c r="C13" i="15"/>
  <c r="A14" i="15" s="1"/>
  <c r="I13" i="15"/>
  <c r="H13" i="15"/>
  <c r="G13" i="15"/>
  <c r="J3" i="15"/>
  <c r="K1" i="15" s="1"/>
  <c r="J2" i="15"/>
  <c r="J5" i="15"/>
  <c r="J7" i="15"/>
  <c r="J8" i="15"/>
  <c r="J9" i="15"/>
  <c r="J11" i="15"/>
  <c r="F12" i="15"/>
  <c r="F12" i="14"/>
  <c r="E12" i="14"/>
  <c r="C12" i="14"/>
  <c r="A13" i="14" s="1"/>
  <c r="G12" i="14"/>
  <c r="G11" i="14"/>
  <c r="E11" i="14"/>
  <c r="J1" i="14"/>
  <c r="I9" i="14"/>
  <c r="I10" i="14"/>
  <c r="E12" i="13"/>
  <c r="B12" i="13"/>
  <c r="J3" i="13"/>
  <c r="J2" i="13"/>
  <c r="J5" i="13"/>
  <c r="J7" i="13"/>
  <c r="J8" i="13"/>
  <c r="J9" i="13"/>
  <c r="J13" i="13"/>
  <c r="F13" i="13"/>
  <c r="B13" i="13"/>
  <c r="I13" i="13"/>
  <c r="E13" i="13"/>
  <c r="C13" i="13"/>
  <c r="A14" i="13" s="1"/>
  <c r="H13" i="13"/>
  <c r="G13" i="13"/>
  <c r="J12" i="13"/>
  <c r="K2" i="12"/>
  <c r="J12" i="12"/>
  <c r="J9" i="12"/>
  <c r="J3" i="12"/>
  <c r="J13" i="12"/>
  <c r="B13" i="12"/>
  <c r="F13" i="12"/>
  <c r="J7" i="12"/>
  <c r="J6" i="12"/>
  <c r="C14" i="12"/>
  <c r="A15" i="12" s="1"/>
  <c r="F14" i="12"/>
  <c r="E13" i="12"/>
  <c r="G13" i="12"/>
  <c r="H13" i="12"/>
  <c r="I13" i="12"/>
  <c r="I11" i="11"/>
  <c r="J11" i="11"/>
  <c r="H11" i="11"/>
  <c r="K3" i="11"/>
  <c r="L1" i="11" s="1"/>
  <c r="K9" i="11"/>
  <c r="I12" i="11"/>
  <c r="H12" i="11"/>
  <c r="K12" i="11"/>
  <c r="C12" i="11"/>
  <c r="A13" i="11" s="1"/>
  <c r="J12" i="11"/>
  <c r="B12" i="11"/>
  <c r="K2" i="10"/>
  <c r="K9" i="10"/>
  <c r="K8" i="10"/>
  <c r="K6" i="10"/>
  <c r="K5" i="10"/>
  <c r="K10" i="10"/>
  <c r="A11" i="10"/>
  <c r="J10" i="10"/>
  <c r="L1" i="10"/>
  <c r="C27" i="3"/>
  <c r="B28" i="3" s="1"/>
  <c r="F27" i="3"/>
  <c r="D27" i="3"/>
  <c r="E27" i="3" s="1"/>
  <c r="E25" i="3"/>
  <c r="D26" i="3"/>
  <c r="E26" i="3" s="1"/>
  <c r="D12" i="3"/>
  <c r="E12" i="3" s="1"/>
  <c r="G12" i="3" s="1"/>
  <c r="F13" i="3"/>
  <c r="C13" i="3"/>
  <c r="D13" i="3" s="1"/>
  <c r="E13" i="3" s="1"/>
  <c r="F12" i="3"/>
  <c r="F14" i="7"/>
  <c r="D14" i="7"/>
  <c r="H14" i="7" s="1"/>
  <c r="H13" i="7"/>
  <c r="I13" i="7"/>
  <c r="C15" i="7"/>
  <c r="B16" i="7" s="1"/>
  <c r="D15" i="7"/>
  <c r="I26" i="6"/>
  <c r="H9" i="6"/>
  <c r="H10" i="6"/>
  <c r="I10" i="6"/>
  <c r="D28" i="6"/>
  <c r="C28" i="6"/>
  <c r="B29" i="6" s="1"/>
  <c r="F28" i="6"/>
  <c r="I9" i="6"/>
  <c r="F27" i="6"/>
  <c r="C11" i="6"/>
  <c r="B12" i="6" s="1"/>
  <c r="D11" i="6"/>
  <c r="K3" i="15" l="1"/>
  <c r="K2" i="15"/>
  <c r="K5" i="15"/>
  <c r="K7" i="15"/>
  <c r="K9" i="15"/>
  <c r="K8" i="15"/>
  <c r="K11" i="15"/>
  <c r="G14" i="15"/>
  <c r="G4" i="15" s="1"/>
  <c r="C14" i="15"/>
  <c r="J14" i="15" s="1"/>
  <c r="J13" i="15"/>
  <c r="J10" i="15"/>
  <c r="J6" i="15"/>
  <c r="J12" i="15"/>
  <c r="E13" i="15"/>
  <c r="K13" i="15"/>
  <c r="G13" i="14"/>
  <c r="C13" i="14"/>
  <c r="A14" i="14" s="1"/>
  <c r="F13" i="14"/>
  <c r="B13" i="14"/>
  <c r="I13" i="14"/>
  <c r="E13" i="14"/>
  <c r="H13" i="14"/>
  <c r="I12" i="14"/>
  <c r="J3" i="14"/>
  <c r="K1" i="14" s="1"/>
  <c r="J8" i="14"/>
  <c r="H12" i="14"/>
  <c r="B12" i="14"/>
  <c r="K1" i="13"/>
  <c r="J11" i="13"/>
  <c r="C14" i="13"/>
  <c r="J10" i="13"/>
  <c r="J6" i="13"/>
  <c r="J14" i="12"/>
  <c r="G14" i="12"/>
  <c r="I14" i="12"/>
  <c r="K4" i="12"/>
  <c r="L2" i="12" s="1"/>
  <c r="C15" i="12"/>
  <c r="B15" i="12" s="1"/>
  <c r="H14" i="12"/>
  <c r="E14" i="12"/>
  <c r="B14" i="12"/>
  <c r="K11" i="11"/>
  <c r="L3" i="11"/>
  <c r="M1" i="11" s="1"/>
  <c r="L5" i="11"/>
  <c r="L6" i="11"/>
  <c r="L8" i="11"/>
  <c r="L10" i="11"/>
  <c r="L9" i="11"/>
  <c r="K7" i="11"/>
  <c r="K2" i="11"/>
  <c r="C13" i="11"/>
  <c r="A14" i="11" s="1"/>
  <c r="L12" i="11"/>
  <c r="K10" i="11"/>
  <c r="K6" i="11"/>
  <c r="F12" i="11"/>
  <c r="G12" i="11"/>
  <c r="E12" i="11"/>
  <c r="K8" i="11"/>
  <c r="K5" i="11"/>
  <c r="C11" i="10"/>
  <c r="J11" i="10" s="1"/>
  <c r="F11" i="10"/>
  <c r="G11" i="10"/>
  <c r="L3" i="10"/>
  <c r="M1" i="10" s="1"/>
  <c r="G25" i="3"/>
  <c r="G26" i="3" s="1"/>
  <c r="G27" i="3" s="1"/>
  <c r="C28" i="3"/>
  <c r="D28" i="3" s="1"/>
  <c r="F28" i="3"/>
  <c r="G13" i="3"/>
  <c r="I14" i="7"/>
  <c r="C16" i="7"/>
  <c r="B17" i="7" s="1"/>
  <c r="F15" i="7"/>
  <c r="C12" i="6"/>
  <c r="B13" i="6" s="1"/>
  <c r="H28" i="6"/>
  <c r="I28" i="6"/>
  <c r="I27" i="6"/>
  <c r="H27" i="6"/>
  <c r="C29" i="6"/>
  <c r="B30" i="6" s="1"/>
  <c r="F29" i="6"/>
  <c r="D29" i="6"/>
  <c r="F11" i="6"/>
  <c r="J4" i="15" l="1"/>
  <c r="E14" i="15"/>
  <c r="B14" i="15"/>
  <c r="G15" i="15" s="1"/>
  <c r="G16" i="15" s="1"/>
  <c r="L1" i="15"/>
  <c r="K12" i="15"/>
  <c r="K14" i="15"/>
  <c r="I14" i="15"/>
  <c r="I4" i="15" s="1"/>
  <c r="F14" i="15"/>
  <c r="F4" i="15" s="1"/>
  <c r="H14" i="15"/>
  <c r="H4" i="15" s="1"/>
  <c r="K10" i="15"/>
  <c r="K6" i="15"/>
  <c r="K4" i="15" s="1"/>
  <c r="J11" i="14"/>
  <c r="J7" i="14"/>
  <c r="J2" i="14"/>
  <c r="H14" i="14"/>
  <c r="H4" i="14" s="1"/>
  <c r="H15" i="14" s="1"/>
  <c r="K14" i="14"/>
  <c r="C14" i="14"/>
  <c r="G14" i="14" s="1"/>
  <c r="G4" i="14" s="1"/>
  <c r="G15" i="14" s="1"/>
  <c r="J14" i="14"/>
  <c r="B14" i="14"/>
  <c r="E14" i="14"/>
  <c r="E4" i="14" s="1"/>
  <c r="E15" i="14" s="1"/>
  <c r="K2" i="14"/>
  <c r="K3" i="14"/>
  <c r="K5" i="14"/>
  <c r="K6" i="14"/>
  <c r="K7" i="14"/>
  <c r="K8" i="14"/>
  <c r="K9" i="14"/>
  <c r="K10" i="14"/>
  <c r="K11" i="14"/>
  <c r="J10" i="14"/>
  <c r="J6" i="14"/>
  <c r="J12" i="14"/>
  <c r="J9" i="14"/>
  <c r="J5" i="14"/>
  <c r="J13" i="14"/>
  <c r="K13" i="14"/>
  <c r="K14" i="13"/>
  <c r="B14" i="13"/>
  <c r="H14" i="13"/>
  <c r="H4" i="13" s="1"/>
  <c r="E14" i="13"/>
  <c r="F14" i="13"/>
  <c r="F4" i="13" s="1"/>
  <c r="K3" i="13"/>
  <c r="L1" i="13" s="1"/>
  <c r="K5" i="13"/>
  <c r="K8" i="13"/>
  <c r="K10" i="13"/>
  <c r="K12" i="13"/>
  <c r="I14" i="13"/>
  <c r="I4" i="13" s="1"/>
  <c r="J14" i="13"/>
  <c r="J4" i="13" s="1"/>
  <c r="G14" i="13"/>
  <c r="G4" i="13" s="1"/>
  <c r="K11" i="12"/>
  <c r="K14" i="12"/>
  <c r="K9" i="12"/>
  <c r="K8" i="12"/>
  <c r="G15" i="12"/>
  <c r="G5" i="12" s="1"/>
  <c r="H15" i="12"/>
  <c r="H5" i="12" s="1"/>
  <c r="I15" i="12"/>
  <c r="I5" i="12" s="1"/>
  <c r="K10" i="12"/>
  <c r="K6" i="12"/>
  <c r="E15" i="12"/>
  <c r="K15" i="12"/>
  <c r="K13" i="12"/>
  <c r="L4" i="12"/>
  <c r="M2" i="12" s="1"/>
  <c r="L7" i="12"/>
  <c r="L10" i="12"/>
  <c r="L11" i="12"/>
  <c r="F15" i="12"/>
  <c r="F5" i="12" s="1"/>
  <c r="J15" i="12"/>
  <c r="J5" i="12" s="1"/>
  <c r="K12" i="12"/>
  <c r="K7" i="12"/>
  <c r="K3" i="12"/>
  <c r="H13" i="11"/>
  <c r="L11" i="11"/>
  <c r="L7" i="11"/>
  <c r="L4" i="11" s="1"/>
  <c r="L2" i="11"/>
  <c r="C14" i="11"/>
  <c r="B14" i="11"/>
  <c r="L14" i="11"/>
  <c r="L13" i="11"/>
  <c r="B13" i="11"/>
  <c r="G13" i="11"/>
  <c r="E13" i="11"/>
  <c r="F13" i="11"/>
  <c r="K13" i="11"/>
  <c r="I13" i="11"/>
  <c r="J13" i="11"/>
  <c r="M3" i="11"/>
  <c r="N1" i="11" s="1"/>
  <c r="M2" i="11"/>
  <c r="M6" i="11"/>
  <c r="M5" i="11"/>
  <c r="M7" i="11"/>
  <c r="M9" i="11"/>
  <c r="M8" i="11"/>
  <c r="M10" i="11"/>
  <c r="M11" i="11"/>
  <c r="M12" i="11"/>
  <c r="L2" i="10"/>
  <c r="H11" i="10"/>
  <c r="I11" i="10"/>
  <c r="L11" i="10"/>
  <c r="L10" i="10"/>
  <c r="E11" i="10"/>
  <c r="L7" i="10"/>
  <c r="A12" i="10"/>
  <c r="K11" i="10"/>
  <c r="M3" i="10"/>
  <c r="M7" i="10" s="1"/>
  <c r="L9" i="10"/>
  <c r="L6" i="10"/>
  <c r="L8" i="10"/>
  <c r="L5" i="10"/>
  <c r="E28" i="3"/>
  <c r="E29" i="3" s="1"/>
  <c r="D29" i="3"/>
  <c r="D16" i="7"/>
  <c r="I16" i="7" s="1"/>
  <c r="F16" i="7"/>
  <c r="I15" i="7"/>
  <c r="H15" i="7"/>
  <c r="C17" i="7"/>
  <c r="F17" i="7" s="1"/>
  <c r="F12" i="6"/>
  <c r="C13" i="6"/>
  <c r="F13" i="6" s="1"/>
  <c r="I29" i="6"/>
  <c r="H29" i="6"/>
  <c r="D12" i="6"/>
  <c r="I11" i="6"/>
  <c r="H11" i="6"/>
  <c r="C30" i="6"/>
  <c r="D30" i="6" s="1"/>
  <c r="F30" i="6"/>
  <c r="K15" i="15" l="1"/>
  <c r="K16" i="15" s="1"/>
  <c r="I16" i="15"/>
  <c r="I15" i="15"/>
  <c r="H15" i="15"/>
  <c r="H16" i="15" s="1"/>
  <c r="E4" i="15"/>
  <c r="F15" i="15"/>
  <c r="F16" i="15"/>
  <c r="L3" i="15"/>
  <c r="M1" i="15" s="1"/>
  <c r="L8" i="15"/>
  <c r="L13" i="15"/>
  <c r="J15" i="15"/>
  <c r="J16" i="15" s="1"/>
  <c r="J4" i="14"/>
  <c r="J15" i="14"/>
  <c r="L1" i="14"/>
  <c r="K12" i="14"/>
  <c r="K4" i="14" s="1"/>
  <c r="K15" i="14" s="1"/>
  <c r="I14" i="14"/>
  <c r="I4" i="14" s="1"/>
  <c r="I15" i="14" s="1"/>
  <c r="F14" i="14"/>
  <c r="F4" i="14" s="1"/>
  <c r="F15" i="14" s="1"/>
  <c r="J15" i="13"/>
  <c r="G15" i="13"/>
  <c r="K13" i="13"/>
  <c r="K9" i="13"/>
  <c r="K6" i="13"/>
  <c r="E4" i="13"/>
  <c r="F15" i="13"/>
  <c r="H15" i="13"/>
  <c r="L3" i="13"/>
  <c r="L5" i="13"/>
  <c r="L6" i="13"/>
  <c r="L8" i="13"/>
  <c r="L9" i="13"/>
  <c r="L10" i="13"/>
  <c r="L12" i="13"/>
  <c r="L13" i="13"/>
  <c r="I15" i="13"/>
  <c r="K11" i="13"/>
  <c r="K7" i="13"/>
  <c r="K4" i="13" s="1"/>
  <c r="K2" i="13"/>
  <c r="L13" i="12"/>
  <c r="L9" i="12"/>
  <c r="L6" i="12"/>
  <c r="L15" i="12"/>
  <c r="L12" i="12"/>
  <c r="L8" i="12"/>
  <c r="L3" i="12"/>
  <c r="J16" i="12"/>
  <c r="J17" i="12" s="1"/>
  <c r="E5" i="12"/>
  <c r="I16" i="12"/>
  <c r="I17" i="12" s="1"/>
  <c r="F16" i="12"/>
  <c r="F17" i="12" s="1"/>
  <c r="M4" i="12"/>
  <c r="N2" i="12" s="1"/>
  <c r="M3" i="12"/>
  <c r="M8" i="12"/>
  <c r="M7" i="12"/>
  <c r="M9" i="12"/>
  <c r="M11" i="12"/>
  <c r="M12" i="12"/>
  <c r="M13" i="12"/>
  <c r="M14" i="12"/>
  <c r="M15" i="12"/>
  <c r="H16" i="12"/>
  <c r="H17" i="12" s="1"/>
  <c r="K5" i="12"/>
  <c r="K17" i="12"/>
  <c r="K16" i="12"/>
  <c r="G17" i="12"/>
  <c r="G16" i="12"/>
  <c r="L14" i="12"/>
  <c r="L5" i="12" s="1"/>
  <c r="E14" i="11"/>
  <c r="F14" i="11"/>
  <c r="F4" i="11" s="1"/>
  <c r="G14" i="11"/>
  <c r="G4" i="11" s="1"/>
  <c r="I14" i="11"/>
  <c r="I4" i="11" s="1"/>
  <c r="J14" i="11"/>
  <c r="J4" i="11" s="1"/>
  <c r="K14" i="11"/>
  <c r="K4" i="11" s="1"/>
  <c r="N3" i="11"/>
  <c r="N13" i="11" s="1"/>
  <c r="N2" i="11"/>
  <c r="N5" i="11"/>
  <c r="N7" i="11"/>
  <c r="D7" i="11" s="1"/>
  <c r="N9" i="11"/>
  <c r="D9" i="11" s="1"/>
  <c r="N8" i="11"/>
  <c r="D8" i="11" s="1"/>
  <c r="N11" i="11"/>
  <c r="D11" i="11" s="1"/>
  <c r="N12" i="11"/>
  <c r="D12" i="11" s="1"/>
  <c r="H14" i="11"/>
  <c r="H4" i="11" s="1"/>
  <c r="M14" i="11"/>
  <c r="M13" i="11"/>
  <c r="M4" i="11" s="1"/>
  <c r="M2" i="10"/>
  <c r="M9" i="10"/>
  <c r="M8" i="10"/>
  <c r="M11" i="10"/>
  <c r="M5" i="10"/>
  <c r="C12" i="10"/>
  <c r="I12" i="10" s="1"/>
  <c r="G12" i="10"/>
  <c r="E12" i="10"/>
  <c r="K12" i="10"/>
  <c r="M10" i="10"/>
  <c r="N1" i="10"/>
  <c r="M6" i="10"/>
  <c r="G28" i="3"/>
  <c r="D15" i="8"/>
  <c r="H16" i="7"/>
  <c r="D17" i="7"/>
  <c r="D31" i="6"/>
  <c r="D13" i="6"/>
  <c r="H13" i="6" s="1"/>
  <c r="H14" i="6" s="1"/>
  <c r="H15" i="6" s="1"/>
  <c r="I30" i="6"/>
  <c r="I31" i="6" s="1"/>
  <c r="I32" i="6" s="1"/>
  <c r="H30" i="6"/>
  <c r="H31" i="6" s="1"/>
  <c r="H32" i="6" s="1"/>
  <c r="I12" i="6"/>
  <c r="H12" i="6"/>
  <c r="M3" i="15" l="1"/>
  <c r="N1" i="15" s="1"/>
  <c r="M5" i="15"/>
  <c r="M6" i="15"/>
  <c r="M8" i="15"/>
  <c r="M9" i="15"/>
  <c r="M10" i="15"/>
  <c r="M13" i="15"/>
  <c r="M12" i="15"/>
  <c r="M14" i="15"/>
  <c r="E16" i="15"/>
  <c r="E15" i="15"/>
  <c r="L7" i="15"/>
  <c r="L10" i="15"/>
  <c r="L11" i="15"/>
  <c r="L2" i="15"/>
  <c r="L14" i="15"/>
  <c r="L6" i="15"/>
  <c r="L12" i="15"/>
  <c r="L9" i="15"/>
  <c r="L5" i="15"/>
  <c r="L3" i="14"/>
  <c r="L2" i="14"/>
  <c r="L5" i="14"/>
  <c r="L6" i="14"/>
  <c r="L7" i="14"/>
  <c r="L8" i="14"/>
  <c r="L9" i="14"/>
  <c r="L10" i="14"/>
  <c r="L11" i="14"/>
  <c r="L12" i="14"/>
  <c r="L13" i="14"/>
  <c r="K15" i="13"/>
  <c r="E15" i="13"/>
  <c r="M1" i="13"/>
  <c r="L14" i="13"/>
  <c r="L11" i="13"/>
  <c r="L7" i="13"/>
  <c r="L4" i="13" s="1"/>
  <c r="L2" i="13"/>
  <c r="M10" i="12"/>
  <c r="M6" i="12"/>
  <c r="M5" i="12" s="1"/>
  <c r="L16" i="12"/>
  <c r="L17" i="12" s="1"/>
  <c r="N4" i="12"/>
  <c r="N3" i="12" s="1"/>
  <c r="N11" i="12"/>
  <c r="D11" i="12" s="1"/>
  <c r="E16" i="12"/>
  <c r="D5" i="11"/>
  <c r="N14" i="11"/>
  <c r="D14" i="11" s="1"/>
  <c r="D13" i="11"/>
  <c r="E4" i="11"/>
  <c r="N10" i="11"/>
  <c r="D10" i="11" s="1"/>
  <c r="N6" i="11"/>
  <c r="D6" i="11" s="1"/>
  <c r="F12" i="10"/>
  <c r="A13" i="10"/>
  <c r="M12" i="10"/>
  <c r="L12" i="10"/>
  <c r="J12" i="10"/>
  <c r="H12" i="10"/>
  <c r="N3" i="10"/>
  <c r="N7" i="10" s="1"/>
  <c r="D7" i="10" s="1"/>
  <c r="D18" i="7"/>
  <c r="H17" i="7"/>
  <c r="H18" i="7" s="1"/>
  <c r="H19" i="7" s="1"/>
  <c r="N10" i="7" s="1"/>
  <c r="I17" i="7"/>
  <c r="I18" i="7" s="1"/>
  <c r="I19" i="7" s="1"/>
  <c r="I13" i="6"/>
  <c r="I14" i="6" s="1"/>
  <c r="I15" i="6" s="1"/>
  <c r="D14" i="6"/>
  <c r="E13" i="6" s="1"/>
  <c r="N3" i="15" l="1"/>
  <c r="N6" i="15" s="1"/>
  <c r="D6" i="15" s="1"/>
  <c r="N2" i="15"/>
  <c r="N5" i="15"/>
  <c r="N7" i="15"/>
  <c r="N8" i="15"/>
  <c r="D8" i="15" s="1"/>
  <c r="N9" i="15"/>
  <c r="D9" i="15" s="1"/>
  <c r="N11" i="15"/>
  <c r="N12" i="15"/>
  <c r="D12" i="15" s="1"/>
  <c r="N13" i="15"/>
  <c r="D13" i="15" s="1"/>
  <c r="L4" i="15"/>
  <c r="L15" i="15"/>
  <c r="M11" i="15"/>
  <c r="M7" i="15"/>
  <c r="M4" i="15" s="1"/>
  <c r="M2" i="15"/>
  <c r="M1" i="14"/>
  <c r="L14" i="14"/>
  <c r="L15" i="13"/>
  <c r="M3" i="13"/>
  <c r="N1" i="13" s="1"/>
  <c r="M2" i="13"/>
  <c r="M5" i="13"/>
  <c r="M6" i="13"/>
  <c r="M7" i="13"/>
  <c r="M8" i="13"/>
  <c r="M9" i="13"/>
  <c r="M10" i="13"/>
  <c r="M11" i="13"/>
  <c r="M12" i="13"/>
  <c r="M13" i="13"/>
  <c r="M14" i="13"/>
  <c r="N15" i="12"/>
  <c r="D15" i="12" s="1"/>
  <c r="N10" i="12"/>
  <c r="D10" i="12" s="1"/>
  <c r="N6" i="12"/>
  <c r="N14" i="12"/>
  <c r="D14" i="12" s="1"/>
  <c r="N8" i="12"/>
  <c r="D8" i="12" s="1"/>
  <c r="N12" i="12"/>
  <c r="D12" i="12" s="1"/>
  <c r="N7" i="12"/>
  <c r="D7" i="12" s="1"/>
  <c r="O15" i="12"/>
  <c r="P15" i="12" s="1"/>
  <c r="O10" i="12"/>
  <c r="P10" i="12" s="1"/>
  <c r="P11" i="12"/>
  <c r="O11" i="12"/>
  <c r="E17" i="12"/>
  <c r="N13" i="12"/>
  <c r="D13" i="12" s="1"/>
  <c r="N9" i="12"/>
  <c r="D9" i="12" s="1"/>
  <c r="O8" i="12"/>
  <c r="P8" i="12" s="1"/>
  <c r="D6" i="12"/>
  <c r="O7" i="12"/>
  <c r="P7" i="12" s="1"/>
  <c r="N4" i="11"/>
  <c r="N12" i="10"/>
  <c r="N8" i="10"/>
  <c r="D8" i="10" s="1"/>
  <c r="N2" i="10"/>
  <c r="N11" i="10"/>
  <c r="D11" i="10" s="1"/>
  <c r="N5" i="10"/>
  <c r="D5" i="10" s="1"/>
  <c r="N9" i="10"/>
  <c r="D9" i="10" s="1"/>
  <c r="N6" i="10"/>
  <c r="D6" i="10" s="1"/>
  <c r="D12" i="10"/>
  <c r="C13" i="10"/>
  <c r="A14" i="10" s="1"/>
  <c r="N10" i="10"/>
  <c r="D10" i="10" s="1"/>
  <c r="R8" i="7"/>
  <c r="Q8" i="7"/>
  <c r="E8" i="7"/>
  <c r="E9" i="7"/>
  <c r="E10" i="7"/>
  <c r="E11" i="7"/>
  <c r="E12" i="7"/>
  <c r="E14" i="7"/>
  <c r="E13" i="7"/>
  <c r="E15" i="7"/>
  <c r="E16" i="7"/>
  <c r="N11" i="7"/>
  <c r="E17" i="7"/>
  <c r="E21" i="6"/>
  <c r="E4" i="6"/>
  <c r="E5" i="6"/>
  <c r="E22" i="6"/>
  <c r="E23" i="6"/>
  <c r="E6" i="6"/>
  <c r="E25" i="6"/>
  <c r="E7" i="6"/>
  <c r="E24" i="6"/>
  <c r="E26" i="6"/>
  <c r="E8" i="6"/>
  <c r="E27" i="6"/>
  <c r="E9" i="6"/>
  <c r="E10" i="6"/>
  <c r="E11" i="6"/>
  <c r="E28" i="6"/>
  <c r="E29" i="6"/>
  <c r="E30" i="6"/>
  <c r="E12" i="6"/>
  <c r="O12" i="15" l="1"/>
  <c r="P12" i="15" s="1"/>
  <c r="P6" i="15"/>
  <c r="O6" i="15"/>
  <c r="L16" i="15"/>
  <c r="D11" i="15"/>
  <c r="D7" i="15"/>
  <c r="N14" i="15"/>
  <c r="D14" i="15" s="1"/>
  <c r="N10" i="15"/>
  <c r="D10" i="15" s="1"/>
  <c r="O9" i="15"/>
  <c r="P9" i="15"/>
  <c r="D5" i="15"/>
  <c r="O13" i="15"/>
  <c r="P13" i="15" s="1"/>
  <c r="O8" i="15"/>
  <c r="P8" i="15"/>
  <c r="L4" i="14"/>
  <c r="L15" i="14" s="1"/>
  <c r="M3" i="14"/>
  <c r="N1" i="14" s="1"/>
  <c r="M2" i="14"/>
  <c r="M5" i="14"/>
  <c r="M6" i="14"/>
  <c r="M7" i="14"/>
  <c r="M8" i="14"/>
  <c r="M9" i="14"/>
  <c r="M11" i="14"/>
  <c r="M10" i="14"/>
  <c r="M12" i="14"/>
  <c r="M13" i="14"/>
  <c r="M14" i="14"/>
  <c r="M4" i="13"/>
  <c r="N3" i="13"/>
  <c r="N6" i="13" s="1"/>
  <c r="D6" i="13" s="1"/>
  <c r="N7" i="13"/>
  <c r="D7" i="13" s="1"/>
  <c r="N11" i="13"/>
  <c r="D11" i="13" s="1"/>
  <c r="O12" i="12"/>
  <c r="P12" i="12" s="1"/>
  <c r="O14" i="12"/>
  <c r="P14" i="12"/>
  <c r="P13" i="12"/>
  <c r="O13" i="12"/>
  <c r="O9" i="12"/>
  <c r="P9" i="12" s="1"/>
  <c r="O6" i="12"/>
  <c r="P6" i="12" s="1"/>
  <c r="S6" i="12" s="1"/>
  <c r="N5" i="12"/>
  <c r="L13" i="10"/>
  <c r="G13" i="10"/>
  <c r="J13" i="10"/>
  <c r="E13" i="10"/>
  <c r="N13" i="10"/>
  <c r="F13" i="10"/>
  <c r="I13" i="10"/>
  <c r="C14" i="10"/>
  <c r="H14" i="10" s="1"/>
  <c r="I14" i="10"/>
  <c r="M14" i="10"/>
  <c r="M13" i="10"/>
  <c r="K13" i="10"/>
  <c r="H13" i="10"/>
  <c r="H4" i="10" s="1"/>
  <c r="N12" i="7"/>
  <c r="N13" i="7"/>
  <c r="G8" i="7"/>
  <c r="G9" i="7" s="1"/>
  <c r="G10" i="7" s="1"/>
  <c r="G11" i="7" s="1"/>
  <c r="G12" i="7" s="1"/>
  <c r="G13" i="7" s="1"/>
  <c r="G14" i="7" s="1"/>
  <c r="G15" i="7" s="1"/>
  <c r="G16" i="7" s="1"/>
  <c r="G17" i="7" s="1"/>
  <c r="E18" i="7"/>
  <c r="E14" i="6"/>
  <c r="G4" i="6"/>
  <c r="G5" i="6" s="1"/>
  <c r="G6" i="6" s="1"/>
  <c r="G7" i="6" s="1"/>
  <c r="G8" i="6" s="1"/>
  <c r="G9" i="6" s="1"/>
  <c r="G10" i="6" s="1"/>
  <c r="G11" i="6" s="1"/>
  <c r="G12" i="6" s="1"/>
  <c r="G13" i="6" s="1"/>
  <c r="E31" i="6"/>
  <c r="G21" i="6"/>
  <c r="G22" i="6" s="1"/>
  <c r="G23" i="6" s="1"/>
  <c r="G24" i="6" s="1"/>
  <c r="G25" i="6" s="1"/>
  <c r="G26" i="6" s="1"/>
  <c r="G27" i="6" s="1"/>
  <c r="G28" i="6" s="1"/>
  <c r="G29" i="6" s="1"/>
  <c r="G30" i="6" s="1"/>
  <c r="O5" i="15" l="1"/>
  <c r="P5" i="15" s="1"/>
  <c r="O7" i="15"/>
  <c r="P7" i="15" s="1"/>
  <c r="N4" i="15"/>
  <c r="O11" i="15"/>
  <c r="P11" i="15"/>
  <c r="O10" i="15"/>
  <c r="P10" i="15" s="1"/>
  <c r="O14" i="15"/>
  <c r="P14" i="15" s="1"/>
  <c r="N3" i="14"/>
  <c r="N6" i="14" s="1"/>
  <c r="D6" i="14" s="1"/>
  <c r="N5" i="14"/>
  <c r="N8" i="14"/>
  <c r="D8" i="14" s="1"/>
  <c r="N9" i="14"/>
  <c r="D9" i="14" s="1"/>
  <c r="N12" i="14"/>
  <c r="D12" i="14" s="1"/>
  <c r="N13" i="14"/>
  <c r="D13" i="14" s="1"/>
  <c r="N14" i="14"/>
  <c r="D14" i="14" s="1"/>
  <c r="M4" i="14"/>
  <c r="O7" i="13"/>
  <c r="N13" i="13"/>
  <c r="D13" i="13" s="1"/>
  <c r="N9" i="13"/>
  <c r="D9" i="13" s="1"/>
  <c r="N5" i="13"/>
  <c r="N12" i="13"/>
  <c r="D12" i="13" s="1"/>
  <c r="N8" i="13"/>
  <c r="D8" i="13" s="1"/>
  <c r="N2" i="13"/>
  <c r="O6" i="13" s="1"/>
  <c r="O11" i="13"/>
  <c r="N14" i="13"/>
  <c r="D14" i="13" s="1"/>
  <c r="N10" i="13"/>
  <c r="D10" i="13" s="1"/>
  <c r="N16" i="12"/>
  <c r="E21" i="12" s="1"/>
  <c r="E20" i="12" s="1"/>
  <c r="S8" i="12"/>
  <c r="S7" i="12" s="1"/>
  <c r="S9" i="12" s="1"/>
  <c r="I4" i="10"/>
  <c r="J14" i="10"/>
  <c r="J4" i="10" s="1"/>
  <c r="G14" i="10"/>
  <c r="G4" i="10" s="1"/>
  <c r="M4" i="10"/>
  <c r="K14" i="10"/>
  <c r="K4" i="10" s="1"/>
  <c r="E14" i="10"/>
  <c r="N14" i="10"/>
  <c r="N4" i="10" s="1"/>
  <c r="L14" i="10"/>
  <c r="L4" i="10" s="1"/>
  <c r="F14" i="10"/>
  <c r="F4" i="10" s="1"/>
  <c r="D13" i="10"/>
  <c r="N14" i="7"/>
  <c r="B21" i="5"/>
  <c r="B4" i="5"/>
  <c r="C4" i="5" s="1"/>
  <c r="B5" i="5" s="1"/>
  <c r="S5" i="15" l="1"/>
  <c r="N15" i="15"/>
  <c r="E20" i="15" s="1"/>
  <c r="E19" i="15" s="1"/>
  <c r="S7" i="15"/>
  <c r="S6" i="15" s="1"/>
  <c r="D5" i="14"/>
  <c r="O8" i="14"/>
  <c r="N11" i="14"/>
  <c r="D11" i="14" s="1"/>
  <c r="O11" i="14" s="1"/>
  <c r="N7" i="14"/>
  <c r="D7" i="14" s="1"/>
  <c r="O7" i="14" s="1"/>
  <c r="N2" i="14"/>
  <c r="O14" i="14" s="1"/>
  <c r="O13" i="14"/>
  <c r="N10" i="14"/>
  <c r="D10" i="14" s="1"/>
  <c r="O10" i="14" s="1"/>
  <c r="O12" i="13"/>
  <c r="N15" i="13"/>
  <c r="N4" i="13"/>
  <c r="D5" i="13"/>
  <c r="O10" i="13"/>
  <c r="O9" i="13"/>
  <c r="O14" i="13"/>
  <c r="O13" i="13"/>
  <c r="N17" i="12"/>
  <c r="E19" i="12" s="1"/>
  <c r="E22" i="12" s="1"/>
  <c r="D14" i="10"/>
  <c r="E4" i="10"/>
  <c r="Q9" i="7"/>
  <c r="R9" i="7"/>
  <c r="B22" i="5"/>
  <c r="D21" i="5"/>
  <c r="F21" i="5"/>
  <c r="C5" i="5"/>
  <c r="B6" i="5" s="1"/>
  <c r="F5" i="5"/>
  <c r="F4" i="5"/>
  <c r="N16" i="15" l="1"/>
  <c r="E18" i="15" s="1"/>
  <c r="E21" i="15" s="1"/>
  <c r="S8" i="15"/>
  <c r="N4" i="14"/>
  <c r="N15" i="14" s="1"/>
  <c r="O9" i="14"/>
  <c r="O12" i="14"/>
  <c r="O6" i="14"/>
  <c r="O5" i="14"/>
  <c r="O5" i="13"/>
  <c r="I21" i="5"/>
  <c r="H21" i="5"/>
  <c r="C22" i="5"/>
  <c r="B23" i="5" s="1"/>
  <c r="C6" i="5"/>
  <c r="B7" i="5" s="1"/>
  <c r="D5" i="5"/>
  <c r="F22" i="5" l="1"/>
  <c r="C23" i="5"/>
  <c r="B24" i="5" s="1"/>
  <c r="D22" i="5"/>
  <c r="F6" i="5"/>
  <c r="C7" i="5"/>
  <c r="B8" i="5" s="1"/>
  <c r="D6" i="5"/>
  <c r="D23" i="5" l="1"/>
  <c r="H22" i="5"/>
  <c r="I22" i="5"/>
  <c r="F23" i="5"/>
  <c r="C24" i="5"/>
  <c r="B25" i="5" s="1"/>
  <c r="F24" i="5"/>
  <c r="C8" i="5"/>
  <c r="B9" i="5" s="1"/>
  <c r="F8" i="5"/>
  <c r="D7" i="5"/>
  <c r="F7" i="5"/>
  <c r="I23" i="5" l="1"/>
  <c r="H23" i="5"/>
  <c r="D24" i="5"/>
  <c r="I24" i="5" s="1"/>
  <c r="C25" i="5"/>
  <c r="B26" i="5" s="1"/>
  <c r="F25" i="5"/>
  <c r="C9" i="5"/>
  <c r="B10" i="5" s="1"/>
  <c r="D8" i="5"/>
  <c r="H24" i="5" l="1"/>
  <c r="D25" i="5"/>
  <c r="C26" i="5"/>
  <c r="B27" i="5" s="1"/>
  <c r="F9" i="5"/>
  <c r="C10" i="5"/>
  <c r="B11" i="5" s="1"/>
  <c r="F10" i="5"/>
  <c r="D9" i="5"/>
  <c r="H25" i="5" l="1"/>
  <c r="I25" i="5"/>
  <c r="C27" i="5"/>
  <c r="B28" i="5" s="1"/>
  <c r="D26" i="5"/>
  <c r="F26" i="5"/>
  <c r="C11" i="5"/>
  <c r="B12" i="5" s="1"/>
  <c r="F11" i="5"/>
  <c r="D10" i="5"/>
  <c r="H26" i="5" l="1"/>
  <c r="I26" i="5"/>
  <c r="N28" i="5"/>
  <c r="D27" i="5"/>
  <c r="F27" i="5"/>
  <c r="C28" i="5"/>
  <c r="B29" i="5" s="1"/>
  <c r="F28" i="5"/>
  <c r="C12" i="5"/>
  <c r="B13" i="5" s="1"/>
  <c r="F12" i="5"/>
  <c r="D11" i="5"/>
  <c r="I27" i="5" l="1"/>
  <c r="H27" i="5"/>
  <c r="C29" i="5"/>
  <c r="B30" i="5" s="1"/>
  <c r="D28" i="5"/>
  <c r="C13" i="5"/>
  <c r="D13" i="5" s="1"/>
  <c r="F13" i="5"/>
  <c r="D12" i="5"/>
  <c r="F29" i="5" l="1"/>
  <c r="I28" i="5"/>
  <c r="H28" i="5"/>
  <c r="C30" i="5"/>
  <c r="D30" i="5" s="1"/>
  <c r="F30" i="5"/>
  <c r="D29" i="5"/>
  <c r="D14" i="5"/>
  <c r="E21" i="5" l="1"/>
  <c r="G21" i="5" s="1"/>
  <c r="E22" i="5"/>
  <c r="G22" i="5" s="1"/>
  <c r="G23" i="5" s="1"/>
  <c r="E23" i="5"/>
  <c r="E24" i="5"/>
  <c r="E25" i="5"/>
  <c r="E26" i="5"/>
  <c r="E27" i="5"/>
  <c r="E29" i="5"/>
  <c r="E12" i="5"/>
  <c r="E28" i="5"/>
  <c r="H30" i="5"/>
  <c r="I30" i="5"/>
  <c r="I29" i="5"/>
  <c r="H29" i="5"/>
  <c r="E30" i="5"/>
  <c r="D31" i="5"/>
  <c r="E4" i="5"/>
  <c r="E5" i="5"/>
  <c r="E6" i="5"/>
  <c r="E7" i="5"/>
  <c r="E8" i="5"/>
  <c r="E9" i="5"/>
  <c r="E10" i="5"/>
  <c r="E11" i="5"/>
  <c r="E13" i="5"/>
  <c r="D14" i="3"/>
  <c r="E31" i="5" l="1"/>
  <c r="G24" i="5"/>
  <c r="G25" i="5" s="1"/>
  <c r="G26" i="5" s="1"/>
  <c r="G27" i="5" s="1"/>
  <c r="G28" i="5" s="1"/>
  <c r="G29" i="5" s="1"/>
  <c r="G30" i="5" s="1"/>
  <c r="I31" i="5"/>
  <c r="I32" i="5" s="1"/>
  <c r="N24" i="5" s="1"/>
  <c r="N25" i="5" s="1"/>
  <c r="N27" i="5" s="1"/>
  <c r="H31" i="5"/>
  <c r="H32" i="5" s="1"/>
  <c r="N23" i="5" s="1"/>
  <c r="E14" i="5"/>
  <c r="G4" i="5"/>
  <c r="G5" i="5" s="1"/>
  <c r="G6" i="5" s="1"/>
  <c r="G7" i="5" s="1"/>
  <c r="G8" i="5" s="1"/>
  <c r="G9" i="5" s="1"/>
  <c r="G10" i="5" s="1"/>
  <c r="G11" i="5" s="1"/>
  <c r="G12" i="5" s="1"/>
  <c r="G13" i="5" s="1"/>
  <c r="N26" i="5" l="1"/>
  <c r="E1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<sst xmlns="http://schemas.openxmlformats.org/spreadsheetml/2006/main" count="359" uniqueCount="123">
  <si>
    <t>№</t>
  </si>
  <si>
    <t>Рост</t>
  </si>
  <si>
    <t>Вес</t>
  </si>
  <si>
    <t>n = 200 - объём выборки</t>
  </si>
  <si>
    <t>Вариационный ряд по росту</t>
  </si>
  <si>
    <t>Вариационный ряд по весу</t>
  </si>
  <si>
    <t>Число интервалов k = 10 согласно заданию</t>
  </si>
  <si>
    <t>Интервальный вариационный ряд по росту</t>
  </si>
  <si>
    <t>№ интервала</t>
  </si>
  <si>
    <t>Нижняя граница интервала</t>
  </si>
  <si>
    <t>Верхняя граница интервала</t>
  </si>
  <si>
    <t>Абсолютная частота</t>
  </si>
  <si>
    <t>Относительная частота</t>
  </si>
  <si>
    <t>Сумма</t>
  </si>
  <si>
    <t>Интервальный вариационный ряд по весу</t>
  </si>
  <si>
    <t>Середина интервала</t>
  </si>
  <si>
    <t>Накопленная частота</t>
  </si>
  <si>
    <t>Выборочная дисперсия</t>
  </si>
  <si>
    <t>Выборочное среднее</t>
  </si>
  <si>
    <t>Исправленная дисперсия</t>
  </si>
  <si>
    <t>Мода</t>
  </si>
  <si>
    <t>Мин</t>
  </si>
  <si>
    <t>Макс</t>
  </si>
  <si>
    <t>c*n</t>
  </si>
  <si>
    <t>Сумма / n</t>
  </si>
  <si>
    <t>n</t>
  </si>
  <si>
    <t>k</t>
  </si>
  <si>
    <t>c^2*n</t>
  </si>
  <si>
    <t>Выборочное среднее квадратическое отклонение</t>
  </si>
  <si>
    <t>Исправленное среднее квадратическое отклонение</t>
  </si>
  <si>
    <t>Медиана</t>
  </si>
  <si>
    <t xml:space="preserve">Найти  интервальные оценки надежности 0,95 параметров роста, считая его нормальной случайной величиной: а). Доверительный интервал параметра “а”, считая известным  параметр σ^2=36.  б). Доверительный интервал параметра “а”, считая неизвестным  параметр σ^2.   в). Доверительный интервал параметра σ^2, считая неизвестным  параметр a.  г). Доверительный интервал параметра σ^2, считая известным  параметр a=170.   </t>
  </si>
  <si>
    <t>а)</t>
  </si>
  <si>
    <t>2Ф(t_gamma) = 0,95</t>
  </si>
  <si>
    <t>Ф(t_gamma) = 0,475</t>
  </si>
  <si>
    <t>t_gamma</t>
  </si>
  <si>
    <t>Нижняя граница доверительного интервала</t>
  </si>
  <si>
    <t>Верхняя граница доверительного интервала</t>
  </si>
  <si>
    <t>б)</t>
  </si>
  <si>
    <t>в)</t>
  </si>
  <si>
    <t>gamma</t>
  </si>
  <si>
    <t>г)</t>
  </si>
  <si>
    <t>a</t>
  </si>
  <si>
    <t>(c_i - a)^2</t>
  </si>
  <si>
    <t>c_i^2*n_i</t>
  </si>
  <si>
    <t>c_i*n_i</t>
  </si>
  <si>
    <t>(c_i - a)^2*n_i</t>
  </si>
  <si>
    <t xml:space="preserve">Проверить гипотезу о нормальном распределении роста при уровне значимости 0,05. </t>
  </si>
  <si>
    <t>alpha</t>
  </si>
  <si>
    <t>При alpha = 0,05 проверить гипотезу H_0: a = 170 против H_1: a != 170</t>
  </si>
  <si>
    <t>K</t>
  </si>
  <si>
    <t>t_k</t>
  </si>
  <si>
    <t>|K| &lt; t_k, поэтому гипотеза принимается.</t>
  </si>
  <si>
    <t>b_i</t>
  </si>
  <si>
    <t>b_i+1</t>
  </si>
  <si>
    <t>a_i</t>
  </si>
  <si>
    <t>a_i+1</t>
  </si>
  <si>
    <t>частоты (n_x, n_y)</t>
  </si>
  <si>
    <t>рост
----------
вес</t>
  </si>
  <si>
    <t>Условные средние y_x</t>
  </si>
  <si>
    <t>c_i</t>
  </si>
  <si>
    <t>d_i</t>
  </si>
  <si>
    <t>y_x</t>
  </si>
  <si>
    <t>D^(i)</t>
  </si>
  <si>
    <t>Внутригрупповая дисперсия</t>
  </si>
  <si>
    <t>Межгрупповая дисперсия</t>
  </si>
  <si>
    <t>Дисперсия</t>
  </si>
  <si>
    <t>y'</t>
  </si>
  <si>
    <t>Условные средние x_y</t>
  </si>
  <si>
    <t>Заметим, что условные средние растут, а значит мы наблюдаем прямую корелляцию между весом и ростом.</t>
  </si>
  <si>
    <t>D_i</t>
  </si>
  <si>
    <t>Как можем заметить, посчитанная  по теореме о разложении дисперсии дисперсия роста совпала с выборочной дисперсией роста, которую мы посчитали в пункте 4.</t>
  </si>
  <si>
    <t>Как можем заметить, посчитанная  по теореме о разложении дисперсии дисперсия веса совпала с выборочной дисперсией веса, которую мы посчитали в пункте 4.</t>
  </si>
  <si>
    <t>Проверить гипотезу о независимости при уровне значимости 0,05, считая распределение веса нормальным.</t>
  </si>
  <si>
    <t>При alpha = 0,05 проверим гипотезу H_0: корелляции у от х нет.</t>
  </si>
  <si>
    <t>|K| &gt; t_k, поэтому гипотеза отклоняется.</t>
  </si>
  <si>
    <t>xy_сред</t>
  </si>
  <si>
    <t>r</t>
  </si>
  <si>
    <t>Согласно шкале Чеддока сила линейной связи заметная!</t>
  </si>
  <si>
    <t>Уравнение линейной регрессии веса от роста</t>
  </si>
  <si>
    <t>+</t>
  </si>
  <si>
    <t>b</t>
  </si>
  <si>
    <t>Y</t>
  </si>
  <si>
    <t>частоты (n_y, n_x)</t>
  </si>
  <si>
    <t>x_y</t>
  </si>
  <si>
    <t>Y =</t>
  </si>
  <si>
    <t>X</t>
  </si>
  <si>
    <t>Выборочное корреляционное отношение</t>
  </si>
  <si>
    <t>r Выборочный коэффициент линейной корреляции</t>
  </si>
  <si>
    <t>η</t>
  </si>
  <si>
    <t>Выборочный коэффициент линейной корреляции (из 12)</t>
  </si>
  <si>
    <t>&gt;</t>
  </si>
  <si>
    <t>Выборочное корелляционное отношение больше выборочного коэффициента линейной корреляции, но не намного больше, а значит модель линейной регрессии выбрана верно.</t>
  </si>
  <si>
    <t>Стандартная ошибка a</t>
  </si>
  <si>
    <t>Стандартная ошибка b</t>
  </si>
  <si>
    <t>Стандартная ошибка регрессии</t>
  </si>
  <si>
    <t>Коэффициент детерминации</t>
  </si>
  <si>
    <t>F-статистика</t>
  </si>
  <si>
    <t>Дисперсия расчетных значений</t>
  </si>
  <si>
    <t>Дисперсия остатотков</t>
  </si>
  <si>
    <t>Число степеней свободы</t>
  </si>
  <si>
    <t>Прогноз</t>
  </si>
  <si>
    <t>Стандартная ошибка прогноза</t>
  </si>
  <si>
    <t>Y Прогнозируемый</t>
  </si>
  <si>
    <t>Доверительные интервалы коэффициента a линейной регрессии</t>
  </si>
  <si>
    <t>Нижняя граница</t>
  </si>
  <si>
    <t>Верхняя граница</t>
  </si>
  <si>
    <t>Доверительные интервалы коэффициента b линейной регрессии</t>
  </si>
  <si>
    <t xml:space="preserve">Проверим гипотезу о статистической значимости уравнения линейной регрессии </t>
  </si>
  <si>
    <t>Гипотеза H_0</t>
  </si>
  <si>
    <t>r^2 = 0</t>
  </si>
  <si>
    <t>Её так же можно было просто взять из параметра F-статистики, но давайте посчитаем ручками, чтобы убедиться, что мы умеем считать K-статистику</t>
  </si>
  <si>
    <t>|K| &gt; t_k, поэтому гипотеза H_0 отклоняется, принимается альтернативная гипотеза H1: r^2 != 0</t>
  </si>
  <si>
    <t>Значит, уравнение регрессии статистически значимо.</t>
  </si>
  <si>
    <t>m</t>
  </si>
  <si>
    <t>n_i</t>
  </si>
  <si>
    <t>(a_i-X)/s</t>
  </si>
  <si>
    <t>(a_(i+1)-X)/s</t>
  </si>
  <si>
    <t>F0 нижняя</t>
  </si>
  <si>
    <t>F0 верхняя</t>
  </si>
  <si>
    <t>p_i</t>
  </si>
  <si>
    <t>n_i'</t>
  </si>
  <si>
    <t>(n_i - n_i')^2/n_i'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</si>
</sst>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0" fillId="0" borderId="0" xfId="0" applyFont="1" applyBorder="1" applyAlignment="1">
      <alignment horizontal="right" wrapText="1"/>
    </xf>
    <xf numFmtId="0" fontId="0" fillId="0" borderId="5" xfId="0" applyFont="1" applyBorder="1" applyAlignment="1">
      <alignment horizontal="right" wrapText="1"/>
    </xf>
    <xf numFmtId="0" fontId="0" fillId="0" borderId="7" xfId="0" applyFont="1" applyBorder="1" applyAlignment="1">
      <alignment horizontal="right" wrapText="1"/>
    </xf>
    <xf numFmtId="0" fontId="0" fillId="0" borderId="9" xfId="0" applyFont="1" applyBorder="1" applyAlignment="1">
      <alignment horizontal="right" wrapText="1"/>
    </xf>
    <xf numFmtId="0" fontId="0" fillId="0" borderId="4" xfId="0" applyFont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  <xf numFmtId="0" fontId="0" fillId="0" borderId="8" xfId="0" applyFont="1" applyBorder="1" applyAlignment="1">
      <alignment horizontal="right" wrapText="1"/>
    </xf>
    <xf numFmtId="0" fontId="0" fillId="0" borderId="10" xfId="0" applyFont="1" applyBorder="1" applyAlignment="1">
      <alignment horizontal="right" wrapText="1"/>
    </xf>
    <xf numFmtId="0" fontId="0" fillId="0" borderId="6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1" xfId="0" applyFont="1" applyBorder="1" applyAlignment="1">
      <alignment horizontal="right" wrapText="1"/>
    </xf>
    <xf numFmtId="0" fontId="0" fillId="0" borderId="12" xfId="0" applyFont="1" applyBorder="1" applyAlignment="1">
      <alignment horizontal="right" wrapText="1"/>
    </xf>
    <xf numFmtId="0" fontId="0" fillId="0" borderId="13" xfId="0" applyFont="1" applyBorder="1" applyAlignment="1">
      <alignment horizontal="right" wrapText="1"/>
    </xf>
    <xf numFmtId="0" fontId="0" fillId="0" borderId="14" xfId="0" applyFont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4" xfId="0" applyFont="1" applyBorder="1" applyAlignment="1">
      <alignment horizontal="center" vertical="center" textRotation="135" wrapText="1"/>
    </xf>
    <xf numFmtId="0" fontId="0" fillId="0" borderId="5" xfId="0" applyFont="1" applyBorder="1" applyAlignment="1">
      <alignment horizontal="center" vertical="center" textRotation="135" wrapText="1"/>
    </xf>
    <xf numFmtId="0" fontId="0" fillId="0" borderId="6" xfId="0" applyFont="1" applyBorder="1" applyAlignment="1">
      <alignment horizontal="center" vertical="center" textRotation="135" wrapText="1"/>
    </xf>
    <xf numFmtId="0" fontId="0" fillId="0" borderId="7" xfId="0" applyFont="1" applyBorder="1" applyAlignment="1">
      <alignment horizontal="center" vertical="center" textRotation="135" wrapText="1"/>
    </xf>
    <xf numFmtId="0" fontId="0" fillId="0" borderId="0" xfId="0" applyFont="1" applyBorder="1" applyAlignment="1">
      <alignment horizontal="center" vertical="center" textRotation="135" wrapText="1"/>
    </xf>
    <xf numFmtId="0" fontId="0" fillId="0" borderId="8" xfId="0" applyFont="1" applyBorder="1" applyAlignment="1">
      <alignment horizontal="center" vertical="center" textRotation="135" wrapText="1"/>
    </xf>
    <xf numFmtId="0" fontId="0" fillId="0" borderId="9" xfId="0" applyFont="1" applyBorder="1" applyAlignment="1">
      <alignment horizontal="center" vertical="center" textRotation="135" wrapText="1"/>
    </xf>
    <xf numFmtId="0" fontId="0" fillId="0" borderId="10" xfId="0" applyFont="1" applyBorder="1" applyAlignment="1">
      <alignment horizontal="center" vertical="center" textRotation="135" wrapText="1"/>
    </xf>
    <xf numFmtId="0" fontId="0" fillId="0" borderId="11" xfId="0" applyFont="1" applyBorder="1" applyAlignment="1">
      <alignment horizontal="center" vertical="center" textRotation="135" wrapText="1"/>
    </xf>
    <xf numFmtId="0" fontId="0" fillId="0" borderId="0" xfId="0" quotePrefix="1"/>
    <xf numFmtId="11" fontId="0" fillId="0" borderId="0" xfId="0" quotePrefix="1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270603674540683E-2"/>
          <c:y val="0.16708333333333336"/>
          <c:w val="0.8839606299212597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'2'!$E$3</c:f>
              <c:strCache>
                <c:ptCount val="1"/>
                <c:pt idx="0">
                  <c:v>Относительная 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'2'!$F$4:$F$13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cat>
          <c:val>
            <c:numRef>
              <c:f>'2'!$E$4:$E$13</c:f>
              <c:numCache>
                <c:formatCode>General</c:formatCode>
                <c:ptCount val="10"/>
                <c:pt idx="0">
                  <c:v>3.5000000000000003E-2</c:v>
                </c:pt>
                <c:pt idx="1">
                  <c:v>0.16</c:v>
                </c:pt>
                <c:pt idx="2">
                  <c:v>0.28000000000000003</c:v>
                </c:pt>
                <c:pt idx="3">
                  <c:v>0.24</c:v>
                </c:pt>
                <c:pt idx="4">
                  <c:v>0.13</c:v>
                </c:pt>
                <c:pt idx="5">
                  <c:v>0.115</c:v>
                </c:pt>
                <c:pt idx="6">
                  <c:v>0.03</c:v>
                </c:pt>
                <c:pt idx="7">
                  <c:v>5.0000000000000001E-3</c:v>
                </c:pt>
                <c:pt idx="8">
                  <c:v>0</c:v>
                </c:pt>
                <c:pt idx="9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8-4405-B139-58FF8D683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31640864"/>
        <c:axId val="1959422416"/>
      </c:barChart>
      <c:catAx>
        <c:axId val="173164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9422416"/>
        <c:crosses val="autoZero"/>
        <c:auto val="1"/>
        <c:lblAlgn val="ctr"/>
        <c:lblOffset val="100"/>
        <c:noMultiLvlLbl val="0"/>
      </c:catAx>
      <c:valAx>
        <c:axId val="19594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164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'2'!$E$3</c:f>
              <c:strCache>
                <c:ptCount val="1"/>
                <c:pt idx="0">
                  <c:v>Относительная частота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'2'!$F$4:$F$13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'2'!$E$4:$E$13</c:f>
              <c:numCache>
                <c:formatCode>General</c:formatCode>
                <c:ptCount val="10"/>
                <c:pt idx="0">
                  <c:v>3.5000000000000003E-2</c:v>
                </c:pt>
                <c:pt idx="1">
                  <c:v>0.16</c:v>
                </c:pt>
                <c:pt idx="2">
                  <c:v>0.28000000000000003</c:v>
                </c:pt>
                <c:pt idx="3">
                  <c:v>0.24</c:v>
                </c:pt>
                <c:pt idx="4">
                  <c:v>0.13</c:v>
                </c:pt>
                <c:pt idx="5">
                  <c:v>0.115</c:v>
                </c:pt>
                <c:pt idx="6">
                  <c:v>0.03</c:v>
                </c:pt>
                <c:pt idx="7">
                  <c:v>5.0000000000000001E-3</c:v>
                </c:pt>
                <c:pt idx="8">
                  <c:v>0</c:v>
                </c:pt>
                <c:pt idx="9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F5-4885-A6BB-79A3251D2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93472"/>
        <c:axId val="2047073392"/>
      </c:scatterChart>
      <c:valAx>
        <c:axId val="68893472"/>
        <c:scaling>
          <c:orientation val="minMax"/>
          <c:max val="194"/>
          <c:min val="15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073392"/>
        <c:crosses val="autoZero"/>
        <c:crossBetween val="midCat"/>
      </c:valAx>
      <c:valAx>
        <c:axId val="20470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89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</a:t>
            </a:r>
            <a:r>
              <a:rPr lang="ru-RU" baseline="0"/>
              <a:t>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'2'!$G$3</c:f>
              <c:strCache>
                <c:ptCount val="1"/>
                <c:pt idx="0">
                  <c:v>Накопленная частота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'2'!$F$4:$F$13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'2'!$G$4:$G$13</c:f>
              <c:numCache>
                <c:formatCode>General</c:formatCode>
                <c:ptCount val="10"/>
                <c:pt idx="0">
                  <c:v>3.5000000000000003E-2</c:v>
                </c:pt>
                <c:pt idx="1">
                  <c:v>0.19500000000000001</c:v>
                </c:pt>
                <c:pt idx="2">
                  <c:v>0.47500000000000003</c:v>
                </c:pt>
                <c:pt idx="3">
                  <c:v>0.71500000000000008</c:v>
                </c:pt>
                <c:pt idx="4">
                  <c:v>0.84500000000000008</c:v>
                </c:pt>
                <c:pt idx="5">
                  <c:v>0.96000000000000008</c:v>
                </c:pt>
                <c:pt idx="6">
                  <c:v>0.9900000000000001</c:v>
                </c:pt>
                <c:pt idx="7">
                  <c:v>0.99500000000000011</c:v>
                </c:pt>
                <c:pt idx="8">
                  <c:v>0.99500000000000011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B7-4462-9CFE-512EB75BC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93472"/>
        <c:axId val="2047073392"/>
      </c:scatterChart>
      <c:valAx>
        <c:axId val="68893472"/>
        <c:scaling>
          <c:orientation val="minMax"/>
          <c:max val="194"/>
          <c:min val="15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073392"/>
        <c:crosses val="autoZero"/>
        <c:crossBetween val="midCat"/>
      </c:valAx>
      <c:valAx>
        <c:axId val="20470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89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Султанов!$B$2:$B$201</c:f>
              <c:numCache>
                <c:formatCode>General</c:formatCode>
                <c:ptCount val="200"/>
                <c:pt idx="0">
                  <c:v>160</c:v>
                </c:pt>
                <c:pt idx="1">
                  <c:v>178</c:v>
                </c:pt>
                <c:pt idx="2">
                  <c:v>170</c:v>
                </c:pt>
                <c:pt idx="3">
                  <c:v>168</c:v>
                </c:pt>
                <c:pt idx="4">
                  <c:v>173</c:v>
                </c:pt>
                <c:pt idx="5">
                  <c:v>176</c:v>
                </c:pt>
                <c:pt idx="6">
                  <c:v>170</c:v>
                </c:pt>
                <c:pt idx="7">
                  <c:v>163</c:v>
                </c:pt>
                <c:pt idx="8">
                  <c:v>165</c:v>
                </c:pt>
                <c:pt idx="9">
                  <c:v>165</c:v>
                </c:pt>
                <c:pt idx="10">
                  <c:v>170</c:v>
                </c:pt>
                <c:pt idx="11">
                  <c:v>166</c:v>
                </c:pt>
                <c:pt idx="12">
                  <c:v>165</c:v>
                </c:pt>
                <c:pt idx="13">
                  <c:v>181</c:v>
                </c:pt>
                <c:pt idx="14">
                  <c:v>172</c:v>
                </c:pt>
                <c:pt idx="15">
                  <c:v>165</c:v>
                </c:pt>
                <c:pt idx="16">
                  <c:v>172</c:v>
                </c:pt>
                <c:pt idx="17">
                  <c:v>178</c:v>
                </c:pt>
                <c:pt idx="18">
                  <c:v>169</c:v>
                </c:pt>
                <c:pt idx="19">
                  <c:v>165</c:v>
                </c:pt>
                <c:pt idx="20">
                  <c:v>174</c:v>
                </c:pt>
                <c:pt idx="21">
                  <c:v>159</c:v>
                </c:pt>
                <c:pt idx="22">
                  <c:v>171</c:v>
                </c:pt>
                <c:pt idx="23">
                  <c:v>169</c:v>
                </c:pt>
                <c:pt idx="24">
                  <c:v>176</c:v>
                </c:pt>
                <c:pt idx="25">
                  <c:v>170</c:v>
                </c:pt>
                <c:pt idx="26">
                  <c:v>170</c:v>
                </c:pt>
                <c:pt idx="27">
                  <c:v>165</c:v>
                </c:pt>
                <c:pt idx="28">
                  <c:v>162</c:v>
                </c:pt>
                <c:pt idx="29">
                  <c:v>175</c:v>
                </c:pt>
                <c:pt idx="30">
                  <c:v>157</c:v>
                </c:pt>
                <c:pt idx="31">
                  <c:v>161</c:v>
                </c:pt>
                <c:pt idx="32">
                  <c:v>172</c:v>
                </c:pt>
                <c:pt idx="33">
                  <c:v>159</c:v>
                </c:pt>
                <c:pt idx="34">
                  <c:v>162</c:v>
                </c:pt>
                <c:pt idx="35">
                  <c:v>167</c:v>
                </c:pt>
                <c:pt idx="36">
                  <c:v>159</c:v>
                </c:pt>
                <c:pt idx="37">
                  <c:v>160</c:v>
                </c:pt>
                <c:pt idx="38">
                  <c:v>175</c:v>
                </c:pt>
                <c:pt idx="39">
                  <c:v>163</c:v>
                </c:pt>
                <c:pt idx="40">
                  <c:v>169</c:v>
                </c:pt>
                <c:pt idx="41">
                  <c:v>180</c:v>
                </c:pt>
                <c:pt idx="42">
                  <c:v>165</c:v>
                </c:pt>
                <c:pt idx="43">
                  <c:v>168</c:v>
                </c:pt>
                <c:pt idx="44">
                  <c:v>169</c:v>
                </c:pt>
                <c:pt idx="45">
                  <c:v>170</c:v>
                </c:pt>
                <c:pt idx="46">
                  <c:v>163</c:v>
                </c:pt>
                <c:pt idx="47">
                  <c:v>178</c:v>
                </c:pt>
                <c:pt idx="48">
                  <c:v>162</c:v>
                </c:pt>
                <c:pt idx="49">
                  <c:v>178</c:v>
                </c:pt>
                <c:pt idx="50">
                  <c:v>165</c:v>
                </c:pt>
                <c:pt idx="51">
                  <c:v>162</c:v>
                </c:pt>
                <c:pt idx="52">
                  <c:v>171</c:v>
                </c:pt>
                <c:pt idx="53">
                  <c:v>172</c:v>
                </c:pt>
                <c:pt idx="54">
                  <c:v>171</c:v>
                </c:pt>
                <c:pt idx="55">
                  <c:v>166</c:v>
                </c:pt>
                <c:pt idx="56">
                  <c:v>164</c:v>
                </c:pt>
                <c:pt idx="57">
                  <c:v>164</c:v>
                </c:pt>
                <c:pt idx="58">
                  <c:v>169</c:v>
                </c:pt>
                <c:pt idx="59">
                  <c:v>169</c:v>
                </c:pt>
                <c:pt idx="60">
                  <c:v>163</c:v>
                </c:pt>
                <c:pt idx="61">
                  <c:v>173</c:v>
                </c:pt>
                <c:pt idx="62">
                  <c:v>176</c:v>
                </c:pt>
                <c:pt idx="63">
                  <c:v>168</c:v>
                </c:pt>
                <c:pt idx="64">
                  <c:v>169</c:v>
                </c:pt>
                <c:pt idx="65">
                  <c:v>168</c:v>
                </c:pt>
                <c:pt idx="66">
                  <c:v>166</c:v>
                </c:pt>
                <c:pt idx="67">
                  <c:v>178</c:v>
                </c:pt>
                <c:pt idx="68">
                  <c:v>165</c:v>
                </c:pt>
                <c:pt idx="69">
                  <c:v>164</c:v>
                </c:pt>
                <c:pt idx="70">
                  <c:v>161</c:v>
                </c:pt>
                <c:pt idx="71">
                  <c:v>170</c:v>
                </c:pt>
                <c:pt idx="72">
                  <c:v>164</c:v>
                </c:pt>
                <c:pt idx="73">
                  <c:v>171</c:v>
                </c:pt>
                <c:pt idx="74">
                  <c:v>171</c:v>
                </c:pt>
                <c:pt idx="75">
                  <c:v>163</c:v>
                </c:pt>
                <c:pt idx="76">
                  <c:v>167</c:v>
                </c:pt>
                <c:pt idx="77">
                  <c:v>165</c:v>
                </c:pt>
                <c:pt idx="78">
                  <c:v>175</c:v>
                </c:pt>
                <c:pt idx="79">
                  <c:v>171</c:v>
                </c:pt>
                <c:pt idx="80">
                  <c:v>174</c:v>
                </c:pt>
                <c:pt idx="81">
                  <c:v>164</c:v>
                </c:pt>
                <c:pt idx="82">
                  <c:v>166</c:v>
                </c:pt>
                <c:pt idx="83">
                  <c:v>161</c:v>
                </c:pt>
                <c:pt idx="84">
                  <c:v>169</c:v>
                </c:pt>
                <c:pt idx="85">
                  <c:v>163</c:v>
                </c:pt>
                <c:pt idx="86">
                  <c:v>168</c:v>
                </c:pt>
                <c:pt idx="87">
                  <c:v>166</c:v>
                </c:pt>
                <c:pt idx="88">
                  <c:v>172</c:v>
                </c:pt>
                <c:pt idx="89">
                  <c:v>165</c:v>
                </c:pt>
                <c:pt idx="90">
                  <c:v>166</c:v>
                </c:pt>
                <c:pt idx="91">
                  <c:v>171</c:v>
                </c:pt>
                <c:pt idx="92">
                  <c:v>161</c:v>
                </c:pt>
                <c:pt idx="93">
                  <c:v>163</c:v>
                </c:pt>
                <c:pt idx="94">
                  <c:v>165</c:v>
                </c:pt>
                <c:pt idx="95">
                  <c:v>172</c:v>
                </c:pt>
                <c:pt idx="96">
                  <c:v>167</c:v>
                </c:pt>
                <c:pt idx="97">
                  <c:v>168</c:v>
                </c:pt>
                <c:pt idx="98">
                  <c:v>157</c:v>
                </c:pt>
                <c:pt idx="99">
                  <c:v>169</c:v>
                </c:pt>
                <c:pt idx="100">
                  <c:v>162</c:v>
                </c:pt>
                <c:pt idx="101">
                  <c:v>166</c:v>
                </c:pt>
                <c:pt idx="102">
                  <c:v>172</c:v>
                </c:pt>
                <c:pt idx="103">
                  <c:v>169</c:v>
                </c:pt>
                <c:pt idx="104">
                  <c:v>176</c:v>
                </c:pt>
                <c:pt idx="105">
                  <c:v>167</c:v>
                </c:pt>
                <c:pt idx="106">
                  <c:v>167</c:v>
                </c:pt>
                <c:pt idx="107">
                  <c:v>168</c:v>
                </c:pt>
                <c:pt idx="108">
                  <c:v>167</c:v>
                </c:pt>
                <c:pt idx="109">
                  <c:v>169</c:v>
                </c:pt>
                <c:pt idx="110">
                  <c:v>167</c:v>
                </c:pt>
                <c:pt idx="111">
                  <c:v>196</c:v>
                </c:pt>
                <c:pt idx="112">
                  <c:v>169</c:v>
                </c:pt>
                <c:pt idx="113">
                  <c:v>163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178</c:v>
                </c:pt>
                <c:pt idx="118">
                  <c:v>176</c:v>
                </c:pt>
                <c:pt idx="119">
                  <c:v>167</c:v>
                </c:pt>
                <c:pt idx="120">
                  <c:v>165</c:v>
                </c:pt>
                <c:pt idx="121">
                  <c:v>172</c:v>
                </c:pt>
                <c:pt idx="122">
                  <c:v>168</c:v>
                </c:pt>
                <c:pt idx="123">
                  <c:v>170</c:v>
                </c:pt>
                <c:pt idx="124">
                  <c:v>187</c:v>
                </c:pt>
                <c:pt idx="125">
                  <c:v>165</c:v>
                </c:pt>
                <c:pt idx="126">
                  <c:v>171</c:v>
                </c:pt>
                <c:pt idx="127">
                  <c:v>171</c:v>
                </c:pt>
                <c:pt idx="128">
                  <c:v>169</c:v>
                </c:pt>
                <c:pt idx="129">
                  <c:v>163</c:v>
                </c:pt>
                <c:pt idx="130">
                  <c:v>161</c:v>
                </c:pt>
                <c:pt idx="131">
                  <c:v>175</c:v>
                </c:pt>
                <c:pt idx="132">
                  <c:v>172</c:v>
                </c:pt>
                <c:pt idx="133">
                  <c:v>176</c:v>
                </c:pt>
                <c:pt idx="134">
                  <c:v>180</c:v>
                </c:pt>
                <c:pt idx="135">
                  <c:v>172</c:v>
                </c:pt>
                <c:pt idx="136">
                  <c:v>174</c:v>
                </c:pt>
                <c:pt idx="137">
                  <c:v>164</c:v>
                </c:pt>
                <c:pt idx="138">
                  <c:v>169</c:v>
                </c:pt>
                <c:pt idx="139">
                  <c:v>157</c:v>
                </c:pt>
                <c:pt idx="140">
                  <c:v>178</c:v>
                </c:pt>
                <c:pt idx="141">
                  <c:v>176</c:v>
                </c:pt>
                <c:pt idx="142">
                  <c:v>161</c:v>
                </c:pt>
                <c:pt idx="143">
                  <c:v>176</c:v>
                </c:pt>
                <c:pt idx="144">
                  <c:v>165</c:v>
                </c:pt>
                <c:pt idx="145">
                  <c:v>161</c:v>
                </c:pt>
                <c:pt idx="146">
                  <c:v>182</c:v>
                </c:pt>
                <c:pt idx="147">
                  <c:v>176</c:v>
                </c:pt>
                <c:pt idx="148">
                  <c:v>168</c:v>
                </c:pt>
                <c:pt idx="149">
                  <c:v>164</c:v>
                </c:pt>
                <c:pt idx="150">
                  <c:v>170</c:v>
                </c:pt>
                <c:pt idx="151">
                  <c:v>174</c:v>
                </c:pt>
                <c:pt idx="152">
                  <c:v>178</c:v>
                </c:pt>
                <c:pt idx="153">
                  <c:v>178</c:v>
                </c:pt>
                <c:pt idx="154">
                  <c:v>161</c:v>
                </c:pt>
                <c:pt idx="155">
                  <c:v>173</c:v>
                </c:pt>
                <c:pt idx="156">
                  <c:v>164</c:v>
                </c:pt>
                <c:pt idx="157">
                  <c:v>176</c:v>
                </c:pt>
                <c:pt idx="158">
                  <c:v>165</c:v>
                </c:pt>
                <c:pt idx="159">
                  <c:v>174</c:v>
                </c:pt>
                <c:pt idx="160">
                  <c:v>164</c:v>
                </c:pt>
                <c:pt idx="161">
                  <c:v>169</c:v>
                </c:pt>
                <c:pt idx="162">
                  <c:v>164</c:v>
                </c:pt>
                <c:pt idx="163">
                  <c:v>178</c:v>
                </c:pt>
                <c:pt idx="164">
                  <c:v>156</c:v>
                </c:pt>
                <c:pt idx="165">
                  <c:v>165</c:v>
                </c:pt>
                <c:pt idx="166">
                  <c:v>162</c:v>
                </c:pt>
                <c:pt idx="167">
                  <c:v>167</c:v>
                </c:pt>
                <c:pt idx="168">
                  <c:v>165</c:v>
                </c:pt>
                <c:pt idx="169">
                  <c:v>177</c:v>
                </c:pt>
                <c:pt idx="170">
                  <c:v>161</c:v>
                </c:pt>
                <c:pt idx="171">
                  <c:v>163</c:v>
                </c:pt>
                <c:pt idx="172">
                  <c:v>166</c:v>
                </c:pt>
                <c:pt idx="173">
                  <c:v>182</c:v>
                </c:pt>
                <c:pt idx="174">
                  <c:v>167</c:v>
                </c:pt>
                <c:pt idx="175">
                  <c:v>167</c:v>
                </c:pt>
                <c:pt idx="176">
                  <c:v>171</c:v>
                </c:pt>
                <c:pt idx="177">
                  <c:v>182</c:v>
                </c:pt>
                <c:pt idx="178">
                  <c:v>169</c:v>
                </c:pt>
                <c:pt idx="179">
                  <c:v>172</c:v>
                </c:pt>
                <c:pt idx="180">
                  <c:v>179</c:v>
                </c:pt>
                <c:pt idx="181">
                  <c:v>179</c:v>
                </c:pt>
                <c:pt idx="182">
                  <c:v>173</c:v>
                </c:pt>
                <c:pt idx="183">
                  <c:v>169</c:v>
                </c:pt>
                <c:pt idx="184">
                  <c:v>161</c:v>
                </c:pt>
                <c:pt idx="185">
                  <c:v>165</c:v>
                </c:pt>
                <c:pt idx="186">
                  <c:v>165</c:v>
                </c:pt>
                <c:pt idx="187">
                  <c:v>162</c:v>
                </c:pt>
                <c:pt idx="188">
                  <c:v>167</c:v>
                </c:pt>
                <c:pt idx="189">
                  <c:v>168</c:v>
                </c:pt>
                <c:pt idx="190">
                  <c:v>170</c:v>
                </c:pt>
                <c:pt idx="191">
                  <c:v>162</c:v>
                </c:pt>
                <c:pt idx="192">
                  <c:v>168</c:v>
                </c:pt>
                <c:pt idx="193">
                  <c:v>163</c:v>
                </c:pt>
                <c:pt idx="194">
                  <c:v>175</c:v>
                </c:pt>
                <c:pt idx="195">
                  <c:v>163</c:v>
                </c:pt>
                <c:pt idx="196">
                  <c:v>166</c:v>
                </c:pt>
                <c:pt idx="197">
                  <c:v>166</c:v>
                </c:pt>
                <c:pt idx="198">
                  <c:v>173</c:v>
                </c:pt>
                <c:pt idx="199">
                  <c:v>166</c:v>
                </c:pt>
              </c:numCache>
            </c:numRef>
          </c:xVal>
          <c:yVal>
            <c:numRef>
              <c:f>Султанов!$C$2:$C$201</c:f>
              <c:numCache>
                <c:formatCode>General</c:formatCode>
                <c:ptCount val="200"/>
                <c:pt idx="0">
                  <c:v>61</c:v>
                </c:pt>
                <c:pt idx="1">
                  <c:v>69</c:v>
                </c:pt>
                <c:pt idx="2">
                  <c:v>70</c:v>
                </c:pt>
                <c:pt idx="3">
                  <c:v>60</c:v>
                </c:pt>
                <c:pt idx="4">
                  <c:v>69</c:v>
                </c:pt>
                <c:pt idx="5">
                  <c:v>70</c:v>
                </c:pt>
                <c:pt idx="6">
                  <c:v>58</c:v>
                </c:pt>
                <c:pt idx="7">
                  <c:v>64</c:v>
                </c:pt>
                <c:pt idx="8">
                  <c:v>57</c:v>
                </c:pt>
                <c:pt idx="9">
                  <c:v>60</c:v>
                </c:pt>
                <c:pt idx="10">
                  <c:v>61</c:v>
                </c:pt>
                <c:pt idx="11">
                  <c:v>55</c:v>
                </c:pt>
                <c:pt idx="12">
                  <c:v>63</c:v>
                </c:pt>
                <c:pt idx="13">
                  <c:v>77</c:v>
                </c:pt>
                <c:pt idx="14">
                  <c:v>64</c:v>
                </c:pt>
                <c:pt idx="15">
                  <c:v>63</c:v>
                </c:pt>
                <c:pt idx="16">
                  <c:v>78</c:v>
                </c:pt>
                <c:pt idx="17">
                  <c:v>75</c:v>
                </c:pt>
                <c:pt idx="18">
                  <c:v>74</c:v>
                </c:pt>
                <c:pt idx="19">
                  <c:v>63</c:v>
                </c:pt>
                <c:pt idx="20">
                  <c:v>75</c:v>
                </c:pt>
                <c:pt idx="21">
                  <c:v>54</c:v>
                </c:pt>
                <c:pt idx="22">
                  <c:v>66</c:v>
                </c:pt>
                <c:pt idx="23">
                  <c:v>67</c:v>
                </c:pt>
                <c:pt idx="24">
                  <c:v>62</c:v>
                </c:pt>
                <c:pt idx="25">
                  <c:v>65</c:v>
                </c:pt>
                <c:pt idx="26">
                  <c:v>66</c:v>
                </c:pt>
                <c:pt idx="27">
                  <c:v>61</c:v>
                </c:pt>
                <c:pt idx="28">
                  <c:v>66</c:v>
                </c:pt>
                <c:pt idx="29">
                  <c:v>75</c:v>
                </c:pt>
                <c:pt idx="30">
                  <c:v>53</c:v>
                </c:pt>
                <c:pt idx="31">
                  <c:v>55</c:v>
                </c:pt>
                <c:pt idx="32">
                  <c:v>66</c:v>
                </c:pt>
                <c:pt idx="33">
                  <c:v>55</c:v>
                </c:pt>
                <c:pt idx="34">
                  <c:v>65</c:v>
                </c:pt>
                <c:pt idx="35">
                  <c:v>63</c:v>
                </c:pt>
                <c:pt idx="36">
                  <c:v>68</c:v>
                </c:pt>
                <c:pt idx="37">
                  <c:v>62</c:v>
                </c:pt>
                <c:pt idx="38">
                  <c:v>75</c:v>
                </c:pt>
                <c:pt idx="39">
                  <c:v>67</c:v>
                </c:pt>
                <c:pt idx="40">
                  <c:v>56</c:v>
                </c:pt>
                <c:pt idx="41">
                  <c:v>65</c:v>
                </c:pt>
                <c:pt idx="42">
                  <c:v>63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57</c:v>
                </c:pt>
                <c:pt idx="47">
                  <c:v>75</c:v>
                </c:pt>
                <c:pt idx="48">
                  <c:v>53</c:v>
                </c:pt>
                <c:pt idx="49">
                  <c:v>69</c:v>
                </c:pt>
                <c:pt idx="50">
                  <c:v>67</c:v>
                </c:pt>
                <c:pt idx="51">
                  <c:v>60</c:v>
                </c:pt>
                <c:pt idx="52">
                  <c:v>60</c:v>
                </c:pt>
                <c:pt idx="53">
                  <c:v>72</c:v>
                </c:pt>
                <c:pt idx="54">
                  <c:v>65</c:v>
                </c:pt>
                <c:pt idx="55">
                  <c:v>62</c:v>
                </c:pt>
                <c:pt idx="56">
                  <c:v>56</c:v>
                </c:pt>
                <c:pt idx="57">
                  <c:v>63</c:v>
                </c:pt>
                <c:pt idx="58">
                  <c:v>65</c:v>
                </c:pt>
                <c:pt idx="59">
                  <c:v>75</c:v>
                </c:pt>
                <c:pt idx="60">
                  <c:v>54</c:v>
                </c:pt>
                <c:pt idx="61">
                  <c:v>75</c:v>
                </c:pt>
                <c:pt idx="62">
                  <c:v>67</c:v>
                </c:pt>
                <c:pt idx="63">
                  <c:v>55</c:v>
                </c:pt>
                <c:pt idx="64">
                  <c:v>66</c:v>
                </c:pt>
                <c:pt idx="65">
                  <c:v>67</c:v>
                </c:pt>
                <c:pt idx="66">
                  <c:v>64</c:v>
                </c:pt>
                <c:pt idx="67">
                  <c:v>80</c:v>
                </c:pt>
                <c:pt idx="68">
                  <c:v>62</c:v>
                </c:pt>
                <c:pt idx="69">
                  <c:v>62</c:v>
                </c:pt>
                <c:pt idx="70">
                  <c:v>51</c:v>
                </c:pt>
                <c:pt idx="71">
                  <c:v>66</c:v>
                </c:pt>
                <c:pt idx="72">
                  <c:v>53</c:v>
                </c:pt>
                <c:pt idx="73">
                  <c:v>62</c:v>
                </c:pt>
                <c:pt idx="74">
                  <c:v>67</c:v>
                </c:pt>
                <c:pt idx="75">
                  <c:v>63</c:v>
                </c:pt>
                <c:pt idx="76">
                  <c:v>64</c:v>
                </c:pt>
                <c:pt idx="77">
                  <c:v>63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59</c:v>
                </c:pt>
                <c:pt idx="82">
                  <c:v>78</c:v>
                </c:pt>
                <c:pt idx="83">
                  <c:v>55</c:v>
                </c:pt>
                <c:pt idx="84">
                  <c:v>64</c:v>
                </c:pt>
                <c:pt idx="85">
                  <c:v>64</c:v>
                </c:pt>
                <c:pt idx="86">
                  <c:v>58</c:v>
                </c:pt>
                <c:pt idx="87">
                  <c:v>63</c:v>
                </c:pt>
                <c:pt idx="88">
                  <c:v>69</c:v>
                </c:pt>
                <c:pt idx="89">
                  <c:v>76</c:v>
                </c:pt>
                <c:pt idx="90">
                  <c:v>71</c:v>
                </c:pt>
                <c:pt idx="91">
                  <c:v>75</c:v>
                </c:pt>
                <c:pt idx="92">
                  <c:v>56</c:v>
                </c:pt>
                <c:pt idx="93">
                  <c:v>58</c:v>
                </c:pt>
                <c:pt idx="94">
                  <c:v>72</c:v>
                </c:pt>
                <c:pt idx="95">
                  <c:v>66</c:v>
                </c:pt>
                <c:pt idx="96">
                  <c:v>57</c:v>
                </c:pt>
                <c:pt idx="97">
                  <c:v>66</c:v>
                </c:pt>
                <c:pt idx="98">
                  <c:v>60</c:v>
                </c:pt>
                <c:pt idx="99">
                  <c:v>71</c:v>
                </c:pt>
                <c:pt idx="100">
                  <c:v>66</c:v>
                </c:pt>
                <c:pt idx="101">
                  <c:v>64</c:v>
                </c:pt>
                <c:pt idx="102">
                  <c:v>59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62</c:v>
                </c:pt>
                <c:pt idx="107">
                  <c:v>67</c:v>
                </c:pt>
                <c:pt idx="108">
                  <c:v>63</c:v>
                </c:pt>
                <c:pt idx="109">
                  <c:v>62</c:v>
                </c:pt>
                <c:pt idx="110">
                  <c:v>64</c:v>
                </c:pt>
                <c:pt idx="111">
                  <c:v>60</c:v>
                </c:pt>
                <c:pt idx="112">
                  <c:v>63</c:v>
                </c:pt>
                <c:pt idx="113">
                  <c:v>65</c:v>
                </c:pt>
                <c:pt idx="114">
                  <c:v>65</c:v>
                </c:pt>
                <c:pt idx="115">
                  <c:v>62</c:v>
                </c:pt>
                <c:pt idx="116">
                  <c:v>57</c:v>
                </c:pt>
                <c:pt idx="117">
                  <c:v>71</c:v>
                </c:pt>
                <c:pt idx="118">
                  <c:v>65</c:v>
                </c:pt>
                <c:pt idx="119">
                  <c:v>57</c:v>
                </c:pt>
                <c:pt idx="120">
                  <c:v>66</c:v>
                </c:pt>
                <c:pt idx="121">
                  <c:v>64</c:v>
                </c:pt>
                <c:pt idx="122">
                  <c:v>68</c:v>
                </c:pt>
                <c:pt idx="123">
                  <c:v>68</c:v>
                </c:pt>
                <c:pt idx="124">
                  <c:v>63</c:v>
                </c:pt>
                <c:pt idx="125">
                  <c:v>61</c:v>
                </c:pt>
                <c:pt idx="126">
                  <c:v>73</c:v>
                </c:pt>
                <c:pt idx="127">
                  <c:v>66</c:v>
                </c:pt>
                <c:pt idx="128">
                  <c:v>56</c:v>
                </c:pt>
                <c:pt idx="129">
                  <c:v>58</c:v>
                </c:pt>
                <c:pt idx="130">
                  <c:v>60</c:v>
                </c:pt>
                <c:pt idx="131">
                  <c:v>77</c:v>
                </c:pt>
                <c:pt idx="132">
                  <c:v>67</c:v>
                </c:pt>
                <c:pt idx="133">
                  <c:v>65</c:v>
                </c:pt>
                <c:pt idx="134">
                  <c:v>76</c:v>
                </c:pt>
                <c:pt idx="135">
                  <c:v>70</c:v>
                </c:pt>
                <c:pt idx="136">
                  <c:v>73</c:v>
                </c:pt>
                <c:pt idx="137">
                  <c:v>60</c:v>
                </c:pt>
                <c:pt idx="138">
                  <c:v>75</c:v>
                </c:pt>
                <c:pt idx="139">
                  <c:v>60</c:v>
                </c:pt>
                <c:pt idx="140">
                  <c:v>60</c:v>
                </c:pt>
                <c:pt idx="141">
                  <c:v>77</c:v>
                </c:pt>
                <c:pt idx="142">
                  <c:v>66</c:v>
                </c:pt>
                <c:pt idx="143">
                  <c:v>70</c:v>
                </c:pt>
                <c:pt idx="144">
                  <c:v>61</c:v>
                </c:pt>
                <c:pt idx="145">
                  <c:v>55</c:v>
                </c:pt>
                <c:pt idx="146">
                  <c:v>76</c:v>
                </c:pt>
                <c:pt idx="147">
                  <c:v>72</c:v>
                </c:pt>
                <c:pt idx="148">
                  <c:v>63</c:v>
                </c:pt>
                <c:pt idx="149">
                  <c:v>59</c:v>
                </c:pt>
                <c:pt idx="150">
                  <c:v>66</c:v>
                </c:pt>
                <c:pt idx="151">
                  <c:v>68</c:v>
                </c:pt>
                <c:pt idx="152">
                  <c:v>60</c:v>
                </c:pt>
                <c:pt idx="153">
                  <c:v>73</c:v>
                </c:pt>
                <c:pt idx="154">
                  <c:v>60</c:v>
                </c:pt>
                <c:pt idx="155">
                  <c:v>78</c:v>
                </c:pt>
                <c:pt idx="156">
                  <c:v>57</c:v>
                </c:pt>
                <c:pt idx="157">
                  <c:v>77</c:v>
                </c:pt>
                <c:pt idx="158">
                  <c:v>66</c:v>
                </c:pt>
                <c:pt idx="159">
                  <c:v>73</c:v>
                </c:pt>
                <c:pt idx="160">
                  <c:v>66</c:v>
                </c:pt>
                <c:pt idx="161">
                  <c:v>55</c:v>
                </c:pt>
                <c:pt idx="162">
                  <c:v>70</c:v>
                </c:pt>
                <c:pt idx="163">
                  <c:v>80</c:v>
                </c:pt>
                <c:pt idx="164">
                  <c:v>53</c:v>
                </c:pt>
                <c:pt idx="165">
                  <c:v>59</c:v>
                </c:pt>
                <c:pt idx="166">
                  <c:v>58</c:v>
                </c:pt>
                <c:pt idx="167">
                  <c:v>64</c:v>
                </c:pt>
                <c:pt idx="168">
                  <c:v>68</c:v>
                </c:pt>
                <c:pt idx="169">
                  <c:v>70</c:v>
                </c:pt>
                <c:pt idx="170">
                  <c:v>61</c:v>
                </c:pt>
                <c:pt idx="171">
                  <c:v>58</c:v>
                </c:pt>
                <c:pt idx="172">
                  <c:v>63</c:v>
                </c:pt>
                <c:pt idx="173">
                  <c:v>76</c:v>
                </c:pt>
                <c:pt idx="174">
                  <c:v>64</c:v>
                </c:pt>
                <c:pt idx="175">
                  <c:v>57</c:v>
                </c:pt>
                <c:pt idx="176">
                  <c:v>65</c:v>
                </c:pt>
                <c:pt idx="177">
                  <c:v>66</c:v>
                </c:pt>
                <c:pt idx="178">
                  <c:v>58</c:v>
                </c:pt>
                <c:pt idx="179">
                  <c:v>64</c:v>
                </c:pt>
                <c:pt idx="180">
                  <c:v>69</c:v>
                </c:pt>
                <c:pt idx="181">
                  <c:v>63</c:v>
                </c:pt>
                <c:pt idx="182">
                  <c:v>68</c:v>
                </c:pt>
                <c:pt idx="183">
                  <c:v>70</c:v>
                </c:pt>
                <c:pt idx="184">
                  <c:v>57</c:v>
                </c:pt>
                <c:pt idx="185">
                  <c:v>61</c:v>
                </c:pt>
                <c:pt idx="186">
                  <c:v>63</c:v>
                </c:pt>
                <c:pt idx="187">
                  <c:v>60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64</c:v>
                </c:pt>
                <c:pt idx="192">
                  <c:v>66</c:v>
                </c:pt>
                <c:pt idx="193">
                  <c:v>65</c:v>
                </c:pt>
                <c:pt idx="194">
                  <c:v>78</c:v>
                </c:pt>
                <c:pt idx="195">
                  <c:v>58</c:v>
                </c:pt>
                <c:pt idx="196">
                  <c:v>67</c:v>
                </c:pt>
                <c:pt idx="197">
                  <c:v>64</c:v>
                </c:pt>
                <c:pt idx="198">
                  <c:v>78</c:v>
                </c:pt>
                <c:pt idx="199">
                  <c:v>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33-4559-90A0-A575DCCD6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764860"/>
        <c:axId val="1521565682"/>
      </c:scatterChart>
      <c:valAx>
        <c:axId val="1946764860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565682"/>
        <c:crosses val="autoZero"/>
        <c:crossBetween val="midCat"/>
      </c:valAx>
      <c:valAx>
        <c:axId val="1521565682"/>
        <c:scaling>
          <c:orientation val="minMax"/>
          <c:max val="9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67648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График линии регрессии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Линия регрессии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'13'!$A$23:$A$61</c:f>
              <c:numCache>
                <c:formatCode>General</c:formatCode>
                <c:ptCount val="39"/>
                <c:pt idx="0">
                  <c:v>150</c:v>
                </c:pt>
                <c:pt idx="1">
                  <c:v>175</c:v>
                </c:pt>
                <c:pt idx="2">
                  <c:v>200</c:v>
                </c:pt>
              </c:numCache>
            </c:numRef>
          </c:xVal>
          <c:yVal>
            <c:numRef>
              <c:f>'13'!$B$23:$B$61</c:f>
              <c:numCache>
                <c:formatCode>General</c:formatCode>
                <c:ptCount val="39"/>
                <c:pt idx="0">
                  <c:v>54.545188015436196</c:v>
                </c:pt>
                <c:pt idx="1">
                  <c:v>68.351642635566293</c:v>
                </c:pt>
                <c:pt idx="2">
                  <c:v>82.15809725569639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C-4CEB-B745-D3687C8F468E}"/>
            </c:ext>
          </c:extLst>
        </c:ser>
        <c:ser>
          <c:idx val="1"/>
          <c:order val="1"/>
          <c:tx>
            <c:v>Точки условных средних y_x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'13'!$E$2:$N$2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'13'!$E$15:$N$15</c:f>
              <c:numCache>
                <c:formatCode>General</c:formatCode>
                <c:ptCount val="10"/>
                <c:pt idx="0">
                  <c:v>57.835714285714282</c:v>
                </c:pt>
                <c:pt idx="1">
                  <c:v>60.42499999999999</c:v>
                </c:pt>
                <c:pt idx="2">
                  <c:v>63.273214285714289</c:v>
                </c:pt>
                <c:pt idx="3">
                  <c:v>65.439583333333346</c:v>
                </c:pt>
                <c:pt idx="4">
                  <c:v>70.742307692307691</c:v>
                </c:pt>
                <c:pt idx="5">
                  <c:v>69.850000000000023</c:v>
                </c:pt>
                <c:pt idx="6">
                  <c:v>72.26666666666668</c:v>
                </c:pt>
                <c:pt idx="7">
                  <c:v>64.05</c:v>
                </c:pt>
                <c:pt idx="8">
                  <c:v>0</c:v>
                </c:pt>
                <c:pt idx="9">
                  <c:v>61.149999999999991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3C-4CEB-B745-D3687C8F4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78480"/>
        <c:axId val="450878896"/>
      </c:scatterChart>
      <c:valAx>
        <c:axId val="450878480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878896"/>
        <c:crosses val="autoZero"/>
        <c:crossBetween val="midCat"/>
      </c:valAx>
      <c:valAx>
        <c:axId val="45087889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87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548640</xdr:colOff>
      <xdr:row>15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707FE7A-9445-440C-B3E6-9A0551142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6</xdr:col>
      <xdr:colOff>548640</xdr:colOff>
      <xdr:row>33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455E1E3-8219-4710-B5ED-A0A3ADA27A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6</xdr:col>
      <xdr:colOff>548640</xdr:colOff>
      <xdr:row>52</xdr:row>
      <xdr:rowOff>114300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E67EF03-AB01-4B9F-A6BF-B70D72B17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37020" cy="4343400"/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FF31022D-ED2A-4CAF-B2CE-A7C751810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18</xdr:row>
      <xdr:rowOff>121920</xdr:rowOff>
    </xdr:from>
    <xdr:to>
      <xdr:col>17</xdr:col>
      <xdr:colOff>541020</xdr:colOff>
      <xdr:row>49</xdr:row>
      <xdr:rowOff>30480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5AC9911-F0AB-4BB5-AED0-9AEACBDAA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56;&#1072;&#1073;&#1086;&#1090;&#1072;\&#1048;&#1058;&#1052;&#1054;\&#1052;&#1072;&#1090;&#1089;&#1090;&#1072;&#1090;&#1080;&#1089;&#1090;&#1080;&#1082;&#1072;\&#1052;&#1072;&#1090;&#1089;&#1090;&#1072;&#1090;&#1080;&#1089;&#1090;&#1080;&#1082;&#1072;%202021\&#1096;&#1072;&#1073;&#1083;&#1086;&#10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/Excel%20course/&#1042;&#1099;&#1073;&#1086;&#1088;&#1082;&#1072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ка "/>
      <sheetName val="Выборка 2"/>
      <sheetName val="выборка 3"/>
      <sheetName val="Ранжир 1"/>
      <sheetName val="Ряд 1"/>
      <sheetName val="ФР"/>
      <sheetName val="Полигон"/>
      <sheetName val="Гистограмма"/>
      <sheetName val="X"/>
      <sheetName val="XO"/>
      <sheetName val="Норм "/>
      <sheetName val="Облако"/>
      <sheetName val="Ранжир 2"/>
      <sheetName val="Ряд 2"/>
      <sheetName val="Y"/>
      <sheetName val="Ткорр"/>
      <sheetName val="УКорр"/>
      <sheetName val="Корр"/>
      <sheetName val="Лкорр"/>
      <sheetName val="Данные"/>
      <sheetName val="Датчик "/>
      <sheetName val="Линей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61">
          <cell r="A161">
            <v>1</v>
          </cell>
          <cell r="B161">
            <v>168</v>
          </cell>
          <cell r="C161">
            <v>73</v>
          </cell>
        </row>
        <row r="162">
          <cell r="A162">
            <v>2</v>
          </cell>
          <cell r="B162">
            <v>169</v>
          </cell>
          <cell r="C162">
            <v>68</v>
          </cell>
        </row>
        <row r="163">
          <cell r="A163">
            <v>3</v>
          </cell>
          <cell r="B163">
            <v>156</v>
          </cell>
          <cell r="C163">
            <v>56</v>
          </cell>
        </row>
        <row r="164">
          <cell r="A164">
            <v>4</v>
          </cell>
          <cell r="B164">
            <v>171</v>
          </cell>
          <cell r="C164">
            <v>75</v>
          </cell>
        </row>
        <row r="165">
          <cell r="A165">
            <v>5</v>
          </cell>
          <cell r="B165">
            <v>175</v>
          </cell>
          <cell r="C165">
            <v>66</v>
          </cell>
        </row>
        <row r="166">
          <cell r="A166">
            <v>6</v>
          </cell>
          <cell r="B166">
            <v>159</v>
          </cell>
          <cell r="C166">
            <v>60</v>
          </cell>
        </row>
        <row r="167">
          <cell r="A167">
            <v>7</v>
          </cell>
          <cell r="B167">
            <v>167</v>
          </cell>
          <cell r="C167">
            <v>60</v>
          </cell>
        </row>
        <row r="168">
          <cell r="A168">
            <v>8</v>
          </cell>
          <cell r="B168">
            <v>169</v>
          </cell>
          <cell r="C168">
            <v>68</v>
          </cell>
        </row>
        <row r="169">
          <cell r="A169">
            <v>9</v>
          </cell>
          <cell r="B169">
            <v>170</v>
          </cell>
          <cell r="C169">
            <v>68</v>
          </cell>
        </row>
        <row r="170">
          <cell r="A170">
            <v>10</v>
          </cell>
          <cell r="B170">
            <v>156</v>
          </cell>
          <cell r="C170">
            <v>54</v>
          </cell>
        </row>
        <row r="171">
          <cell r="A171">
            <v>11</v>
          </cell>
          <cell r="B171">
            <v>168</v>
          </cell>
          <cell r="C171">
            <v>62</v>
          </cell>
        </row>
        <row r="172">
          <cell r="A172">
            <v>12</v>
          </cell>
          <cell r="B172">
            <v>169</v>
          </cell>
          <cell r="C172">
            <v>56</v>
          </cell>
        </row>
        <row r="173">
          <cell r="A173">
            <v>13</v>
          </cell>
          <cell r="B173">
            <v>164</v>
          </cell>
          <cell r="C173">
            <v>66</v>
          </cell>
        </row>
        <row r="174">
          <cell r="A174">
            <v>14</v>
          </cell>
          <cell r="B174">
            <v>171</v>
          </cell>
          <cell r="C174">
            <v>66</v>
          </cell>
        </row>
        <row r="175">
          <cell r="A175">
            <v>15</v>
          </cell>
          <cell r="B175">
            <v>174</v>
          </cell>
          <cell r="C175">
            <v>64</v>
          </cell>
        </row>
        <row r="176">
          <cell r="A176">
            <v>16</v>
          </cell>
          <cell r="B176">
            <v>176</v>
          </cell>
          <cell r="C176">
            <v>81</v>
          </cell>
        </row>
        <row r="177">
          <cell r="A177">
            <v>17</v>
          </cell>
          <cell r="B177">
            <v>170</v>
          </cell>
          <cell r="C177">
            <v>61</v>
          </cell>
        </row>
        <row r="178">
          <cell r="A178">
            <v>18</v>
          </cell>
          <cell r="B178">
            <v>173</v>
          </cell>
          <cell r="C178">
            <v>69</v>
          </cell>
        </row>
        <row r="179">
          <cell r="A179">
            <v>19</v>
          </cell>
          <cell r="B179">
            <v>171</v>
          </cell>
          <cell r="C179">
            <v>62</v>
          </cell>
        </row>
        <row r="180">
          <cell r="A180">
            <v>20</v>
          </cell>
          <cell r="B180">
            <v>196</v>
          </cell>
          <cell r="C180">
            <v>60</v>
          </cell>
        </row>
        <row r="181">
          <cell r="A181">
            <v>21</v>
          </cell>
          <cell r="B181">
            <v>155</v>
          </cell>
          <cell r="C181">
            <v>61</v>
          </cell>
        </row>
        <row r="182">
          <cell r="A182">
            <v>22</v>
          </cell>
          <cell r="B182">
            <v>174</v>
          </cell>
          <cell r="C182">
            <v>66</v>
          </cell>
        </row>
        <row r="183">
          <cell r="A183">
            <v>23</v>
          </cell>
          <cell r="B183">
            <v>176</v>
          </cell>
          <cell r="C183">
            <v>75</v>
          </cell>
        </row>
        <row r="184">
          <cell r="A184">
            <v>24</v>
          </cell>
          <cell r="B184">
            <v>176</v>
          </cell>
          <cell r="C184">
            <v>60</v>
          </cell>
        </row>
        <row r="185">
          <cell r="A185">
            <v>25</v>
          </cell>
          <cell r="B185">
            <v>172</v>
          </cell>
          <cell r="C185">
            <v>70</v>
          </cell>
        </row>
        <row r="186">
          <cell r="A186">
            <v>26</v>
          </cell>
          <cell r="B186">
            <v>172</v>
          </cell>
          <cell r="C186">
            <v>67</v>
          </cell>
        </row>
        <row r="187">
          <cell r="A187">
            <v>27</v>
          </cell>
          <cell r="B187">
            <v>163</v>
          </cell>
          <cell r="C187">
            <v>59</v>
          </cell>
        </row>
        <row r="188">
          <cell r="A188">
            <v>28</v>
          </cell>
          <cell r="B188">
            <v>187</v>
          </cell>
          <cell r="C188">
            <v>84</v>
          </cell>
        </row>
        <row r="189">
          <cell r="A189">
            <v>29</v>
          </cell>
          <cell r="B189">
            <v>172</v>
          </cell>
          <cell r="C189">
            <v>70</v>
          </cell>
        </row>
        <row r="190">
          <cell r="A190">
            <v>30</v>
          </cell>
          <cell r="B190">
            <v>161</v>
          </cell>
          <cell r="C190">
            <v>60</v>
          </cell>
        </row>
        <row r="191">
          <cell r="A191">
            <v>31</v>
          </cell>
          <cell r="B191">
            <v>176</v>
          </cell>
          <cell r="C191">
            <v>70</v>
          </cell>
        </row>
        <row r="192">
          <cell r="A192">
            <v>32</v>
          </cell>
          <cell r="B192">
            <v>164</v>
          </cell>
          <cell r="C192">
            <v>60</v>
          </cell>
        </row>
        <row r="193">
          <cell r="A193">
            <v>33</v>
          </cell>
          <cell r="B193">
            <v>166</v>
          </cell>
          <cell r="C193">
            <v>63</v>
          </cell>
        </row>
        <row r="194">
          <cell r="A194">
            <v>34</v>
          </cell>
          <cell r="B194">
            <v>168</v>
          </cell>
          <cell r="C194">
            <v>55</v>
          </cell>
        </row>
        <row r="195">
          <cell r="A195">
            <v>35</v>
          </cell>
          <cell r="B195">
            <v>162</v>
          </cell>
          <cell r="C195">
            <v>55</v>
          </cell>
        </row>
        <row r="196">
          <cell r="A196">
            <v>36</v>
          </cell>
          <cell r="B196">
            <v>163</v>
          </cell>
          <cell r="C196">
            <v>65</v>
          </cell>
        </row>
        <row r="197">
          <cell r="A197">
            <v>37</v>
          </cell>
          <cell r="B197">
            <v>172</v>
          </cell>
          <cell r="C197">
            <v>65</v>
          </cell>
        </row>
        <row r="198">
          <cell r="A198">
            <v>38</v>
          </cell>
          <cell r="B198">
            <v>175</v>
          </cell>
          <cell r="C198">
            <v>64</v>
          </cell>
        </row>
        <row r="199">
          <cell r="A199">
            <v>39</v>
          </cell>
          <cell r="B199">
            <v>156</v>
          </cell>
          <cell r="C199">
            <v>54</v>
          </cell>
        </row>
        <row r="200">
          <cell r="A200">
            <v>40</v>
          </cell>
          <cell r="B200">
            <v>164</v>
          </cell>
          <cell r="C200">
            <v>70</v>
          </cell>
        </row>
        <row r="201">
          <cell r="A201">
            <v>41</v>
          </cell>
          <cell r="B201">
            <v>167</v>
          </cell>
          <cell r="C201">
            <v>63</v>
          </cell>
        </row>
        <row r="202">
          <cell r="A202">
            <v>42</v>
          </cell>
          <cell r="B202">
            <v>177</v>
          </cell>
          <cell r="C202">
            <v>67</v>
          </cell>
        </row>
        <row r="203">
          <cell r="A203">
            <v>43</v>
          </cell>
          <cell r="B203">
            <v>183</v>
          </cell>
          <cell r="C203">
            <v>73</v>
          </cell>
        </row>
        <row r="204">
          <cell r="A204">
            <v>44</v>
          </cell>
          <cell r="B204">
            <v>163</v>
          </cell>
          <cell r="C204">
            <v>63</v>
          </cell>
        </row>
        <row r="205">
          <cell r="A205">
            <v>45</v>
          </cell>
          <cell r="B205">
            <v>172</v>
          </cell>
          <cell r="C205">
            <v>69</v>
          </cell>
        </row>
        <row r="206">
          <cell r="A206">
            <v>46</v>
          </cell>
          <cell r="B206">
            <v>172</v>
          </cell>
          <cell r="C206">
            <v>60</v>
          </cell>
        </row>
        <row r="207">
          <cell r="A207">
            <v>47</v>
          </cell>
          <cell r="B207">
            <v>172</v>
          </cell>
          <cell r="C207">
            <v>63</v>
          </cell>
        </row>
        <row r="208">
          <cell r="A208">
            <v>48</v>
          </cell>
          <cell r="B208">
            <v>173</v>
          </cell>
          <cell r="C208">
            <v>67</v>
          </cell>
        </row>
        <row r="209">
          <cell r="A209">
            <v>49</v>
          </cell>
          <cell r="B209">
            <v>163</v>
          </cell>
          <cell r="C209">
            <v>66</v>
          </cell>
        </row>
        <row r="210">
          <cell r="A210">
            <v>50</v>
          </cell>
          <cell r="B210">
            <v>166</v>
          </cell>
          <cell r="C210">
            <v>57</v>
          </cell>
        </row>
        <row r="211">
          <cell r="A211">
            <v>51</v>
          </cell>
          <cell r="B211">
            <v>178</v>
          </cell>
          <cell r="C211">
            <v>69</v>
          </cell>
        </row>
        <row r="212">
          <cell r="A212">
            <v>52</v>
          </cell>
          <cell r="B212">
            <v>169</v>
          </cell>
          <cell r="C212">
            <v>75</v>
          </cell>
        </row>
        <row r="213">
          <cell r="A213">
            <v>53</v>
          </cell>
          <cell r="B213">
            <v>171</v>
          </cell>
          <cell r="C213">
            <v>60</v>
          </cell>
        </row>
        <row r="214">
          <cell r="A214">
            <v>54</v>
          </cell>
          <cell r="B214">
            <v>165</v>
          </cell>
          <cell r="C214">
            <v>63</v>
          </cell>
        </row>
        <row r="215">
          <cell r="A215">
            <v>55</v>
          </cell>
          <cell r="B215">
            <v>175</v>
          </cell>
          <cell r="C215">
            <v>80</v>
          </cell>
        </row>
        <row r="216">
          <cell r="A216">
            <v>56</v>
          </cell>
          <cell r="B216">
            <v>171</v>
          </cell>
          <cell r="C216">
            <v>67</v>
          </cell>
        </row>
        <row r="217">
          <cell r="A217">
            <v>57</v>
          </cell>
          <cell r="B217">
            <v>186</v>
          </cell>
          <cell r="C217">
            <v>71</v>
          </cell>
        </row>
        <row r="218">
          <cell r="A218">
            <v>58</v>
          </cell>
          <cell r="B218">
            <v>165</v>
          </cell>
          <cell r="C218">
            <v>64</v>
          </cell>
        </row>
        <row r="219">
          <cell r="A219">
            <v>59</v>
          </cell>
          <cell r="B219">
            <v>164</v>
          </cell>
          <cell r="C219">
            <v>60</v>
          </cell>
        </row>
        <row r="220">
          <cell r="A220">
            <v>60</v>
          </cell>
          <cell r="B220">
            <v>163</v>
          </cell>
          <cell r="C220">
            <v>67</v>
          </cell>
        </row>
        <row r="221">
          <cell r="A221">
            <v>61</v>
          </cell>
          <cell r="B221">
            <v>173</v>
          </cell>
          <cell r="C221">
            <v>69</v>
          </cell>
        </row>
        <row r="222">
          <cell r="A222">
            <v>62</v>
          </cell>
          <cell r="B222">
            <v>173</v>
          </cell>
          <cell r="C222">
            <v>66</v>
          </cell>
        </row>
        <row r="223">
          <cell r="A223">
            <v>63</v>
          </cell>
          <cell r="B223">
            <v>177</v>
          </cell>
          <cell r="C223">
            <v>72</v>
          </cell>
        </row>
        <row r="224">
          <cell r="A224">
            <v>64</v>
          </cell>
          <cell r="B224">
            <v>173</v>
          </cell>
          <cell r="C224">
            <v>75</v>
          </cell>
        </row>
        <row r="225">
          <cell r="A225">
            <v>65</v>
          </cell>
          <cell r="B225">
            <v>156</v>
          </cell>
          <cell r="C225">
            <v>53</v>
          </cell>
        </row>
        <row r="226">
          <cell r="A226">
            <v>66</v>
          </cell>
          <cell r="B226">
            <v>172</v>
          </cell>
          <cell r="C226">
            <v>59</v>
          </cell>
        </row>
        <row r="227">
          <cell r="A227">
            <v>67</v>
          </cell>
          <cell r="B227">
            <v>160</v>
          </cell>
          <cell r="C227">
            <v>62</v>
          </cell>
        </row>
        <row r="228">
          <cell r="A228">
            <v>68</v>
          </cell>
          <cell r="B228">
            <v>176</v>
          </cell>
          <cell r="C228">
            <v>71</v>
          </cell>
        </row>
        <row r="229">
          <cell r="A229">
            <v>69</v>
          </cell>
          <cell r="B229">
            <v>171</v>
          </cell>
          <cell r="C229">
            <v>66</v>
          </cell>
        </row>
        <row r="230">
          <cell r="A230">
            <v>70</v>
          </cell>
          <cell r="B230">
            <v>169</v>
          </cell>
          <cell r="C230">
            <v>75</v>
          </cell>
        </row>
        <row r="231">
          <cell r="A231">
            <v>71</v>
          </cell>
          <cell r="B231">
            <v>163</v>
          </cell>
          <cell r="C231">
            <v>63</v>
          </cell>
        </row>
        <row r="232">
          <cell r="A232">
            <v>72</v>
          </cell>
          <cell r="B232">
            <v>163</v>
          </cell>
          <cell r="C232">
            <v>72</v>
          </cell>
        </row>
        <row r="233">
          <cell r="A233">
            <v>73</v>
          </cell>
          <cell r="B233">
            <v>172</v>
          </cell>
          <cell r="C233">
            <v>74</v>
          </cell>
        </row>
        <row r="234">
          <cell r="A234">
            <v>74</v>
          </cell>
          <cell r="B234">
            <v>178</v>
          </cell>
          <cell r="C234">
            <v>73</v>
          </cell>
        </row>
        <row r="235">
          <cell r="A235">
            <v>75</v>
          </cell>
          <cell r="B235">
            <v>166</v>
          </cell>
          <cell r="C235">
            <v>57</v>
          </cell>
        </row>
        <row r="236">
          <cell r="A236">
            <v>76</v>
          </cell>
          <cell r="B236">
            <v>164</v>
          </cell>
          <cell r="C236">
            <v>59</v>
          </cell>
        </row>
        <row r="237">
          <cell r="A237">
            <v>77</v>
          </cell>
          <cell r="B237">
            <v>171</v>
          </cell>
          <cell r="C237">
            <v>69</v>
          </cell>
        </row>
        <row r="238">
          <cell r="A238">
            <v>78</v>
          </cell>
          <cell r="B238">
            <v>163</v>
          </cell>
          <cell r="C238">
            <v>63</v>
          </cell>
        </row>
        <row r="239">
          <cell r="A239">
            <v>79</v>
          </cell>
          <cell r="B239">
            <v>163</v>
          </cell>
          <cell r="C239">
            <v>58</v>
          </cell>
        </row>
        <row r="240">
          <cell r="A240">
            <v>80</v>
          </cell>
          <cell r="B240">
            <v>182</v>
          </cell>
          <cell r="C240">
            <v>76</v>
          </cell>
        </row>
        <row r="241">
          <cell r="A241">
            <v>81</v>
          </cell>
          <cell r="B241">
            <v>163</v>
          </cell>
          <cell r="C241">
            <v>58</v>
          </cell>
        </row>
        <row r="242">
          <cell r="A242">
            <v>82</v>
          </cell>
          <cell r="B242">
            <v>169</v>
          </cell>
          <cell r="C242">
            <v>67</v>
          </cell>
        </row>
        <row r="243">
          <cell r="A243">
            <v>83</v>
          </cell>
          <cell r="B243">
            <v>164</v>
          </cell>
          <cell r="C243">
            <v>70</v>
          </cell>
        </row>
        <row r="244">
          <cell r="A244">
            <v>84</v>
          </cell>
          <cell r="B244">
            <v>164</v>
          </cell>
          <cell r="C244">
            <v>62</v>
          </cell>
        </row>
        <row r="245">
          <cell r="A245">
            <v>85</v>
          </cell>
          <cell r="B245">
            <v>170</v>
          </cell>
          <cell r="C245">
            <v>67</v>
          </cell>
        </row>
        <row r="246">
          <cell r="A246">
            <v>86</v>
          </cell>
          <cell r="B246">
            <v>176</v>
          </cell>
          <cell r="C246">
            <v>65</v>
          </cell>
        </row>
        <row r="247">
          <cell r="A247">
            <v>87</v>
          </cell>
          <cell r="B247">
            <v>163</v>
          </cell>
          <cell r="C247">
            <v>57</v>
          </cell>
        </row>
        <row r="248">
          <cell r="A248">
            <v>88</v>
          </cell>
          <cell r="B248">
            <v>179</v>
          </cell>
          <cell r="C248">
            <v>80</v>
          </cell>
        </row>
        <row r="249">
          <cell r="A249">
            <v>89</v>
          </cell>
          <cell r="B249">
            <v>176</v>
          </cell>
          <cell r="C249">
            <v>67</v>
          </cell>
        </row>
        <row r="250">
          <cell r="A250">
            <v>90</v>
          </cell>
          <cell r="B250">
            <v>182</v>
          </cell>
          <cell r="C250">
            <v>66</v>
          </cell>
        </row>
        <row r="251">
          <cell r="A251">
            <v>91</v>
          </cell>
          <cell r="B251">
            <v>169</v>
          </cell>
          <cell r="C251">
            <v>73</v>
          </cell>
        </row>
        <row r="252">
          <cell r="A252">
            <v>92</v>
          </cell>
          <cell r="B252">
            <v>159</v>
          </cell>
          <cell r="C252">
            <v>68</v>
          </cell>
        </row>
        <row r="253">
          <cell r="A253">
            <v>93</v>
          </cell>
          <cell r="B253">
            <v>169</v>
          </cell>
          <cell r="C253">
            <v>62</v>
          </cell>
        </row>
        <row r="254">
          <cell r="A254">
            <v>94</v>
          </cell>
          <cell r="B254">
            <v>165</v>
          </cell>
          <cell r="C254">
            <v>61</v>
          </cell>
        </row>
        <row r="255">
          <cell r="A255">
            <v>95</v>
          </cell>
          <cell r="B255">
            <v>165</v>
          </cell>
          <cell r="C255">
            <v>62</v>
          </cell>
        </row>
        <row r="256">
          <cell r="A256">
            <v>96</v>
          </cell>
          <cell r="B256">
            <v>167</v>
          </cell>
          <cell r="C256">
            <v>64</v>
          </cell>
        </row>
        <row r="257">
          <cell r="A257">
            <v>97</v>
          </cell>
          <cell r="B257">
            <v>173</v>
          </cell>
          <cell r="C257">
            <v>69</v>
          </cell>
        </row>
        <row r="258">
          <cell r="A258">
            <v>98</v>
          </cell>
          <cell r="B258">
            <v>170</v>
          </cell>
          <cell r="C258">
            <v>61</v>
          </cell>
        </row>
        <row r="259">
          <cell r="A259">
            <v>99</v>
          </cell>
          <cell r="B259">
            <v>170</v>
          </cell>
          <cell r="C259">
            <v>61</v>
          </cell>
        </row>
        <row r="260">
          <cell r="A260">
            <v>100</v>
          </cell>
          <cell r="B260">
            <v>169</v>
          </cell>
          <cell r="C260">
            <v>68</v>
          </cell>
        </row>
        <row r="261">
          <cell r="A261">
            <v>101</v>
          </cell>
          <cell r="B261">
            <v>164</v>
          </cell>
          <cell r="C261">
            <v>59</v>
          </cell>
        </row>
        <row r="262">
          <cell r="A262">
            <v>102</v>
          </cell>
          <cell r="B262">
            <v>177</v>
          </cell>
          <cell r="C262">
            <v>68</v>
          </cell>
        </row>
        <row r="263">
          <cell r="A263">
            <v>103</v>
          </cell>
          <cell r="B263">
            <v>173</v>
          </cell>
          <cell r="C263">
            <v>64</v>
          </cell>
        </row>
        <row r="264">
          <cell r="A264">
            <v>104</v>
          </cell>
          <cell r="B264">
            <v>166</v>
          </cell>
          <cell r="C264">
            <v>63</v>
          </cell>
        </row>
        <row r="265">
          <cell r="A265">
            <v>105</v>
          </cell>
          <cell r="B265">
            <v>161</v>
          </cell>
          <cell r="C265">
            <v>66</v>
          </cell>
        </row>
        <row r="266">
          <cell r="A266">
            <v>106</v>
          </cell>
          <cell r="B266">
            <v>162</v>
          </cell>
          <cell r="C266">
            <v>66</v>
          </cell>
        </row>
        <row r="267">
          <cell r="A267">
            <v>107</v>
          </cell>
          <cell r="B267">
            <v>190</v>
          </cell>
          <cell r="C267">
            <v>80</v>
          </cell>
        </row>
        <row r="268">
          <cell r="A268">
            <v>108</v>
          </cell>
          <cell r="B268">
            <v>167</v>
          </cell>
          <cell r="C268">
            <v>59</v>
          </cell>
        </row>
        <row r="269">
          <cell r="A269">
            <v>109</v>
          </cell>
          <cell r="B269">
            <v>160</v>
          </cell>
          <cell r="C269">
            <v>62</v>
          </cell>
        </row>
        <row r="270">
          <cell r="A270">
            <v>110</v>
          </cell>
          <cell r="B270">
            <v>165</v>
          </cell>
          <cell r="C270">
            <v>76</v>
          </cell>
        </row>
        <row r="271">
          <cell r="A271">
            <v>111</v>
          </cell>
          <cell r="B271">
            <v>156</v>
          </cell>
          <cell r="C271">
            <v>59</v>
          </cell>
        </row>
        <row r="272">
          <cell r="A272">
            <v>112</v>
          </cell>
          <cell r="B272">
            <v>157</v>
          </cell>
          <cell r="C272">
            <v>60</v>
          </cell>
        </row>
        <row r="273">
          <cell r="A273">
            <v>113</v>
          </cell>
          <cell r="B273">
            <v>174</v>
          </cell>
          <cell r="C273">
            <v>69</v>
          </cell>
        </row>
        <row r="274">
          <cell r="A274">
            <v>114</v>
          </cell>
          <cell r="B274">
            <v>168</v>
          </cell>
          <cell r="C274">
            <v>58</v>
          </cell>
        </row>
        <row r="275">
          <cell r="A275">
            <v>115</v>
          </cell>
          <cell r="B275">
            <v>176</v>
          </cell>
          <cell r="C275">
            <v>72</v>
          </cell>
        </row>
        <row r="276">
          <cell r="A276">
            <v>116</v>
          </cell>
          <cell r="B276">
            <v>170</v>
          </cell>
          <cell r="C276">
            <v>65</v>
          </cell>
        </row>
        <row r="277">
          <cell r="A277">
            <v>117</v>
          </cell>
          <cell r="B277">
            <v>173</v>
          </cell>
          <cell r="C277">
            <v>69</v>
          </cell>
        </row>
        <row r="278">
          <cell r="A278">
            <v>118</v>
          </cell>
          <cell r="B278">
            <v>168</v>
          </cell>
          <cell r="C278">
            <v>61</v>
          </cell>
        </row>
        <row r="279">
          <cell r="A279">
            <v>119</v>
          </cell>
          <cell r="B279">
            <v>164</v>
          </cell>
          <cell r="C279">
            <v>57</v>
          </cell>
        </row>
        <row r="280">
          <cell r="A280">
            <v>120</v>
          </cell>
          <cell r="B280">
            <v>164</v>
          </cell>
          <cell r="C280">
            <v>56</v>
          </cell>
        </row>
        <row r="281">
          <cell r="A281">
            <v>121</v>
          </cell>
          <cell r="B281">
            <v>172</v>
          </cell>
          <cell r="C281">
            <v>63</v>
          </cell>
        </row>
        <row r="282">
          <cell r="A282">
            <v>122</v>
          </cell>
          <cell r="B282">
            <v>173</v>
          </cell>
          <cell r="C282">
            <v>64</v>
          </cell>
        </row>
        <row r="283">
          <cell r="A283">
            <v>123</v>
          </cell>
          <cell r="B283">
            <v>173</v>
          </cell>
          <cell r="C283">
            <v>78</v>
          </cell>
        </row>
        <row r="284">
          <cell r="A284">
            <v>124</v>
          </cell>
          <cell r="B284">
            <v>165</v>
          </cell>
          <cell r="C284">
            <v>60</v>
          </cell>
        </row>
        <row r="285">
          <cell r="A285">
            <v>125</v>
          </cell>
          <cell r="B285">
            <v>167</v>
          </cell>
          <cell r="C285">
            <v>59</v>
          </cell>
        </row>
        <row r="286">
          <cell r="A286">
            <v>126</v>
          </cell>
          <cell r="B286">
            <v>173</v>
          </cell>
          <cell r="C286">
            <v>72</v>
          </cell>
        </row>
        <row r="287">
          <cell r="A287">
            <v>127</v>
          </cell>
          <cell r="B287">
            <v>184</v>
          </cell>
          <cell r="C287">
            <v>68</v>
          </cell>
        </row>
        <row r="288">
          <cell r="A288">
            <v>128</v>
          </cell>
          <cell r="B288">
            <v>163</v>
          </cell>
          <cell r="C288">
            <v>58</v>
          </cell>
        </row>
        <row r="289">
          <cell r="A289">
            <v>129</v>
          </cell>
          <cell r="B289">
            <v>179</v>
          </cell>
          <cell r="C289">
            <v>69</v>
          </cell>
        </row>
        <row r="290">
          <cell r="A290">
            <v>130</v>
          </cell>
          <cell r="B290">
            <v>161</v>
          </cell>
          <cell r="C290">
            <v>66</v>
          </cell>
        </row>
        <row r="291">
          <cell r="A291">
            <v>131</v>
          </cell>
          <cell r="B291">
            <v>162</v>
          </cell>
          <cell r="C291">
            <v>55</v>
          </cell>
        </row>
        <row r="292">
          <cell r="A292">
            <v>132</v>
          </cell>
          <cell r="B292">
            <v>158</v>
          </cell>
          <cell r="C292">
            <v>57</v>
          </cell>
        </row>
        <row r="293">
          <cell r="A293">
            <v>133</v>
          </cell>
          <cell r="B293">
            <v>171</v>
          </cell>
          <cell r="C293">
            <v>57</v>
          </cell>
        </row>
        <row r="294">
          <cell r="A294">
            <v>134</v>
          </cell>
          <cell r="B294">
            <v>177</v>
          </cell>
          <cell r="C294">
            <v>60</v>
          </cell>
        </row>
        <row r="295">
          <cell r="A295">
            <v>135</v>
          </cell>
          <cell r="B295">
            <v>164</v>
          </cell>
          <cell r="C295">
            <v>53</v>
          </cell>
        </row>
        <row r="296">
          <cell r="A296">
            <v>136</v>
          </cell>
          <cell r="B296">
            <v>166</v>
          </cell>
          <cell r="C296">
            <v>62</v>
          </cell>
        </row>
        <row r="297">
          <cell r="A297">
            <v>137</v>
          </cell>
          <cell r="B297">
            <v>171</v>
          </cell>
          <cell r="C297">
            <v>62</v>
          </cell>
        </row>
        <row r="298">
          <cell r="A298">
            <v>138</v>
          </cell>
          <cell r="B298">
            <v>174</v>
          </cell>
          <cell r="C298">
            <v>73</v>
          </cell>
        </row>
        <row r="299">
          <cell r="A299">
            <v>139</v>
          </cell>
          <cell r="B299">
            <v>170</v>
          </cell>
          <cell r="C299">
            <v>61</v>
          </cell>
        </row>
        <row r="300">
          <cell r="A300">
            <v>140</v>
          </cell>
          <cell r="B300">
            <v>174</v>
          </cell>
          <cell r="C300">
            <v>73</v>
          </cell>
        </row>
        <row r="301">
          <cell r="A301">
            <v>141</v>
          </cell>
          <cell r="B301">
            <v>169</v>
          </cell>
          <cell r="C301">
            <v>62</v>
          </cell>
        </row>
        <row r="302">
          <cell r="A302">
            <v>142</v>
          </cell>
          <cell r="B302">
            <v>174</v>
          </cell>
          <cell r="C302">
            <v>70</v>
          </cell>
        </row>
        <row r="303">
          <cell r="A303">
            <v>143</v>
          </cell>
          <cell r="B303">
            <v>169</v>
          </cell>
          <cell r="C303">
            <v>71</v>
          </cell>
        </row>
        <row r="304">
          <cell r="A304">
            <v>144</v>
          </cell>
          <cell r="B304">
            <v>175</v>
          </cell>
          <cell r="C304">
            <v>67</v>
          </cell>
        </row>
        <row r="305">
          <cell r="A305">
            <v>145</v>
          </cell>
          <cell r="B305">
            <v>167</v>
          </cell>
          <cell r="C305">
            <v>63</v>
          </cell>
        </row>
        <row r="306">
          <cell r="A306">
            <v>146</v>
          </cell>
          <cell r="B306">
            <v>172</v>
          </cell>
          <cell r="C306">
            <v>64</v>
          </cell>
        </row>
        <row r="307">
          <cell r="A307">
            <v>147</v>
          </cell>
          <cell r="B307">
            <v>168</v>
          </cell>
          <cell r="C307">
            <v>63</v>
          </cell>
        </row>
        <row r="308">
          <cell r="A308">
            <v>148</v>
          </cell>
          <cell r="B308">
            <v>163</v>
          </cell>
          <cell r="C308">
            <v>65</v>
          </cell>
        </row>
        <row r="309">
          <cell r="A309">
            <v>149</v>
          </cell>
          <cell r="B309">
            <v>168</v>
          </cell>
          <cell r="C309">
            <v>67</v>
          </cell>
        </row>
        <row r="310">
          <cell r="A310">
            <v>150</v>
          </cell>
          <cell r="B310">
            <v>161</v>
          </cell>
          <cell r="C310">
            <v>56</v>
          </cell>
        </row>
        <row r="311">
          <cell r="A311">
            <v>151</v>
          </cell>
          <cell r="B311">
            <v>173</v>
          </cell>
          <cell r="C311">
            <v>66</v>
          </cell>
        </row>
        <row r="312">
          <cell r="A312">
            <v>152</v>
          </cell>
          <cell r="B312">
            <v>164</v>
          </cell>
          <cell r="C312">
            <v>62</v>
          </cell>
        </row>
        <row r="313">
          <cell r="A313">
            <v>153</v>
          </cell>
          <cell r="B313">
            <v>167</v>
          </cell>
          <cell r="C313">
            <v>68</v>
          </cell>
        </row>
        <row r="314">
          <cell r="A314">
            <v>154</v>
          </cell>
          <cell r="B314">
            <v>164</v>
          </cell>
          <cell r="C314">
            <v>63</v>
          </cell>
        </row>
        <row r="315">
          <cell r="A315">
            <v>155</v>
          </cell>
          <cell r="B315">
            <v>173</v>
          </cell>
          <cell r="C315">
            <v>70</v>
          </cell>
        </row>
        <row r="316">
          <cell r="A316">
            <v>156</v>
          </cell>
          <cell r="B316">
            <v>176</v>
          </cell>
          <cell r="C316">
            <v>65</v>
          </cell>
        </row>
        <row r="317">
          <cell r="A317">
            <v>157</v>
          </cell>
          <cell r="B317">
            <v>172</v>
          </cell>
          <cell r="C317">
            <v>67</v>
          </cell>
        </row>
        <row r="318">
          <cell r="A318">
            <v>158</v>
          </cell>
          <cell r="B318">
            <v>167</v>
          </cell>
          <cell r="C318">
            <v>70</v>
          </cell>
        </row>
        <row r="319">
          <cell r="A319">
            <v>159</v>
          </cell>
          <cell r="B319">
            <v>173</v>
          </cell>
          <cell r="C319">
            <v>77</v>
          </cell>
        </row>
        <row r="320">
          <cell r="A320">
            <v>160</v>
          </cell>
          <cell r="B320">
            <v>161</v>
          </cell>
          <cell r="C320">
            <v>51</v>
          </cell>
        </row>
        <row r="321">
          <cell r="A321">
            <v>161</v>
          </cell>
          <cell r="B321">
            <v>171</v>
          </cell>
          <cell r="C321">
            <v>76</v>
          </cell>
        </row>
        <row r="322">
          <cell r="A322">
            <v>162</v>
          </cell>
          <cell r="B322">
            <v>169</v>
          </cell>
          <cell r="C322">
            <v>62</v>
          </cell>
        </row>
        <row r="323">
          <cell r="A323">
            <v>163</v>
          </cell>
          <cell r="B323">
            <v>161</v>
          </cell>
          <cell r="C323">
            <v>52</v>
          </cell>
        </row>
        <row r="324">
          <cell r="A324">
            <v>164</v>
          </cell>
          <cell r="B324">
            <v>170</v>
          </cell>
          <cell r="C324">
            <v>61</v>
          </cell>
        </row>
        <row r="325">
          <cell r="A325">
            <v>165</v>
          </cell>
          <cell r="B325">
            <v>174</v>
          </cell>
          <cell r="C325">
            <v>68</v>
          </cell>
        </row>
        <row r="326">
          <cell r="A326">
            <v>166</v>
          </cell>
          <cell r="B326">
            <v>168</v>
          </cell>
          <cell r="C326">
            <v>63</v>
          </cell>
        </row>
        <row r="327">
          <cell r="A327">
            <v>167</v>
          </cell>
          <cell r="B327">
            <v>164</v>
          </cell>
          <cell r="C327">
            <v>64</v>
          </cell>
        </row>
        <row r="328">
          <cell r="A328">
            <v>168</v>
          </cell>
          <cell r="B328">
            <v>170</v>
          </cell>
          <cell r="C328">
            <v>66</v>
          </cell>
        </row>
        <row r="329">
          <cell r="A329">
            <v>169</v>
          </cell>
          <cell r="B329">
            <v>164</v>
          </cell>
          <cell r="C329">
            <v>60</v>
          </cell>
        </row>
        <row r="330">
          <cell r="A330">
            <v>170</v>
          </cell>
          <cell r="B330">
            <v>162</v>
          </cell>
          <cell r="C330">
            <v>60</v>
          </cell>
        </row>
        <row r="331">
          <cell r="A331">
            <v>171</v>
          </cell>
          <cell r="B331">
            <v>166</v>
          </cell>
          <cell r="C331">
            <v>62</v>
          </cell>
        </row>
        <row r="332">
          <cell r="A332">
            <v>172</v>
          </cell>
          <cell r="B332">
            <v>172</v>
          </cell>
          <cell r="C332">
            <v>67</v>
          </cell>
        </row>
        <row r="333">
          <cell r="A333">
            <v>173</v>
          </cell>
          <cell r="B333">
            <v>169</v>
          </cell>
          <cell r="C333">
            <v>64</v>
          </cell>
        </row>
        <row r="334">
          <cell r="A334">
            <v>174</v>
          </cell>
          <cell r="B334">
            <v>169</v>
          </cell>
          <cell r="C334">
            <v>57</v>
          </cell>
        </row>
        <row r="335">
          <cell r="A335">
            <v>175</v>
          </cell>
          <cell r="B335">
            <v>163</v>
          </cell>
          <cell r="C335">
            <v>65</v>
          </cell>
        </row>
        <row r="336">
          <cell r="A336">
            <v>176</v>
          </cell>
          <cell r="B336">
            <v>178</v>
          </cell>
          <cell r="C336">
            <v>80</v>
          </cell>
        </row>
        <row r="337">
          <cell r="A337">
            <v>177</v>
          </cell>
          <cell r="B337">
            <v>166</v>
          </cell>
          <cell r="C337">
            <v>55</v>
          </cell>
        </row>
        <row r="338">
          <cell r="A338">
            <v>178</v>
          </cell>
          <cell r="B338">
            <v>168</v>
          </cell>
          <cell r="C338">
            <v>59</v>
          </cell>
        </row>
        <row r="339">
          <cell r="A339">
            <v>179</v>
          </cell>
          <cell r="B339">
            <v>168</v>
          </cell>
          <cell r="C339">
            <v>64</v>
          </cell>
        </row>
        <row r="340">
          <cell r="A340">
            <v>180</v>
          </cell>
          <cell r="B340">
            <v>180</v>
          </cell>
          <cell r="C340">
            <v>69</v>
          </cell>
        </row>
        <row r="341">
          <cell r="A341">
            <v>181</v>
          </cell>
          <cell r="B341">
            <v>163</v>
          </cell>
          <cell r="C341">
            <v>60</v>
          </cell>
        </row>
        <row r="342">
          <cell r="A342">
            <v>182</v>
          </cell>
          <cell r="B342">
            <v>165</v>
          </cell>
          <cell r="C342">
            <v>62</v>
          </cell>
        </row>
        <row r="343">
          <cell r="A343">
            <v>183</v>
          </cell>
          <cell r="B343">
            <v>163</v>
          </cell>
          <cell r="C343">
            <v>64</v>
          </cell>
        </row>
        <row r="344">
          <cell r="A344">
            <v>184</v>
          </cell>
          <cell r="B344">
            <v>158</v>
          </cell>
          <cell r="C344">
            <v>61</v>
          </cell>
        </row>
        <row r="345">
          <cell r="A345">
            <v>185</v>
          </cell>
          <cell r="B345">
            <v>171</v>
          </cell>
          <cell r="C345">
            <v>69</v>
          </cell>
        </row>
        <row r="346">
          <cell r="A346">
            <v>186</v>
          </cell>
          <cell r="B346">
            <v>175</v>
          </cell>
          <cell r="C346">
            <v>74</v>
          </cell>
        </row>
        <row r="347">
          <cell r="A347">
            <v>187</v>
          </cell>
          <cell r="B347">
            <v>170</v>
          </cell>
          <cell r="C347">
            <v>69</v>
          </cell>
        </row>
        <row r="348">
          <cell r="A348">
            <v>188</v>
          </cell>
          <cell r="B348">
            <v>165</v>
          </cell>
          <cell r="C348">
            <v>69</v>
          </cell>
        </row>
        <row r="349">
          <cell r="A349">
            <v>189</v>
          </cell>
          <cell r="B349">
            <v>184</v>
          </cell>
          <cell r="C349">
            <v>72</v>
          </cell>
        </row>
        <row r="350">
          <cell r="A350">
            <v>190</v>
          </cell>
          <cell r="B350">
            <v>169</v>
          </cell>
          <cell r="C350">
            <v>67</v>
          </cell>
        </row>
        <row r="351">
          <cell r="A351">
            <v>191</v>
          </cell>
          <cell r="B351">
            <v>167</v>
          </cell>
          <cell r="C351">
            <v>61</v>
          </cell>
        </row>
        <row r="352">
          <cell r="A352">
            <v>192</v>
          </cell>
          <cell r="B352">
            <v>167</v>
          </cell>
          <cell r="C352">
            <v>65</v>
          </cell>
        </row>
        <row r="353">
          <cell r="A353">
            <v>193</v>
          </cell>
          <cell r="B353">
            <v>179</v>
          </cell>
          <cell r="C353">
            <v>69</v>
          </cell>
        </row>
        <row r="354">
          <cell r="A354">
            <v>194</v>
          </cell>
          <cell r="B354">
            <v>165</v>
          </cell>
          <cell r="C354">
            <v>59</v>
          </cell>
        </row>
        <row r="355">
          <cell r="A355">
            <v>195</v>
          </cell>
          <cell r="B355">
            <v>173</v>
          </cell>
          <cell r="C355">
            <v>69</v>
          </cell>
        </row>
        <row r="356">
          <cell r="A356">
            <v>196</v>
          </cell>
          <cell r="B356">
            <v>161</v>
          </cell>
          <cell r="C356">
            <v>60</v>
          </cell>
        </row>
        <row r="357">
          <cell r="A357">
            <v>197</v>
          </cell>
          <cell r="B357">
            <v>166</v>
          </cell>
          <cell r="C357">
            <v>67</v>
          </cell>
        </row>
        <row r="358">
          <cell r="A358">
            <v>198</v>
          </cell>
          <cell r="B358">
            <v>164</v>
          </cell>
          <cell r="C358">
            <v>59</v>
          </cell>
        </row>
        <row r="359">
          <cell r="A359">
            <v>199</v>
          </cell>
          <cell r="B359">
            <v>159</v>
          </cell>
          <cell r="C359">
            <v>55</v>
          </cell>
        </row>
        <row r="360">
          <cell r="A360">
            <v>200</v>
          </cell>
          <cell r="B360">
            <v>175</v>
          </cell>
          <cell r="C360">
            <v>67</v>
          </cell>
        </row>
        <row r="361">
          <cell r="A361">
            <v>201</v>
          </cell>
          <cell r="B361">
            <v>169</v>
          </cell>
          <cell r="C361">
            <v>68</v>
          </cell>
        </row>
        <row r="362">
          <cell r="A362">
            <v>202</v>
          </cell>
          <cell r="B362">
            <v>172</v>
          </cell>
          <cell r="C362">
            <v>73</v>
          </cell>
        </row>
        <row r="363">
          <cell r="A363">
            <v>203</v>
          </cell>
          <cell r="B363">
            <v>172</v>
          </cell>
          <cell r="C363">
            <v>64</v>
          </cell>
        </row>
        <row r="364">
          <cell r="A364">
            <v>204</v>
          </cell>
          <cell r="B364">
            <v>167</v>
          </cell>
          <cell r="C364">
            <v>64</v>
          </cell>
        </row>
        <row r="365">
          <cell r="A365">
            <v>205</v>
          </cell>
          <cell r="B365">
            <v>160</v>
          </cell>
          <cell r="C365">
            <v>59</v>
          </cell>
        </row>
        <row r="366">
          <cell r="A366">
            <v>206</v>
          </cell>
          <cell r="B366">
            <v>156</v>
          </cell>
          <cell r="C366">
            <v>52</v>
          </cell>
        </row>
        <row r="367">
          <cell r="A367">
            <v>207</v>
          </cell>
          <cell r="B367">
            <v>161</v>
          </cell>
          <cell r="C367">
            <v>61</v>
          </cell>
        </row>
        <row r="368">
          <cell r="A368">
            <v>208</v>
          </cell>
          <cell r="B368">
            <v>174</v>
          </cell>
          <cell r="C368">
            <v>79</v>
          </cell>
        </row>
        <row r="369">
          <cell r="A369">
            <v>209</v>
          </cell>
          <cell r="B369">
            <v>167</v>
          </cell>
          <cell r="C369">
            <v>61</v>
          </cell>
        </row>
        <row r="370">
          <cell r="A370">
            <v>210</v>
          </cell>
          <cell r="B370">
            <v>174</v>
          </cell>
          <cell r="C370">
            <v>66</v>
          </cell>
        </row>
        <row r="371">
          <cell r="A371">
            <v>211</v>
          </cell>
          <cell r="B371">
            <v>167</v>
          </cell>
          <cell r="C371">
            <v>56</v>
          </cell>
        </row>
        <row r="372">
          <cell r="A372">
            <v>212</v>
          </cell>
          <cell r="B372">
            <v>168</v>
          </cell>
          <cell r="C372">
            <v>50</v>
          </cell>
        </row>
        <row r="373">
          <cell r="A373">
            <v>213</v>
          </cell>
          <cell r="B373">
            <v>168</v>
          </cell>
          <cell r="C373">
            <v>58</v>
          </cell>
        </row>
        <row r="374">
          <cell r="A374">
            <v>214</v>
          </cell>
          <cell r="B374">
            <v>167</v>
          </cell>
          <cell r="C374">
            <v>59</v>
          </cell>
        </row>
        <row r="375">
          <cell r="A375">
            <v>215</v>
          </cell>
          <cell r="B375">
            <v>167</v>
          </cell>
          <cell r="C375">
            <v>68</v>
          </cell>
        </row>
        <row r="376">
          <cell r="A376">
            <v>216</v>
          </cell>
          <cell r="B376">
            <v>171</v>
          </cell>
          <cell r="C376">
            <v>72</v>
          </cell>
        </row>
        <row r="377">
          <cell r="A377">
            <v>217</v>
          </cell>
          <cell r="B377">
            <v>168</v>
          </cell>
          <cell r="C377">
            <v>66</v>
          </cell>
        </row>
        <row r="378">
          <cell r="A378">
            <v>218</v>
          </cell>
          <cell r="B378">
            <v>162</v>
          </cell>
          <cell r="C378">
            <v>64</v>
          </cell>
        </row>
        <row r="379">
          <cell r="A379">
            <v>219</v>
          </cell>
          <cell r="B379">
            <v>174</v>
          </cell>
          <cell r="C379">
            <v>67</v>
          </cell>
        </row>
        <row r="380">
          <cell r="A380">
            <v>220</v>
          </cell>
          <cell r="B380">
            <v>173</v>
          </cell>
          <cell r="C380">
            <v>68</v>
          </cell>
        </row>
        <row r="381">
          <cell r="A381">
            <v>221</v>
          </cell>
          <cell r="B381">
            <v>173</v>
          </cell>
          <cell r="C381">
            <v>71</v>
          </cell>
        </row>
        <row r="382">
          <cell r="A382">
            <v>222</v>
          </cell>
          <cell r="B382">
            <v>165</v>
          </cell>
          <cell r="C382">
            <v>68</v>
          </cell>
        </row>
        <row r="383">
          <cell r="A383">
            <v>223</v>
          </cell>
          <cell r="B383">
            <v>167</v>
          </cell>
          <cell r="C383">
            <v>62</v>
          </cell>
        </row>
        <row r="384">
          <cell r="A384">
            <v>224</v>
          </cell>
          <cell r="B384">
            <v>172</v>
          </cell>
          <cell r="C384">
            <v>66</v>
          </cell>
        </row>
        <row r="385">
          <cell r="A385">
            <v>225</v>
          </cell>
          <cell r="B385">
            <v>176</v>
          </cell>
          <cell r="C385">
            <v>72</v>
          </cell>
        </row>
        <row r="386">
          <cell r="A386">
            <v>226</v>
          </cell>
          <cell r="B386">
            <v>174</v>
          </cell>
          <cell r="C386">
            <v>74</v>
          </cell>
        </row>
        <row r="387">
          <cell r="A387">
            <v>227</v>
          </cell>
          <cell r="B387">
            <v>171</v>
          </cell>
          <cell r="C387">
            <v>70</v>
          </cell>
        </row>
        <row r="388">
          <cell r="A388">
            <v>228</v>
          </cell>
          <cell r="B388">
            <v>169</v>
          </cell>
          <cell r="C388">
            <v>62</v>
          </cell>
        </row>
        <row r="389">
          <cell r="A389">
            <v>229</v>
          </cell>
          <cell r="B389">
            <v>161</v>
          </cell>
          <cell r="C389">
            <v>56</v>
          </cell>
        </row>
        <row r="390">
          <cell r="A390">
            <v>230</v>
          </cell>
          <cell r="B390">
            <v>173</v>
          </cell>
          <cell r="C390">
            <v>69</v>
          </cell>
        </row>
        <row r="391">
          <cell r="A391">
            <v>231</v>
          </cell>
          <cell r="B391">
            <v>170</v>
          </cell>
          <cell r="C391">
            <v>74</v>
          </cell>
        </row>
        <row r="392">
          <cell r="A392">
            <v>232</v>
          </cell>
          <cell r="B392">
            <v>176</v>
          </cell>
          <cell r="C392">
            <v>70</v>
          </cell>
        </row>
        <row r="393">
          <cell r="A393">
            <v>233</v>
          </cell>
          <cell r="B393">
            <v>171</v>
          </cell>
          <cell r="C393">
            <v>65</v>
          </cell>
        </row>
        <row r="394">
          <cell r="A394">
            <v>234</v>
          </cell>
          <cell r="B394">
            <v>166</v>
          </cell>
          <cell r="C394">
            <v>51</v>
          </cell>
        </row>
        <row r="395">
          <cell r="A395">
            <v>235</v>
          </cell>
          <cell r="B395">
            <v>167</v>
          </cell>
          <cell r="C395">
            <v>66</v>
          </cell>
        </row>
        <row r="396">
          <cell r="A396">
            <v>236</v>
          </cell>
          <cell r="B396">
            <v>156</v>
          </cell>
          <cell r="C396">
            <v>58</v>
          </cell>
        </row>
        <row r="397">
          <cell r="A397">
            <v>237</v>
          </cell>
          <cell r="B397">
            <v>167</v>
          </cell>
          <cell r="C397">
            <v>55</v>
          </cell>
        </row>
        <row r="398">
          <cell r="A398">
            <v>238</v>
          </cell>
          <cell r="B398">
            <v>166</v>
          </cell>
          <cell r="C398">
            <v>62</v>
          </cell>
        </row>
        <row r="399">
          <cell r="A399">
            <v>239</v>
          </cell>
          <cell r="B399">
            <v>167</v>
          </cell>
          <cell r="C399">
            <v>60</v>
          </cell>
        </row>
        <row r="400">
          <cell r="A400">
            <v>240</v>
          </cell>
          <cell r="B400">
            <v>173</v>
          </cell>
          <cell r="C400">
            <v>63</v>
          </cell>
        </row>
        <row r="401">
          <cell r="A401">
            <v>241</v>
          </cell>
          <cell r="B401">
            <v>169</v>
          </cell>
          <cell r="C401">
            <v>74</v>
          </cell>
        </row>
        <row r="402">
          <cell r="A402">
            <v>242</v>
          </cell>
          <cell r="B402">
            <v>176</v>
          </cell>
          <cell r="C402">
            <v>62</v>
          </cell>
        </row>
        <row r="403">
          <cell r="A403">
            <v>243</v>
          </cell>
          <cell r="B403">
            <v>168</v>
          </cell>
          <cell r="C403">
            <v>65</v>
          </cell>
        </row>
        <row r="404">
          <cell r="A404">
            <v>244</v>
          </cell>
          <cell r="B404">
            <v>163</v>
          </cell>
          <cell r="C404">
            <v>68</v>
          </cell>
        </row>
        <row r="405">
          <cell r="A405">
            <v>245</v>
          </cell>
          <cell r="B405">
            <v>169</v>
          </cell>
          <cell r="C405">
            <v>55</v>
          </cell>
        </row>
        <row r="406">
          <cell r="A406">
            <v>246</v>
          </cell>
          <cell r="B406">
            <v>164</v>
          </cell>
          <cell r="C406">
            <v>61</v>
          </cell>
        </row>
        <row r="407">
          <cell r="A407">
            <v>247</v>
          </cell>
          <cell r="B407">
            <v>164</v>
          </cell>
          <cell r="C407">
            <v>60</v>
          </cell>
        </row>
        <row r="408">
          <cell r="A408">
            <v>248</v>
          </cell>
          <cell r="B408">
            <v>170</v>
          </cell>
          <cell r="C408">
            <v>63</v>
          </cell>
        </row>
        <row r="409">
          <cell r="A409">
            <v>249</v>
          </cell>
          <cell r="B409">
            <v>172</v>
          </cell>
          <cell r="C409">
            <v>72</v>
          </cell>
        </row>
        <row r="410">
          <cell r="A410">
            <v>250</v>
          </cell>
          <cell r="B410">
            <v>166</v>
          </cell>
          <cell r="C410">
            <v>57</v>
          </cell>
        </row>
        <row r="411">
          <cell r="A411">
            <v>251</v>
          </cell>
          <cell r="B411">
            <v>163</v>
          </cell>
          <cell r="C411">
            <v>65</v>
          </cell>
        </row>
        <row r="412">
          <cell r="A412">
            <v>252</v>
          </cell>
          <cell r="B412">
            <v>164</v>
          </cell>
          <cell r="C412">
            <v>56</v>
          </cell>
        </row>
        <row r="413">
          <cell r="A413">
            <v>253</v>
          </cell>
          <cell r="B413">
            <v>166</v>
          </cell>
          <cell r="C413">
            <v>62</v>
          </cell>
        </row>
        <row r="414">
          <cell r="A414">
            <v>254</v>
          </cell>
          <cell r="B414">
            <v>175</v>
          </cell>
          <cell r="C414">
            <v>64</v>
          </cell>
        </row>
        <row r="415">
          <cell r="A415">
            <v>255</v>
          </cell>
          <cell r="B415">
            <v>162</v>
          </cell>
          <cell r="C415">
            <v>60</v>
          </cell>
        </row>
        <row r="416">
          <cell r="A416">
            <v>256</v>
          </cell>
          <cell r="B416">
            <v>164</v>
          </cell>
          <cell r="C416">
            <v>61</v>
          </cell>
        </row>
        <row r="417">
          <cell r="A417">
            <v>257</v>
          </cell>
          <cell r="B417">
            <v>164</v>
          </cell>
          <cell r="C417">
            <v>65</v>
          </cell>
        </row>
        <row r="418">
          <cell r="A418">
            <v>258</v>
          </cell>
          <cell r="B418">
            <v>164</v>
          </cell>
          <cell r="C418">
            <v>66</v>
          </cell>
        </row>
        <row r="419">
          <cell r="A419">
            <v>259</v>
          </cell>
          <cell r="B419">
            <v>167</v>
          </cell>
          <cell r="C419">
            <v>64</v>
          </cell>
        </row>
        <row r="420">
          <cell r="A420">
            <v>260</v>
          </cell>
          <cell r="B420">
            <v>170</v>
          </cell>
          <cell r="C420">
            <v>58</v>
          </cell>
        </row>
        <row r="421">
          <cell r="A421">
            <v>261</v>
          </cell>
          <cell r="B421">
            <v>161</v>
          </cell>
          <cell r="C421">
            <v>57</v>
          </cell>
        </row>
        <row r="422">
          <cell r="A422">
            <v>262</v>
          </cell>
          <cell r="B422">
            <v>174</v>
          </cell>
          <cell r="C422">
            <v>74</v>
          </cell>
        </row>
        <row r="423">
          <cell r="A423">
            <v>263</v>
          </cell>
          <cell r="B423">
            <v>165</v>
          </cell>
          <cell r="C423">
            <v>69</v>
          </cell>
        </row>
        <row r="424">
          <cell r="A424">
            <v>264</v>
          </cell>
          <cell r="B424">
            <v>171</v>
          </cell>
          <cell r="C424">
            <v>60</v>
          </cell>
        </row>
        <row r="425">
          <cell r="A425">
            <v>265</v>
          </cell>
          <cell r="B425">
            <v>166</v>
          </cell>
          <cell r="C425">
            <v>67</v>
          </cell>
        </row>
        <row r="426">
          <cell r="A426">
            <v>266</v>
          </cell>
          <cell r="B426">
            <v>172</v>
          </cell>
          <cell r="C426">
            <v>64</v>
          </cell>
        </row>
        <row r="427">
          <cell r="A427">
            <v>267</v>
          </cell>
          <cell r="B427">
            <v>170</v>
          </cell>
          <cell r="C427">
            <v>61</v>
          </cell>
        </row>
        <row r="428">
          <cell r="A428">
            <v>268</v>
          </cell>
          <cell r="B428">
            <v>180</v>
          </cell>
          <cell r="C428">
            <v>73</v>
          </cell>
        </row>
        <row r="429">
          <cell r="A429">
            <v>269</v>
          </cell>
          <cell r="B429">
            <v>164</v>
          </cell>
          <cell r="C429">
            <v>61</v>
          </cell>
        </row>
        <row r="430">
          <cell r="A430">
            <v>270</v>
          </cell>
          <cell r="B430">
            <v>184</v>
          </cell>
          <cell r="C430">
            <v>84</v>
          </cell>
        </row>
        <row r="431">
          <cell r="A431">
            <v>271</v>
          </cell>
          <cell r="B431">
            <v>168</v>
          </cell>
          <cell r="C431">
            <v>68</v>
          </cell>
        </row>
        <row r="432">
          <cell r="A432">
            <v>272</v>
          </cell>
          <cell r="B432">
            <v>172</v>
          </cell>
          <cell r="C432">
            <v>68</v>
          </cell>
        </row>
        <row r="433">
          <cell r="A433">
            <v>273</v>
          </cell>
          <cell r="B433">
            <v>165</v>
          </cell>
          <cell r="C433">
            <v>63</v>
          </cell>
        </row>
        <row r="434">
          <cell r="A434">
            <v>274</v>
          </cell>
          <cell r="B434">
            <v>176</v>
          </cell>
          <cell r="C434">
            <v>70</v>
          </cell>
        </row>
        <row r="435">
          <cell r="A435">
            <v>275</v>
          </cell>
          <cell r="B435">
            <v>171</v>
          </cell>
          <cell r="C435">
            <v>67</v>
          </cell>
        </row>
        <row r="436">
          <cell r="A436">
            <v>276</v>
          </cell>
          <cell r="B436">
            <v>169</v>
          </cell>
          <cell r="C436">
            <v>70</v>
          </cell>
        </row>
        <row r="437">
          <cell r="A437">
            <v>277</v>
          </cell>
          <cell r="B437">
            <v>171</v>
          </cell>
          <cell r="C437">
            <v>63</v>
          </cell>
        </row>
        <row r="438">
          <cell r="A438">
            <v>278</v>
          </cell>
          <cell r="B438">
            <v>170</v>
          </cell>
          <cell r="C438">
            <v>60</v>
          </cell>
        </row>
        <row r="439">
          <cell r="A439">
            <v>279</v>
          </cell>
          <cell r="B439">
            <v>164</v>
          </cell>
          <cell r="C439">
            <v>57</v>
          </cell>
        </row>
        <row r="440">
          <cell r="A440">
            <v>280</v>
          </cell>
          <cell r="B440">
            <v>167</v>
          </cell>
          <cell r="C440">
            <v>65</v>
          </cell>
        </row>
        <row r="441">
          <cell r="A441">
            <v>281</v>
          </cell>
          <cell r="B441">
            <v>164</v>
          </cell>
          <cell r="C441">
            <v>62</v>
          </cell>
        </row>
        <row r="442">
          <cell r="A442">
            <v>282</v>
          </cell>
          <cell r="B442">
            <v>165</v>
          </cell>
          <cell r="C442">
            <v>60</v>
          </cell>
        </row>
        <row r="443">
          <cell r="A443">
            <v>283</v>
          </cell>
          <cell r="B443">
            <v>162</v>
          </cell>
          <cell r="C443">
            <v>53</v>
          </cell>
        </row>
        <row r="444">
          <cell r="A444">
            <v>284</v>
          </cell>
          <cell r="B444">
            <v>164</v>
          </cell>
          <cell r="C444">
            <v>61</v>
          </cell>
        </row>
        <row r="445">
          <cell r="A445">
            <v>285</v>
          </cell>
          <cell r="B445">
            <v>178</v>
          </cell>
          <cell r="C445">
            <v>80</v>
          </cell>
        </row>
        <row r="446">
          <cell r="A446">
            <v>286</v>
          </cell>
          <cell r="B446">
            <v>159</v>
          </cell>
          <cell r="C446">
            <v>55</v>
          </cell>
        </row>
        <row r="447">
          <cell r="A447">
            <v>287</v>
          </cell>
          <cell r="B447">
            <v>171</v>
          </cell>
          <cell r="C447">
            <v>65</v>
          </cell>
        </row>
        <row r="448">
          <cell r="A448">
            <v>288</v>
          </cell>
          <cell r="B448">
            <v>169</v>
          </cell>
          <cell r="C448">
            <v>63</v>
          </cell>
        </row>
        <row r="449">
          <cell r="A449">
            <v>289</v>
          </cell>
          <cell r="B449">
            <v>169</v>
          </cell>
          <cell r="C449">
            <v>70</v>
          </cell>
        </row>
        <row r="450">
          <cell r="A450">
            <v>290</v>
          </cell>
          <cell r="B450">
            <v>178</v>
          </cell>
          <cell r="C450">
            <v>75</v>
          </cell>
        </row>
        <row r="451">
          <cell r="A451">
            <v>291</v>
          </cell>
          <cell r="B451">
            <v>180</v>
          </cell>
          <cell r="C451">
            <v>65</v>
          </cell>
        </row>
        <row r="452">
          <cell r="A452">
            <v>292</v>
          </cell>
          <cell r="B452">
            <v>167</v>
          </cell>
          <cell r="C452">
            <v>57</v>
          </cell>
        </row>
        <row r="453">
          <cell r="A453">
            <v>293</v>
          </cell>
          <cell r="B453">
            <v>164</v>
          </cell>
          <cell r="C453">
            <v>60</v>
          </cell>
        </row>
        <row r="454">
          <cell r="A454">
            <v>294</v>
          </cell>
          <cell r="B454">
            <v>170</v>
          </cell>
          <cell r="C454">
            <v>61</v>
          </cell>
        </row>
        <row r="455">
          <cell r="A455">
            <v>295</v>
          </cell>
          <cell r="B455">
            <v>165</v>
          </cell>
          <cell r="C455">
            <v>60</v>
          </cell>
        </row>
        <row r="456">
          <cell r="A456">
            <v>296</v>
          </cell>
          <cell r="B456">
            <v>181</v>
          </cell>
          <cell r="C456">
            <v>68</v>
          </cell>
        </row>
        <row r="457">
          <cell r="A457">
            <v>297</v>
          </cell>
          <cell r="B457">
            <v>170</v>
          </cell>
          <cell r="C457">
            <v>75</v>
          </cell>
        </row>
        <row r="458">
          <cell r="A458">
            <v>298</v>
          </cell>
          <cell r="B458">
            <v>173</v>
          </cell>
          <cell r="C458">
            <v>66</v>
          </cell>
        </row>
        <row r="459">
          <cell r="A459">
            <v>299</v>
          </cell>
          <cell r="B459">
            <v>182</v>
          </cell>
          <cell r="C459">
            <v>75</v>
          </cell>
        </row>
        <row r="460">
          <cell r="A460">
            <v>300</v>
          </cell>
          <cell r="B460">
            <v>166</v>
          </cell>
          <cell r="C460">
            <v>67</v>
          </cell>
        </row>
        <row r="461">
          <cell r="A461">
            <v>301</v>
          </cell>
          <cell r="B461">
            <v>163</v>
          </cell>
          <cell r="C461">
            <v>58</v>
          </cell>
        </row>
        <row r="462">
          <cell r="A462">
            <v>302</v>
          </cell>
          <cell r="B462">
            <v>165</v>
          </cell>
          <cell r="C462">
            <v>57</v>
          </cell>
        </row>
        <row r="463">
          <cell r="A463">
            <v>303</v>
          </cell>
          <cell r="B463">
            <v>180</v>
          </cell>
          <cell r="C463">
            <v>75</v>
          </cell>
        </row>
        <row r="464">
          <cell r="A464">
            <v>304</v>
          </cell>
          <cell r="B464">
            <v>162</v>
          </cell>
          <cell r="C464">
            <v>54</v>
          </cell>
        </row>
        <row r="465">
          <cell r="A465">
            <v>305</v>
          </cell>
          <cell r="B465">
            <v>171</v>
          </cell>
          <cell r="C465">
            <v>73</v>
          </cell>
        </row>
        <row r="466">
          <cell r="A466">
            <v>306</v>
          </cell>
          <cell r="B466">
            <v>171</v>
          </cell>
          <cell r="C466">
            <v>72</v>
          </cell>
        </row>
        <row r="467">
          <cell r="A467">
            <v>307</v>
          </cell>
          <cell r="B467">
            <v>161</v>
          </cell>
          <cell r="C467">
            <v>59</v>
          </cell>
        </row>
        <row r="468">
          <cell r="A468">
            <v>308</v>
          </cell>
          <cell r="B468">
            <v>167</v>
          </cell>
          <cell r="C468">
            <v>59</v>
          </cell>
        </row>
        <row r="469">
          <cell r="A469">
            <v>309</v>
          </cell>
          <cell r="B469">
            <v>167</v>
          </cell>
          <cell r="C469">
            <v>61</v>
          </cell>
        </row>
        <row r="470">
          <cell r="A470">
            <v>310</v>
          </cell>
          <cell r="B470">
            <v>169</v>
          </cell>
          <cell r="C470">
            <v>64</v>
          </cell>
        </row>
        <row r="471">
          <cell r="A471">
            <v>311</v>
          </cell>
          <cell r="B471">
            <v>178</v>
          </cell>
          <cell r="C471">
            <v>72</v>
          </cell>
        </row>
        <row r="472">
          <cell r="A472">
            <v>312</v>
          </cell>
          <cell r="B472">
            <v>164</v>
          </cell>
          <cell r="C472">
            <v>65</v>
          </cell>
        </row>
        <row r="473">
          <cell r="A473">
            <v>313</v>
          </cell>
          <cell r="B473">
            <v>171</v>
          </cell>
          <cell r="C473">
            <v>70</v>
          </cell>
        </row>
        <row r="474">
          <cell r="A474">
            <v>314</v>
          </cell>
          <cell r="B474">
            <v>168</v>
          </cell>
          <cell r="C474">
            <v>54</v>
          </cell>
        </row>
        <row r="475">
          <cell r="A475">
            <v>315</v>
          </cell>
          <cell r="B475">
            <v>177</v>
          </cell>
          <cell r="C475">
            <v>78</v>
          </cell>
        </row>
        <row r="476">
          <cell r="A476">
            <v>316</v>
          </cell>
          <cell r="B476">
            <v>161</v>
          </cell>
          <cell r="C476">
            <v>55</v>
          </cell>
        </row>
        <row r="477">
          <cell r="A477">
            <v>317</v>
          </cell>
          <cell r="B477">
            <v>172</v>
          </cell>
          <cell r="C477">
            <v>73</v>
          </cell>
        </row>
        <row r="478">
          <cell r="A478">
            <v>318</v>
          </cell>
          <cell r="B478">
            <v>154</v>
          </cell>
          <cell r="C478">
            <v>52</v>
          </cell>
        </row>
        <row r="479">
          <cell r="A479">
            <v>319</v>
          </cell>
          <cell r="B479">
            <v>170</v>
          </cell>
          <cell r="C479">
            <v>65</v>
          </cell>
        </row>
        <row r="480">
          <cell r="A480">
            <v>320</v>
          </cell>
          <cell r="B480">
            <v>167</v>
          </cell>
          <cell r="C480">
            <v>55</v>
          </cell>
        </row>
        <row r="481">
          <cell r="A481">
            <v>321</v>
          </cell>
          <cell r="B481">
            <v>162</v>
          </cell>
          <cell r="C481">
            <v>52</v>
          </cell>
        </row>
        <row r="482">
          <cell r="A482">
            <v>322</v>
          </cell>
          <cell r="B482">
            <v>168</v>
          </cell>
          <cell r="C482">
            <v>64</v>
          </cell>
        </row>
        <row r="483">
          <cell r="A483">
            <v>323</v>
          </cell>
          <cell r="B483">
            <v>168</v>
          </cell>
          <cell r="C483">
            <v>62</v>
          </cell>
        </row>
        <row r="484">
          <cell r="A484">
            <v>324</v>
          </cell>
          <cell r="B484">
            <v>173</v>
          </cell>
          <cell r="C484">
            <v>63</v>
          </cell>
        </row>
        <row r="485">
          <cell r="A485">
            <v>325</v>
          </cell>
          <cell r="B485">
            <v>162</v>
          </cell>
          <cell r="C485">
            <v>65</v>
          </cell>
        </row>
        <row r="486">
          <cell r="A486">
            <v>326</v>
          </cell>
          <cell r="B486">
            <v>165</v>
          </cell>
          <cell r="C486">
            <v>57</v>
          </cell>
        </row>
        <row r="487">
          <cell r="A487">
            <v>327</v>
          </cell>
          <cell r="B487">
            <v>171</v>
          </cell>
          <cell r="C487">
            <v>64</v>
          </cell>
        </row>
        <row r="488">
          <cell r="A488">
            <v>328</v>
          </cell>
          <cell r="B488">
            <v>161</v>
          </cell>
          <cell r="C488">
            <v>62</v>
          </cell>
        </row>
        <row r="489">
          <cell r="A489">
            <v>329</v>
          </cell>
          <cell r="B489">
            <v>159</v>
          </cell>
          <cell r="C489">
            <v>54</v>
          </cell>
        </row>
        <row r="490">
          <cell r="A490">
            <v>330</v>
          </cell>
          <cell r="B490">
            <v>163</v>
          </cell>
          <cell r="C490">
            <v>63</v>
          </cell>
        </row>
        <row r="491">
          <cell r="A491">
            <v>331</v>
          </cell>
          <cell r="B491">
            <v>163</v>
          </cell>
          <cell r="C491">
            <v>61</v>
          </cell>
        </row>
        <row r="492">
          <cell r="A492">
            <v>332</v>
          </cell>
          <cell r="B492">
            <v>170</v>
          </cell>
          <cell r="C492">
            <v>76</v>
          </cell>
        </row>
        <row r="493">
          <cell r="A493">
            <v>333</v>
          </cell>
          <cell r="B493">
            <v>173</v>
          </cell>
          <cell r="C493">
            <v>65</v>
          </cell>
        </row>
        <row r="494">
          <cell r="A494">
            <v>334</v>
          </cell>
          <cell r="B494">
            <v>173</v>
          </cell>
          <cell r="C494">
            <v>69</v>
          </cell>
        </row>
        <row r="495">
          <cell r="A495">
            <v>335</v>
          </cell>
          <cell r="B495">
            <v>170</v>
          </cell>
          <cell r="C495">
            <v>66</v>
          </cell>
        </row>
        <row r="496">
          <cell r="A496">
            <v>336</v>
          </cell>
          <cell r="B496">
            <v>168</v>
          </cell>
          <cell r="C496">
            <v>67</v>
          </cell>
        </row>
        <row r="497">
          <cell r="A497">
            <v>337</v>
          </cell>
          <cell r="B497">
            <v>169</v>
          </cell>
          <cell r="C497">
            <v>64</v>
          </cell>
        </row>
        <row r="498">
          <cell r="A498">
            <v>338</v>
          </cell>
          <cell r="B498">
            <v>175</v>
          </cell>
          <cell r="C498">
            <v>59</v>
          </cell>
        </row>
        <row r="499">
          <cell r="A499">
            <v>339</v>
          </cell>
          <cell r="B499">
            <v>161</v>
          </cell>
          <cell r="C499">
            <v>52</v>
          </cell>
        </row>
        <row r="500">
          <cell r="A500">
            <v>340</v>
          </cell>
          <cell r="B500">
            <v>171</v>
          </cell>
          <cell r="C500">
            <v>64</v>
          </cell>
        </row>
        <row r="501">
          <cell r="A501">
            <v>341</v>
          </cell>
          <cell r="B501">
            <v>171</v>
          </cell>
          <cell r="C501">
            <v>66</v>
          </cell>
        </row>
        <row r="502">
          <cell r="A502">
            <v>342</v>
          </cell>
          <cell r="B502">
            <v>169</v>
          </cell>
          <cell r="C502">
            <v>66</v>
          </cell>
        </row>
        <row r="503">
          <cell r="A503">
            <v>343</v>
          </cell>
          <cell r="B503">
            <v>170</v>
          </cell>
          <cell r="C503">
            <v>70</v>
          </cell>
        </row>
        <row r="504">
          <cell r="A504">
            <v>344</v>
          </cell>
          <cell r="B504">
            <v>171</v>
          </cell>
          <cell r="C504">
            <v>63</v>
          </cell>
        </row>
        <row r="505">
          <cell r="A505">
            <v>345</v>
          </cell>
          <cell r="B505">
            <v>166</v>
          </cell>
          <cell r="C505">
            <v>78</v>
          </cell>
        </row>
        <row r="506">
          <cell r="A506">
            <v>346</v>
          </cell>
          <cell r="B506">
            <v>171</v>
          </cell>
          <cell r="C506">
            <v>67</v>
          </cell>
        </row>
        <row r="507">
          <cell r="A507">
            <v>347</v>
          </cell>
          <cell r="B507">
            <v>169</v>
          </cell>
          <cell r="C507">
            <v>69</v>
          </cell>
        </row>
        <row r="508">
          <cell r="A508">
            <v>348</v>
          </cell>
          <cell r="B508">
            <v>177</v>
          </cell>
          <cell r="C508">
            <v>70</v>
          </cell>
        </row>
        <row r="509">
          <cell r="A509">
            <v>349</v>
          </cell>
          <cell r="B509">
            <v>158</v>
          </cell>
          <cell r="C509">
            <v>56</v>
          </cell>
        </row>
        <row r="510">
          <cell r="A510">
            <v>350</v>
          </cell>
          <cell r="B510">
            <v>167</v>
          </cell>
          <cell r="C510">
            <v>71</v>
          </cell>
        </row>
        <row r="511">
          <cell r="A511">
            <v>351</v>
          </cell>
          <cell r="B511">
            <v>166</v>
          </cell>
          <cell r="C511">
            <v>63</v>
          </cell>
        </row>
        <row r="512">
          <cell r="A512">
            <v>352</v>
          </cell>
          <cell r="B512">
            <v>176</v>
          </cell>
          <cell r="C512">
            <v>65</v>
          </cell>
        </row>
        <row r="513">
          <cell r="A513">
            <v>353</v>
          </cell>
          <cell r="B513">
            <v>163</v>
          </cell>
          <cell r="C513">
            <v>63</v>
          </cell>
        </row>
        <row r="514">
          <cell r="A514">
            <v>354</v>
          </cell>
          <cell r="B514">
            <v>161</v>
          </cell>
          <cell r="C514">
            <v>51</v>
          </cell>
        </row>
        <row r="515">
          <cell r="A515">
            <v>355</v>
          </cell>
          <cell r="B515">
            <v>168</v>
          </cell>
          <cell r="C515">
            <v>60</v>
          </cell>
        </row>
        <row r="516">
          <cell r="A516">
            <v>356</v>
          </cell>
          <cell r="B516">
            <v>172</v>
          </cell>
          <cell r="C516">
            <v>78</v>
          </cell>
        </row>
        <row r="517">
          <cell r="A517">
            <v>357</v>
          </cell>
          <cell r="B517">
            <v>156</v>
          </cell>
          <cell r="C517">
            <v>54</v>
          </cell>
        </row>
        <row r="518">
          <cell r="A518">
            <v>358</v>
          </cell>
          <cell r="B518">
            <v>166</v>
          </cell>
          <cell r="C518">
            <v>61</v>
          </cell>
        </row>
        <row r="519">
          <cell r="A519">
            <v>359</v>
          </cell>
          <cell r="B519">
            <v>165</v>
          </cell>
          <cell r="C519">
            <v>72</v>
          </cell>
        </row>
        <row r="520">
          <cell r="A520">
            <v>360</v>
          </cell>
          <cell r="B520">
            <v>165</v>
          </cell>
          <cell r="C520">
            <v>56</v>
          </cell>
        </row>
        <row r="521">
          <cell r="A521">
            <v>361</v>
          </cell>
          <cell r="B521">
            <v>166</v>
          </cell>
          <cell r="C521">
            <v>55</v>
          </cell>
        </row>
        <row r="522">
          <cell r="A522">
            <v>362</v>
          </cell>
          <cell r="B522">
            <v>167</v>
          </cell>
          <cell r="C522">
            <v>63</v>
          </cell>
        </row>
        <row r="523">
          <cell r="A523">
            <v>363</v>
          </cell>
          <cell r="B523">
            <v>167</v>
          </cell>
          <cell r="C523">
            <v>63</v>
          </cell>
        </row>
        <row r="524">
          <cell r="A524">
            <v>364</v>
          </cell>
          <cell r="B524">
            <v>171</v>
          </cell>
          <cell r="C524">
            <v>60</v>
          </cell>
        </row>
        <row r="525">
          <cell r="A525">
            <v>365</v>
          </cell>
          <cell r="B525">
            <v>165</v>
          </cell>
          <cell r="C525">
            <v>61</v>
          </cell>
        </row>
        <row r="526">
          <cell r="A526">
            <v>366</v>
          </cell>
          <cell r="B526">
            <v>160</v>
          </cell>
          <cell r="C526">
            <v>50</v>
          </cell>
        </row>
        <row r="527">
          <cell r="A527">
            <v>367</v>
          </cell>
          <cell r="B527">
            <v>157</v>
          </cell>
          <cell r="C527">
            <v>53</v>
          </cell>
        </row>
        <row r="528">
          <cell r="A528">
            <v>368</v>
          </cell>
          <cell r="B528">
            <v>165</v>
          </cell>
          <cell r="C528">
            <v>66</v>
          </cell>
        </row>
        <row r="529">
          <cell r="A529">
            <v>369</v>
          </cell>
          <cell r="B529">
            <v>166</v>
          </cell>
          <cell r="C529">
            <v>60</v>
          </cell>
        </row>
        <row r="530">
          <cell r="A530">
            <v>370</v>
          </cell>
          <cell r="B530">
            <v>157</v>
          </cell>
          <cell r="C530">
            <v>56</v>
          </cell>
        </row>
        <row r="531">
          <cell r="A531">
            <v>371</v>
          </cell>
          <cell r="B531">
            <v>165</v>
          </cell>
          <cell r="C531">
            <v>59</v>
          </cell>
        </row>
        <row r="532">
          <cell r="A532">
            <v>372</v>
          </cell>
          <cell r="B532">
            <v>165</v>
          </cell>
          <cell r="C532">
            <v>63</v>
          </cell>
        </row>
        <row r="533">
          <cell r="A533">
            <v>373</v>
          </cell>
          <cell r="B533">
            <v>160</v>
          </cell>
          <cell r="C533">
            <v>61</v>
          </cell>
        </row>
        <row r="534">
          <cell r="A534">
            <v>374</v>
          </cell>
          <cell r="B534">
            <v>166</v>
          </cell>
          <cell r="C534">
            <v>62</v>
          </cell>
        </row>
        <row r="535">
          <cell r="A535">
            <v>375</v>
          </cell>
          <cell r="B535">
            <v>168</v>
          </cell>
          <cell r="C535">
            <v>70</v>
          </cell>
        </row>
        <row r="536">
          <cell r="A536">
            <v>376</v>
          </cell>
          <cell r="B536">
            <v>186</v>
          </cell>
          <cell r="C536">
            <v>72</v>
          </cell>
        </row>
        <row r="537">
          <cell r="A537">
            <v>377</v>
          </cell>
          <cell r="B537">
            <v>171</v>
          </cell>
          <cell r="C537">
            <v>65</v>
          </cell>
        </row>
        <row r="538">
          <cell r="A538">
            <v>378</v>
          </cell>
          <cell r="B538">
            <v>170</v>
          </cell>
          <cell r="C538">
            <v>73</v>
          </cell>
        </row>
        <row r="539">
          <cell r="A539">
            <v>379</v>
          </cell>
          <cell r="B539">
            <v>170</v>
          </cell>
          <cell r="C539">
            <v>65</v>
          </cell>
        </row>
        <row r="540">
          <cell r="A540">
            <v>380</v>
          </cell>
          <cell r="B540">
            <v>167</v>
          </cell>
          <cell r="C540">
            <v>65</v>
          </cell>
        </row>
        <row r="541">
          <cell r="A541">
            <v>381</v>
          </cell>
          <cell r="B541">
            <v>169</v>
          </cell>
          <cell r="C541">
            <v>61</v>
          </cell>
        </row>
        <row r="542">
          <cell r="A542">
            <v>382</v>
          </cell>
          <cell r="B542">
            <v>168</v>
          </cell>
          <cell r="C542">
            <v>64</v>
          </cell>
        </row>
        <row r="543">
          <cell r="A543">
            <v>383</v>
          </cell>
          <cell r="B543">
            <v>162</v>
          </cell>
          <cell r="C543">
            <v>56</v>
          </cell>
        </row>
        <row r="544">
          <cell r="A544">
            <v>384</v>
          </cell>
          <cell r="B544">
            <v>178</v>
          </cell>
          <cell r="C544">
            <v>66</v>
          </cell>
        </row>
        <row r="545">
          <cell r="A545">
            <v>385</v>
          </cell>
          <cell r="B545">
            <v>176</v>
          </cell>
          <cell r="C545">
            <v>78</v>
          </cell>
        </row>
        <row r="546">
          <cell r="A546">
            <v>386</v>
          </cell>
          <cell r="B546">
            <v>161</v>
          </cell>
          <cell r="C546">
            <v>56</v>
          </cell>
        </row>
        <row r="547">
          <cell r="A547">
            <v>387</v>
          </cell>
          <cell r="B547">
            <v>171</v>
          </cell>
          <cell r="C547">
            <v>70</v>
          </cell>
        </row>
        <row r="548">
          <cell r="A548">
            <v>388</v>
          </cell>
          <cell r="B548">
            <v>159</v>
          </cell>
          <cell r="C548">
            <v>57</v>
          </cell>
        </row>
        <row r="549">
          <cell r="A549">
            <v>389</v>
          </cell>
          <cell r="B549">
            <v>168</v>
          </cell>
          <cell r="C549">
            <v>70</v>
          </cell>
        </row>
        <row r="550">
          <cell r="A550">
            <v>390</v>
          </cell>
          <cell r="B550">
            <v>167</v>
          </cell>
          <cell r="C550">
            <v>67</v>
          </cell>
        </row>
        <row r="551">
          <cell r="A551">
            <v>391</v>
          </cell>
          <cell r="B551">
            <v>178</v>
          </cell>
          <cell r="C551">
            <v>62</v>
          </cell>
        </row>
        <row r="552">
          <cell r="A552">
            <v>392</v>
          </cell>
          <cell r="B552">
            <v>169</v>
          </cell>
          <cell r="C552">
            <v>62</v>
          </cell>
        </row>
        <row r="553">
          <cell r="A553">
            <v>393</v>
          </cell>
          <cell r="B553">
            <v>163</v>
          </cell>
          <cell r="C553">
            <v>68</v>
          </cell>
        </row>
        <row r="554">
          <cell r="A554">
            <v>394</v>
          </cell>
          <cell r="B554">
            <v>169</v>
          </cell>
          <cell r="C554">
            <v>66</v>
          </cell>
        </row>
        <row r="555">
          <cell r="A555">
            <v>395</v>
          </cell>
          <cell r="B555">
            <v>170</v>
          </cell>
          <cell r="C555">
            <v>68</v>
          </cell>
        </row>
        <row r="556">
          <cell r="A556">
            <v>396</v>
          </cell>
          <cell r="B556">
            <v>187</v>
          </cell>
          <cell r="C556">
            <v>63</v>
          </cell>
        </row>
        <row r="557">
          <cell r="A557">
            <v>397</v>
          </cell>
          <cell r="B557">
            <v>174</v>
          </cell>
          <cell r="C557">
            <v>66</v>
          </cell>
        </row>
        <row r="558">
          <cell r="A558">
            <v>398</v>
          </cell>
          <cell r="B558">
            <v>162</v>
          </cell>
          <cell r="C558">
            <v>57</v>
          </cell>
        </row>
        <row r="559">
          <cell r="A559">
            <v>399</v>
          </cell>
          <cell r="B559">
            <v>165</v>
          </cell>
          <cell r="C559">
            <v>63</v>
          </cell>
        </row>
        <row r="560">
          <cell r="A560">
            <v>400</v>
          </cell>
          <cell r="B560">
            <v>164</v>
          </cell>
          <cell r="C560">
            <v>60</v>
          </cell>
        </row>
        <row r="561">
          <cell r="A561">
            <v>401</v>
          </cell>
          <cell r="B561">
            <v>173</v>
          </cell>
          <cell r="C561">
            <v>77</v>
          </cell>
        </row>
        <row r="562">
          <cell r="A562">
            <v>402</v>
          </cell>
          <cell r="B562">
            <v>162</v>
          </cell>
          <cell r="C562">
            <v>58</v>
          </cell>
        </row>
        <row r="563">
          <cell r="A563">
            <v>403</v>
          </cell>
          <cell r="B563">
            <v>179</v>
          </cell>
          <cell r="C563">
            <v>63</v>
          </cell>
        </row>
        <row r="564">
          <cell r="A564">
            <v>404</v>
          </cell>
          <cell r="B564">
            <v>162</v>
          </cell>
          <cell r="C564">
            <v>65</v>
          </cell>
        </row>
        <row r="565">
          <cell r="A565">
            <v>405</v>
          </cell>
          <cell r="B565">
            <v>166</v>
          </cell>
          <cell r="C565">
            <v>63</v>
          </cell>
        </row>
        <row r="566">
          <cell r="A566">
            <v>406</v>
          </cell>
          <cell r="B566">
            <v>176</v>
          </cell>
          <cell r="C566">
            <v>70</v>
          </cell>
        </row>
        <row r="567">
          <cell r="A567">
            <v>407</v>
          </cell>
          <cell r="B567">
            <v>175</v>
          </cell>
          <cell r="C567">
            <v>77</v>
          </cell>
        </row>
        <row r="568">
          <cell r="A568">
            <v>408</v>
          </cell>
          <cell r="B568">
            <v>155</v>
          </cell>
          <cell r="C568">
            <v>51</v>
          </cell>
        </row>
        <row r="569">
          <cell r="A569">
            <v>409</v>
          </cell>
          <cell r="B569">
            <v>161</v>
          </cell>
          <cell r="C569">
            <v>64</v>
          </cell>
        </row>
        <row r="570">
          <cell r="A570">
            <v>410</v>
          </cell>
          <cell r="B570">
            <v>188</v>
          </cell>
          <cell r="C570">
            <v>75</v>
          </cell>
        </row>
        <row r="571">
          <cell r="A571">
            <v>411</v>
          </cell>
          <cell r="B571">
            <v>165</v>
          </cell>
          <cell r="C571">
            <v>61</v>
          </cell>
        </row>
        <row r="572">
          <cell r="A572">
            <v>412</v>
          </cell>
          <cell r="B572">
            <v>165</v>
          </cell>
          <cell r="C572">
            <v>67</v>
          </cell>
        </row>
        <row r="573">
          <cell r="A573">
            <v>413</v>
          </cell>
          <cell r="B573">
            <v>164</v>
          </cell>
          <cell r="C573">
            <v>59</v>
          </cell>
        </row>
        <row r="574">
          <cell r="A574">
            <v>414</v>
          </cell>
          <cell r="B574">
            <v>171</v>
          </cell>
          <cell r="C574">
            <v>64</v>
          </cell>
        </row>
        <row r="575">
          <cell r="A575">
            <v>415</v>
          </cell>
          <cell r="B575">
            <v>169</v>
          </cell>
          <cell r="C575">
            <v>59</v>
          </cell>
        </row>
        <row r="576">
          <cell r="A576">
            <v>416</v>
          </cell>
          <cell r="B576">
            <v>171</v>
          </cell>
          <cell r="C576">
            <v>62</v>
          </cell>
        </row>
        <row r="577">
          <cell r="A577">
            <v>417</v>
          </cell>
          <cell r="B577">
            <v>163</v>
          </cell>
          <cell r="C577">
            <v>64</v>
          </cell>
        </row>
        <row r="578">
          <cell r="A578">
            <v>418</v>
          </cell>
          <cell r="B578">
            <v>171</v>
          </cell>
          <cell r="C578">
            <v>65</v>
          </cell>
        </row>
        <row r="579">
          <cell r="A579">
            <v>419</v>
          </cell>
          <cell r="B579">
            <v>172</v>
          </cell>
          <cell r="C579">
            <v>67</v>
          </cell>
        </row>
        <row r="580">
          <cell r="A580">
            <v>420</v>
          </cell>
          <cell r="B580">
            <v>165</v>
          </cell>
          <cell r="C580">
            <v>60</v>
          </cell>
        </row>
        <row r="581">
          <cell r="A581">
            <v>421</v>
          </cell>
          <cell r="B581">
            <v>170</v>
          </cell>
          <cell r="C581">
            <v>63</v>
          </cell>
        </row>
        <row r="582">
          <cell r="A582">
            <v>422</v>
          </cell>
          <cell r="B582">
            <v>173</v>
          </cell>
          <cell r="C582">
            <v>66</v>
          </cell>
        </row>
        <row r="583">
          <cell r="A583">
            <v>423</v>
          </cell>
          <cell r="B583">
            <v>169</v>
          </cell>
          <cell r="C583">
            <v>67</v>
          </cell>
        </row>
        <row r="584">
          <cell r="A584">
            <v>424</v>
          </cell>
          <cell r="B584">
            <v>169</v>
          </cell>
          <cell r="C584">
            <v>58</v>
          </cell>
        </row>
        <row r="585">
          <cell r="A585">
            <v>425</v>
          </cell>
          <cell r="B585">
            <v>167</v>
          </cell>
          <cell r="C585">
            <v>64</v>
          </cell>
        </row>
        <row r="586">
          <cell r="A586">
            <v>426</v>
          </cell>
          <cell r="B586">
            <v>162</v>
          </cell>
          <cell r="C586">
            <v>58</v>
          </cell>
        </row>
        <row r="587">
          <cell r="A587">
            <v>427</v>
          </cell>
          <cell r="B587">
            <v>170</v>
          </cell>
          <cell r="C587">
            <v>63</v>
          </cell>
        </row>
        <row r="588">
          <cell r="A588">
            <v>428</v>
          </cell>
          <cell r="B588">
            <v>175</v>
          </cell>
          <cell r="C588">
            <v>75</v>
          </cell>
        </row>
        <row r="589">
          <cell r="A589">
            <v>429</v>
          </cell>
          <cell r="B589">
            <v>175</v>
          </cell>
          <cell r="C589">
            <v>69</v>
          </cell>
        </row>
        <row r="590">
          <cell r="A590">
            <v>430</v>
          </cell>
          <cell r="B590">
            <v>170</v>
          </cell>
          <cell r="C590">
            <v>65</v>
          </cell>
        </row>
        <row r="591">
          <cell r="A591">
            <v>431</v>
          </cell>
          <cell r="B591">
            <v>168</v>
          </cell>
          <cell r="C591">
            <v>55</v>
          </cell>
        </row>
        <row r="592">
          <cell r="A592">
            <v>432</v>
          </cell>
          <cell r="B592">
            <v>185</v>
          </cell>
          <cell r="C592">
            <v>82</v>
          </cell>
        </row>
        <row r="593">
          <cell r="A593">
            <v>433</v>
          </cell>
          <cell r="B593">
            <v>166</v>
          </cell>
          <cell r="C593">
            <v>58</v>
          </cell>
        </row>
        <row r="594">
          <cell r="A594">
            <v>434</v>
          </cell>
          <cell r="B594">
            <v>161</v>
          </cell>
          <cell r="C594">
            <v>63</v>
          </cell>
        </row>
        <row r="595">
          <cell r="A595">
            <v>435</v>
          </cell>
          <cell r="B595">
            <v>176</v>
          </cell>
          <cell r="C595">
            <v>67</v>
          </cell>
        </row>
        <row r="596">
          <cell r="A596">
            <v>436</v>
          </cell>
          <cell r="B596">
            <v>179</v>
          </cell>
          <cell r="C596">
            <v>71</v>
          </cell>
        </row>
        <row r="597">
          <cell r="A597">
            <v>437</v>
          </cell>
          <cell r="B597">
            <v>167</v>
          </cell>
          <cell r="C597">
            <v>63</v>
          </cell>
        </row>
        <row r="598">
          <cell r="A598">
            <v>438</v>
          </cell>
          <cell r="B598">
            <v>163</v>
          </cell>
          <cell r="C598">
            <v>54</v>
          </cell>
        </row>
        <row r="599">
          <cell r="A599">
            <v>439</v>
          </cell>
          <cell r="B599">
            <v>167</v>
          </cell>
          <cell r="C599">
            <v>57</v>
          </cell>
        </row>
        <row r="600">
          <cell r="A600">
            <v>440</v>
          </cell>
          <cell r="B600">
            <v>179</v>
          </cell>
          <cell r="C600">
            <v>78</v>
          </cell>
        </row>
        <row r="601">
          <cell r="A601">
            <v>441</v>
          </cell>
          <cell r="B601">
            <v>180</v>
          </cell>
          <cell r="C601">
            <v>76</v>
          </cell>
        </row>
        <row r="602">
          <cell r="A602">
            <v>442</v>
          </cell>
          <cell r="B602">
            <v>166</v>
          </cell>
          <cell r="C602">
            <v>57</v>
          </cell>
        </row>
        <row r="603">
          <cell r="A603">
            <v>443</v>
          </cell>
          <cell r="B603">
            <v>171</v>
          </cell>
          <cell r="C603">
            <v>59</v>
          </cell>
        </row>
        <row r="604">
          <cell r="A604">
            <v>444</v>
          </cell>
          <cell r="B604">
            <v>163</v>
          </cell>
          <cell r="C604">
            <v>60</v>
          </cell>
        </row>
        <row r="605">
          <cell r="A605">
            <v>445</v>
          </cell>
          <cell r="B605">
            <v>180</v>
          </cell>
          <cell r="C605">
            <v>84</v>
          </cell>
        </row>
        <row r="606">
          <cell r="A606">
            <v>446</v>
          </cell>
          <cell r="B606">
            <v>179</v>
          </cell>
          <cell r="C606">
            <v>77</v>
          </cell>
        </row>
        <row r="607">
          <cell r="A607">
            <v>447</v>
          </cell>
          <cell r="B607">
            <v>176</v>
          </cell>
          <cell r="C607">
            <v>77</v>
          </cell>
        </row>
        <row r="608">
          <cell r="A608">
            <v>448</v>
          </cell>
          <cell r="B608">
            <v>164</v>
          </cell>
          <cell r="C608">
            <v>60</v>
          </cell>
        </row>
        <row r="609">
          <cell r="A609">
            <v>449</v>
          </cell>
          <cell r="B609">
            <v>168</v>
          </cell>
          <cell r="C609">
            <v>63</v>
          </cell>
        </row>
        <row r="610">
          <cell r="A610">
            <v>450</v>
          </cell>
          <cell r="B610">
            <v>174</v>
          </cell>
          <cell r="C610">
            <v>75</v>
          </cell>
        </row>
        <row r="611">
          <cell r="A611">
            <v>451</v>
          </cell>
          <cell r="B611">
            <v>170</v>
          </cell>
          <cell r="C611">
            <v>65</v>
          </cell>
        </row>
        <row r="612">
          <cell r="A612">
            <v>452</v>
          </cell>
          <cell r="B612">
            <v>162</v>
          </cell>
          <cell r="C612">
            <v>61</v>
          </cell>
        </row>
        <row r="613">
          <cell r="A613">
            <v>453</v>
          </cell>
          <cell r="B613">
            <v>157</v>
          </cell>
          <cell r="C613">
            <v>60</v>
          </cell>
        </row>
        <row r="614">
          <cell r="A614">
            <v>454</v>
          </cell>
          <cell r="B614">
            <v>157</v>
          </cell>
          <cell r="C614">
            <v>59</v>
          </cell>
        </row>
        <row r="615">
          <cell r="A615">
            <v>455</v>
          </cell>
          <cell r="B615">
            <v>177</v>
          </cell>
          <cell r="C615">
            <v>72</v>
          </cell>
        </row>
        <row r="616">
          <cell r="A616">
            <v>456</v>
          </cell>
          <cell r="B616">
            <v>161</v>
          </cell>
          <cell r="C616">
            <v>55</v>
          </cell>
        </row>
        <row r="617">
          <cell r="A617">
            <v>457</v>
          </cell>
          <cell r="B617">
            <v>148</v>
          </cell>
          <cell r="C617">
            <v>48</v>
          </cell>
        </row>
        <row r="618">
          <cell r="A618">
            <v>458</v>
          </cell>
          <cell r="B618">
            <v>168</v>
          </cell>
          <cell r="C618">
            <v>66</v>
          </cell>
        </row>
        <row r="619">
          <cell r="A619">
            <v>459</v>
          </cell>
          <cell r="B619">
            <v>176</v>
          </cell>
          <cell r="C619">
            <v>70</v>
          </cell>
        </row>
        <row r="620">
          <cell r="A620">
            <v>460</v>
          </cell>
          <cell r="B620">
            <v>166</v>
          </cell>
          <cell r="C620">
            <v>71</v>
          </cell>
        </row>
        <row r="621">
          <cell r="A621">
            <v>461</v>
          </cell>
          <cell r="B621">
            <v>169</v>
          </cell>
          <cell r="C621">
            <v>62</v>
          </cell>
        </row>
        <row r="622">
          <cell r="A622">
            <v>462</v>
          </cell>
          <cell r="B622">
            <v>168</v>
          </cell>
          <cell r="C622">
            <v>67</v>
          </cell>
        </row>
        <row r="623">
          <cell r="A623">
            <v>463</v>
          </cell>
          <cell r="B623">
            <v>176</v>
          </cell>
          <cell r="C623">
            <v>70</v>
          </cell>
        </row>
        <row r="624">
          <cell r="A624">
            <v>464</v>
          </cell>
          <cell r="B624">
            <v>167</v>
          </cell>
          <cell r="C624">
            <v>75</v>
          </cell>
        </row>
        <row r="625">
          <cell r="A625">
            <v>465</v>
          </cell>
          <cell r="B625">
            <v>159</v>
          </cell>
          <cell r="C625">
            <v>48</v>
          </cell>
        </row>
        <row r="626">
          <cell r="A626">
            <v>466</v>
          </cell>
          <cell r="B626">
            <v>164</v>
          </cell>
          <cell r="C626">
            <v>53</v>
          </cell>
        </row>
        <row r="627">
          <cell r="A627">
            <v>467</v>
          </cell>
          <cell r="B627">
            <v>181</v>
          </cell>
          <cell r="C627">
            <v>77</v>
          </cell>
        </row>
        <row r="628">
          <cell r="A628">
            <v>468</v>
          </cell>
          <cell r="B628">
            <v>165</v>
          </cell>
          <cell r="C628">
            <v>61</v>
          </cell>
        </row>
        <row r="629">
          <cell r="A629">
            <v>469</v>
          </cell>
          <cell r="B629">
            <v>171</v>
          </cell>
          <cell r="C629">
            <v>66</v>
          </cell>
        </row>
        <row r="630">
          <cell r="A630">
            <v>470</v>
          </cell>
          <cell r="B630">
            <v>159</v>
          </cell>
          <cell r="C630">
            <v>61</v>
          </cell>
        </row>
        <row r="631">
          <cell r="A631">
            <v>471</v>
          </cell>
          <cell r="B631">
            <v>174</v>
          </cell>
          <cell r="C631">
            <v>70</v>
          </cell>
        </row>
        <row r="632">
          <cell r="A632">
            <v>472</v>
          </cell>
          <cell r="B632">
            <v>160</v>
          </cell>
          <cell r="C632">
            <v>57</v>
          </cell>
        </row>
        <row r="633">
          <cell r="A633">
            <v>473</v>
          </cell>
          <cell r="B633">
            <v>169</v>
          </cell>
          <cell r="C633">
            <v>65</v>
          </cell>
        </row>
        <row r="634">
          <cell r="A634">
            <v>474</v>
          </cell>
          <cell r="B634">
            <v>167</v>
          </cell>
          <cell r="C634">
            <v>63</v>
          </cell>
        </row>
        <row r="635">
          <cell r="A635">
            <v>475</v>
          </cell>
          <cell r="B635">
            <v>170</v>
          </cell>
          <cell r="C635">
            <v>65</v>
          </cell>
        </row>
        <row r="636">
          <cell r="A636">
            <v>476</v>
          </cell>
          <cell r="B636">
            <v>161</v>
          </cell>
          <cell r="C636">
            <v>58</v>
          </cell>
        </row>
        <row r="637">
          <cell r="A637">
            <v>477</v>
          </cell>
          <cell r="B637">
            <v>174</v>
          </cell>
          <cell r="C637">
            <v>74</v>
          </cell>
        </row>
        <row r="638">
          <cell r="A638">
            <v>478</v>
          </cell>
          <cell r="B638">
            <v>178</v>
          </cell>
          <cell r="C638">
            <v>71</v>
          </cell>
        </row>
        <row r="639">
          <cell r="A639">
            <v>479</v>
          </cell>
          <cell r="B639">
            <v>168</v>
          </cell>
          <cell r="C639">
            <v>71</v>
          </cell>
        </row>
        <row r="640">
          <cell r="A640">
            <v>480</v>
          </cell>
          <cell r="B640">
            <v>168</v>
          </cell>
          <cell r="C640">
            <v>67</v>
          </cell>
        </row>
        <row r="641">
          <cell r="A641">
            <v>481</v>
          </cell>
          <cell r="B641">
            <v>165</v>
          </cell>
          <cell r="C641">
            <v>55</v>
          </cell>
        </row>
        <row r="642">
          <cell r="A642">
            <v>482</v>
          </cell>
          <cell r="B642">
            <v>173</v>
          </cell>
          <cell r="C642">
            <v>65</v>
          </cell>
        </row>
        <row r="643">
          <cell r="A643">
            <v>483</v>
          </cell>
          <cell r="B643">
            <v>166</v>
          </cell>
          <cell r="C643">
            <v>55</v>
          </cell>
        </row>
        <row r="644">
          <cell r="A644">
            <v>484</v>
          </cell>
          <cell r="B644">
            <v>175</v>
          </cell>
          <cell r="C644">
            <v>78</v>
          </cell>
        </row>
        <row r="645">
          <cell r="A645">
            <v>485</v>
          </cell>
          <cell r="B645">
            <v>158</v>
          </cell>
          <cell r="C645">
            <v>57</v>
          </cell>
        </row>
        <row r="646">
          <cell r="A646">
            <v>486</v>
          </cell>
          <cell r="B646">
            <v>174</v>
          </cell>
          <cell r="C646">
            <v>65</v>
          </cell>
        </row>
        <row r="647">
          <cell r="A647">
            <v>487</v>
          </cell>
          <cell r="B647">
            <v>178</v>
          </cell>
          <cell r="C647">
            <v>60</v>
          </cell>
        </row>
        <row r="648">
          <cell r="A648">
            <v>488</v>
          </cell>
          <cell r="B648">
            <v>170</v>
          </cell>
          <cell r="C648">
            <v>62</v>
          </cell>
        </row>
        <row r="649">
          <cell r="A649">
            <v>489</v>
          </cell>
          <cell r="B649">
            <v>167</v>
          </cell>
          <cell r="C649">
            <v>61</v>
          </cell>
        </row>
        <row r="650">
          <cell r="A650">
            <v>490</v>
          </cell>
          <cell r="B650">
            <v>168</v>
          </cell>
          <cell r="C650">
            <v>70</v>
          </cell>
        </row>
        <row r="651">
          <cell r="A651">
            <v>491</v>
          </cell>
          <cell r="B651">
            <v>161</v>
          </cell>
          <cell r="C651">
            <v>66</v>
          </cell>
        </row>
        <row r="652">
          <cell r="A652">
            <v>492</v>
          </cell>
          <cell r="B652">
            <v>161</v>
          </cell>
          <cell r="C652">
            <v>60</v>
          </cell>
        </row>
        <row r="653">
          <cell r="A653">
            <v>493</v>
          </cell>
          <cell r="B653">
            <v>166</v>
          </cell>
          <cell r="C653">
            <v>64</v>
          </cell>
        </row>
        <row r="654">
          <cell r="A654">
            <v>494</v>
          </cell>
          <cell r="B654">
            <v>169</v>
          </cell>
          <cell r="C654">
            <v>66</v>
          </cell>
        </row>
        <row r="655">
          <cell r="A655">
            <v>495</v>
          </cell>
          <cell r="B655">
            <v>164</v>
          </cell>
          <cell r="C655">
            <v>68</v>
          </cell>
        </row>
        <row r="656">
          <cell r="A656">
            <v>496</v>
          </cell>
          <cell r="B656">
            <v>181</v>
          </cell>
          <cell r="C656">
            <v>69</v>
          </cell>
        </row>
        <row r="657">
          <cell r="A657">
            <v>497</v>
          </cell>
          <cell r="B657">
            <v>165</v>
          </cell>
          <cell r="C657">
            <v>68</v>
          </cell>
        </row>
        <row r="658">
          <cell r="A658">
            <v>498</v>
          </cell>
          <cell r="B658">
            <v>171</v>
          </cell>
          <cell r="C658">
            <v>65</v>
          </cell>
        </row>
        <row r="659">
          <cell r="A659">
            <v>499</v>
          </cell>
          <cell r="B659">
            <v>169</v>
          </cell>
          <cell r="C659">
            <v>61</v>
          </cell>
        </row>
        <row r="660">
          <cell r="A660">
            <v>0</v>
          </cell>
          <cell r="B660">
            <v>168</v>
          </cell>
          <cell r="C660">
            <v>65</v>
          </cell>
        </row>
      </sheetData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ка"/>
      <sheetName val="Прибыль"/>
      <sheetName val="Курс_акции"/>
      <sheetName val="Данные"/>
      <sheetName val="Дан K2.1"/>
      <sheetName val="Дан K2.3"/>
      <sheetName val="Таб 1"/>
      <sheetName val="Приложение"/>
    </sheetNames>
    <sheetDataSet>
      <sheetData sheetId="0">
        <row r="9">
          <cell r="B9">
            <v>80</v>
          </cell>
        </row>
        <row r="10">
          <cell r="B10">
            <v>105</v>
          </cell>
        </row>
        <row r="11">
          <cell r="B11">
            <v>100</v>
          </cell>
        </row>
        <row r="12">
          <cell r="B12">
            <v>94</v>
          </cell>
        </row>
        <row r="13">
          <cell r="B13">
            <v>112</v>
          </cell>
        </row>
        <row r="14">
          <cell r="B14">
            <v>108</v>
          </cell>
        </row>
        <row r="15">
          <cell r="B15">
            <v>100</v>
          </cell>
        </row>
        <row r="16">
          <cell r="B16">
            <v>88</v>
          </cell>
        </row>
        <row r="17">
          <cell r="B17">
            <v>92</v>
          </cell>
        </row>
        <row r="18">
          <cell r="B18">
            <v>90</v>
          </cell>
        </row>
        <row r="19">
          <cell r="B19">
            <v>92</v>
          </cell>
        </row>
        <row r="20">
          <cell r="B20">
            <v>101</v>
          </cell>
        </row>
        <row r="21">
          <cell r="B21">
            <v>98</v>
          </cell>
        </row>
        <row r="22">
          <cell r="B22">
            <v>95</v>
          </cell>
        </row>
        <row r="23">
          <cell r="B23">
            <v>90</v>
          </cell>
        </row>
        <row r="24">
          <cell r="B24">
            <v>95</v>
          </cell>
        </row>
        <row r="25">
          <cell r="B25">
            <v>109</v>
          </cell>
        </row>
        <row r="26">
          <cell r="B26">
            <v>90</v>
          </cell>
        </row>
        <row r="27">
          <cell r="B27">
            <v>97</v>
          </cell>
        </row>
        <row r="28">
          <cell r="B28">
            <v>90</v>
          </cell>
        </row>
        <row r="29">
          <cell r="B29">
            <v>87</v>
          </cell>
        </row>
        <row r="30">
          <cell r="B30">
            <v>100</v>
          </cell>
        </row>
        <row r="31">
          <cell r="B31">
            <v>98</v>
          </cell>
        </row>
        <row r="32">
          <cell r="B32">
            <v>89</v>
          </cell>
        </row>
        <row r="33">
          <cell r="B33">
            <v>90</v>
          </cell>
        </row>
        <row r="34">
          <cell r="B34">
            <v>97</v>
          </cell>
        </row>
        <row r="35">
          <cell r="B35">
            <v>108</v>
          </cell>
        </row>
        <row r="36">
          <cell r="B36">
            <v>102</v>
          </cell>
        </row>
        <row r="37">
          <cell r="B37">
            <v>88</v>
          </cell>
        </row>
        <row r="38">
          <cell r="B38">
            <v>96</v>
          </cell>
        </row>
        <row r="39">
          <cell r="B39">
            <v>92</v>
          </cell>
        </row>
        <row r="40">
          <cell r="B40">
            <v>102</v>
          </cell>
        </row>
        <row r="41">
          <cell r="B41">
            <v>115</v>
          </cell>
        </row>
        <row r="42">
          <cell r="B42">
            <v>90</v>
          </cell>
        </row>
        <row r="43">
          <cell r="B43">
            <v>92</v>
          </cell>
        </row>
        <row r="44">
          <cell r="B44">
            <v>95</v>
          </cell>
        </row>
        <row r="45">
          <cell r="B45">
            <v>108</v>
          </cell>
        </row>
        <row r="46">
          <cell r="B46">
            <v>95</v>
          </cell>
        </row>
        <row r="47">
          <cell r="B47">
            <v>99</v>
          </cell>
        </row>
        <row r="48">
          <cell r="B48">
            <v>97</v>
          </cell>
        </row>
        <row r="49">
          <cell r="B49">
            <v>102</v>
          </cell>
        </row>
        <row r="50">
          <cell r="B50">
            <v>95</v>
          </cell>
        </row>
        <row r="51">
          <cell r="B51">
            <v>90</v>
          </cell>
        </row>
        <row r="52">
          <cell r="B52">
            <v>101</v>
          </cell>
        </row>
        <row r="53">
          <cell r="B53">
            <v>104</v>
          </cell>
        </row>
        <row r="54">
          <cell r="B54">
            <v>120</v>
          </cell>
        </row>
        <row r="55">
          <cell r="B55">
            <v>101</v>
          </cell>
        </row>
        <row r="56">
          <cell r="B56">
            <v>95</v>
          </cell>
        </row>
        <row r="57">
          <cell r="B57">
            <v>98</v>
          </cell>
        </row>
        <row r="58">
          <cell r="B58">
            <v>108</v>
          </cell>
        </row>
      </sheetData>
      <sheetData sheetId="1">
        <row r="5">
          <cell r="E5">
            <v>0.02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8C3C-A5A5-4C6C-8621-5365DEC86230}">
  <dimension ref="A1:C201"/>
  <sheetViews>
    <sheetView workbookViewId="0">
      <selection activeCell="A2" sqref="A1:C201"/>
    </sheetView>
  </sheetViews>
  <sheetFormatPr defaultRowHeight="13.8" x14ac:dyDescent="0.25"/>
  <cols>
    <col min="1" max="12" width="6.597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160</v>
      </c>
      <c r="C2" s="2">
        <v>61</v>
      </c>
    </row>
    <row r="3" spans="1:3" x14ac:dyDescent="0.25">
      <c r="A3" s="2">
        <v>2</v>
      </c>
      <c r="B3" s="2">
        <v>178</v>
      </c>
      <c r="C3" s="2">
        <v>69</v>
      </c>
    </row>
    <row r="4" spans="1:3" x14ac:dyDescent="0.25">
      <c r="A4" s="2">
        <v>3</v>
      </c>
      <c r="B4" s="2">
        <v>170</v>
      </c>
      <c r="C4" s="2">
        <v>70</v>
      </c>
    </row>
    <row r="5" spans="1:3" x14ac:dyDescent="0.25">
      <c r="A5" s="2">
        <v>4</v>
      </c>
      <c r="B5" s="2">
        <v>168</v>
      </c>
      <c r="C5" s="2">
        <v>60</v>
      </c>
    </row>
    <row r="6" spans="1:3" x14ac:dyDescent="0.25">
      <c r="A6" s="2">
        <v>5</v>
      </c>
      <c r="B6" s="2">
        <v>173</v>
      </c>
      <c r="C6" s="2">
        <v>69</v>
      </c>
    </row>
    <row r="7" spans="1:3" x14ac:dyDescent="0.25">
      <c r="A7" s="2">
        <v>6</v>
      </c>
      <c r="B7" s="2">
        <v>176</v>
      </c>
      <c r="C7" s="2">
        <v>70</v>
      </c>
    </row>
    <row r="8" spans="1:3" x14ac:dyDescent="0.25">
      <c r="A8" s="2">
        <v>7</v>
      </c>
      <c r="B8" s="2">
        <v>170</v>
      </c>
      <c r="C8" s="2">
        <v>58</v>
      </c>
    </row>
    <row r="9" spans="1:3" x14ac:dyDescent="0.25">
      <c r="A9" s="2">
        <v>8</v>
      </c>
      <c r="B9" s="2">
        <v>163</v>
      </c>
      <c r="C9" s="2">
        <v>64</v>
      </c>
    </row>
    <row r="10" spans="1:3" x14ac:dyDescent="0.25">
      <c r="A10" s="2">
        <v>9</v>
      </c>
      <c r="B10" s="2">
        <v>165</v>
      </c>
      <c r="C10" s="2">
        <v>57</v>
      </c>
    </row>
    <row r="11" spans="1:3" x14ac:dyDescent="0.25">
      <c r="A11" s="2">
        <v>10</v>
      </c>
      <c r="B11" s="2">
        <v>165</v>
      </c>
      <c r="C11" s="2">
        <v>60</v>
      </c>
    </row>
    <row r="12" spans="1:3" x14ac:dyDescent="0.25">
      <c r="A12" s="2">
        <v>11</v>
      </c>
      <c r="B12" s="2">
        <v>170</v>
      </c>
      <c r="C12" s="2">
        <v>61</v>
      </c>
    </row>
    <row r="13" spans="1:3" x14ac:dyDescent="0.25">
      <c r="A13" s="2">
        <v>12</v>
      </c>
      <c r="B13" s="2">
        <v>166</v>
      </c>
      <c r="C13" s="2">
        <v>55</v>
      </c>
    </row>
    <row r="14" spans="1:3" x14ac:dyDescent="0.25">
      <c r="A14" s="2">
        <v>13</v>
      </c>
      <c r="B14" s="2">
        <v>165</v>
      </c>
      <c r="C14" s="2">
        <v>63</v>
      </c>
    </row>
    <row r="15" spans="1:3" x14ac:dyDescent="0.25">
      <c r="A15" s="2">
        <v>14</v>
      </c>
      <c r="B15" s="2">
        <v>181</v>
      </c>
      <c r="C15" s="2">
        <v>77</v>
      </c>
    </row>
    <row r="16" spans="1:3" x14ac:dyDescent="0.25">
      <c r="A16" s="2">
        <v>15</v>
      </c>
      <c r="B16" s="2">
        <v>172</v>
      </c>
      <c r="C16" s="2">
        <v>64</v>
      </c>
    </row>
    <row r="17" spans="1:3" x14ac:dyDescent="0.25">
      <c r="A17" s="2">
        <v>16</v>
      </c>
      <c r="B17" s="2">
        <v>165</v>
      </c>
      <c r="C17" s="2">
        <v>63</v>
      </c>
    </row>
    <row r="18" spans="1:3" x14ac:dyDescent="0.25">
      <c r="A18" s="2">
        <v>17</v>
      </c>
      <c r="B18" s="2">
        <v>172</v>
      </c>
      <c r="C18" s="2">
        <v>78</v>
      </c>
    </row>
    <row r="19" spans="1:3" x14ac:dyDescent="0.25">
      <c r="A19" s="2">
        <v>18</v>
      </c>
      <c r="B19" s="2">
        <v>178</v>
      </c>
      <c r="C19" s="2">
        <v>75</v>
      </c>
    </row>
    <row r="20" spans="1:3" x14ac:dyDescent="0.25">
      <c r="A20" s="2">
        <v>19</v>
      </c>
      <c r="B20" s="2">
        <v>169</v>
      </c>
      <c r="C20" s="2">
        <v>74</v>
      </c>
    </row>
    <row r="21" spans="1:3" x14ac:dyDescent="0.25">
      <c r="A21" s="2">
        <v>20</v>
      </c>
      <c r="B21" s="2">
        <v>165</v>
      </c>
      <c r="C21" s="2">
        <v>63</v>
      </c>
    </row>
    <row r="22" spans="1:3" x14ac:dyDescent="0.25">
      <c r="A22" s="2">
        <v>21</v>
      </c>
      <c r="B22" s="2">
        <v>174</v>
      </c>
      <c r="C22" s="2">
        <v>75</v>
      </c>
    </row>
    <row r="23" spans="1:3" x14ac:dyDescent="0.25">
      <c r="A23" s="2">
        <v>22</v>
      </c>
      <c r="B23" s="2">
        <v>159</v>
      </c>
      <c r="C23" s="2">
        <v>54</v>
      </c>
    </row>
    <row r="24" spans="1:3" x14ac:dyDescent="0.25">
      <c r="A24" s="2">
        <v>23</v>
      </c>
      <c r="B24" s="2">
        <v>171</v>
      </c>
      <c r="C24" s="2">
        <v>66</v>
      </c>
    </row>
    <row r="25" spans="1:3" x14ac:dyDescent="0.25">
      <c r="A25" s="2">
        <v>24</v>
      </c>
      <c r="B25" s="2">
        <v>169</v>
      </c>
      <c r="C25" s="2">
        <v>67</v>
      </c>
    </row>
    <row r="26" spans="1:3" x14ac:dyDescent="0.25">
      <c r="A26" s="2">
        <v>25</v>
      </c>
      <c r="B26" s="2">
        <v>176</v>
      </c>
      <c r="C26" s="2">
        <v>62</v>
      </c>
    </row>
    <row r="27" spans="1:3" x14ac:dyDescent="0.25">
      <c r="A27" s="2">
        <v>26</v>
      </c>
      <c r="B27" s="2">
        <v>170</v>
      </c>
      <c r="C27" s="2">
        <v>65</v>
      </c>
    </row>
    <row r="28" spans="1:3" x14ac:dyDescent="0.25">
      <c r="A28" s="2">
        <v>27</v>
      </c>
      <c r="B28" s="2">
        <v>170</v>
      </c>
      <c r="C28" s="2">
        <v>66</v>
      </c>
    </row>
    <row r="29" spans="1:3" x14ac:dyDescent="0.25">
      <c r="A29" s="2">
        <v>28</v>
      </c>
      <c r="B29" s="2">
        <v>165</v>
      </c>
      <c r="C29" s="2">
        <v>61</v>
      </c>
    </row>
    <row r="30" spans="1:3" x14ac:dyDescent="0.25">
      <c r="A30" s="2">
        <v>29</v>
      </c>
      <c r="B30" s="2">
        <v>162</v>
      </c>
      <c r="C30" s="2">
        <v>66</v>
      </c>
    </row>
    <row r="31" spans="1:3" x14ac:dyDescent="0.25">
      <c r="A31" s="2">
        <v>30</v>
      </c>
      <c r="B31" s="2">
        <v>175</v>
      </c>
      <c r="C31" s="2">
        <v>75</v>
      </c>
    </row>
    <row r="32" spans="1:3" x14ac:dyDescent="0.25">
      <c r="A32" s="2">
        <v>31</v>
      </c>
      <c r="B32" s="2">
        <v>157</v>
      </c>
      <c r="C32" s="2">
        <v>53</v>
      </c>
    </row>
    <row r="33" spans="1:3" x14ac:dyDescent="0.25">
      <c r="A33" s="2">
        <v>32</v>
      </c>
      <c r="B33" s="2">
        <v>161</v>
      </c>
      <c r="C33" s="2">
        <v>55</v>
      </c>
    </row>
    <row r="34" spans="1:3" x14ac:dyDescent="0.25">
      <c r="A34" s="2">
        <v>33</v>
      </c>
      <c r="B34" s="2">
        <v>172</v>
      </c>
      <c r="C34" s="2">
        <v>66</v>
      </c>
    </row>
    <row r="35" spans="1:3" x14ac:dyDescent="0.25">
      <c r="A35" s="2">
        <v>34</v>
      </c>
      <c r="B35" s="2">
        <v>159</v>
      </c>
      <c r="C35" s="2">
        <v>55</v>
      </c>
    </row>
    <row r="36" spans="1:3" x14ac:dyDescent="0.25">
      <c r="A36" s="2">
        <v>35</v>
      </c>
      <c r="B36" s="2">
        <v>162</v>
      </c>
      <c r="C36" s="2">
        <v>65</v>
      </c>
    </row>
    <row r="37" spans="1:3" x14ac:dyDescent="0.25">
      <c r="A37" s="2">
        <v>36</v>
      </c>
      <c r="B37" s="2">
        <v>167</v>
      </c>
      <c r="C37" s="2">
        <v>63</v>
      </c>
    </row>
    <row r="38" spans="1:3" x14ac:dyDescent="0.25">
      <c r="A38" s="2">
        <v>37</v>
      </c>
      <c r="B38" s="2">
        <v>159</v>
      </c>
      <c r="C38" s="2">
        <v>68</v>
      </c>
    </row>
    <row r="39" spans="1:3" x14ac:dyDescent="0.25">
      <c r="A39" s="2">
        <v>38</v>
      </c>
      <c r="B39" s="2">
        <v>160</v>
      </c>
      <c r="C39" s="2">
        <v>62</v>
      </c>
    </row>
    <row r="40" spans="1:3" x14ac:dyDescent="0.25">
      <c r="A40" s="2">
        <v>39</v>
      </c>
      <c r="B40" s="2">
        <v>175</v>
      </c>
      <c r="C40" s="2">
        <v>75</v>
      </c>
    </row>
    <row r="41" spans="1:3" x14ac:dyDescent="0.25">
      <c r="A41" s="2">
        <v>40</v>
      </c>
      <c r="B41" s="2">
        <v>163</v>
      </c>
      <c r="C41" s="2">
        <v>67</v>
      </c>
    </row>
    <row r="42" spans="1:3" x14ac:dyDescent="0.25">
      <c r="A42" s="2">
        <v>41</v>
      </c>
      <c r="B42" s="2">
        <v>169</v>
      </c>
      <c r="C42" s="2">
        <v>56</v>
      </c>
    </row>
    <row r="43" spans="1:3" x14ac:dyDescent="0.25">
      <c r="A43" s="2">
        <v>42</v>
      </c>
      <c r="B43" s="2">
        <v>180</v>
      </c>
      <c r="C43" s="2">
        <v>65</v>
      </c>
    </row>
    <row r="44" spans="1:3" x14ac:dyDescent="0.25">
      <c r="A44" s="2">
        <v>43</v>
      </c>
      <c r="B44" s="2">
        <v>165</v>
      </c>
      <c r="C44" s="2">
        <v>63</v>
      </c>
    </row>
    <row r="45" spans="1:3" x14ac:dyDescent="0.25">
      <c r="A45" s="2">
        <v>44</v>
      </c>
      <c r="B45" s="2">
        <v>168</v>
      </c>
      <c r="C45" s="2">
        <v>67</v>
      </c>
    </row>
    <row r="46" spans="1:3" x14ac:dyDescent="0.25">
      <c r="A46" s="2">
        <v>45</v>
      </c>
      <c r="B46" s="2">
        <v>169</v>
      </c>
      <c r="C46" s="2">
        <v>68</v>
      </c>
    </row>
    <row r="47" spans="1:3" x14ac:dyDescent="0.25">
      <c r="A47" s="2">
        <v>46</v>
      </c>
      <c r="B47" s="2">
        <v>170</v>
      </c>
      <c r="C47" s="2">
        <v>69</v>
      </c>
    </row>
    <row r="48" spans="1:3" x14ac:dyDescent="0.25">
      <c r="A48" s="2">
        <v>47</v>
      </c>
      <c r="B48" s="2">
        <v>163</v>
      </c>
      <c r="C48" s="2">
        <v>57</v>
      </c>
    </row>
    <row r="49" spans="1:3" x14ac:dyDescent="0.25">
      <c r="A49" s="2">
        <v>48</v>
      </c>
      <c r="B49" s="2">
        <v>178</v>
      </c>
      <c r="C49" s="2">
        <v>75</v>
      </c>
    </row>
    <row r="50" spans="1:3" x14ac:dyDescent="0.25">
      <c r="A50" s="2">
        <v>49</v>
      </c>
      <c r="B50" s="2">
        <v>162</v>
      </c>
      <c r="C50" s="2">
        <v>53</v>
      </c>
    </row>
    <row r="51" spans="1:3" x14ac:dyDescent="0.25">
      <c r="A51" s="2">
        <v>50</v>
      </c>
      <c r="B51" s="2">
        <v>178</v>
      </c>
      <c r="C51" s="2">
        <v>69</v>
      </c>
    </row>
    <row r="52" spans="1:3" x14ac:dyDescent="0.25">
      <c r="A52" s="2">
        <v>51</v>
      </c>
      <c r="B52" s="2">
        <v>165</v>
      </c>
      <c r="C52" s="2">
        <v>67</v>
      </c>
    </row>
    <row r="53" spans="1:3" x14ac:dyDescent="0.25">
      <c r="A53" s="2">
        <v>52</v>
      </c>
      <c r="B53" s="2">
        <v>162</v>
      </c>
      <c r="C53" s="2">
        <v>60</v>
      </c>
    </row>
    <row r="54" spans="1:3" x14ac:dyDescent="0.25">
      <c r="A54" s="2">
        <v>53</v>
      </c>
      <c r="B54" s="2">
        <v>171</v>
      </c>
      <c r="C54" s="2">
        <v>60</v>
      </c>
    </row>
    <row r="55" spans="1:3" x14ac:dyDescent="0.25">
      <c r="A55" s="2">
        <v>54</v>
      </c>
      <c r="B55" s="2">
        <v>172</v>
      </c>
      <c r="C55" s="2">
        <v>72</v>
      </c>
    </row>
    <row r="56" spans="1:3" x14ac:dyDescent="0.25">
      <c r="A56" s="2">
        <v>55</v>
      </c>
      <c r="B56" s="2">
        <v>171</v>
      </c>
      <c r="C56" s="2">
        <v>65</v>
      </c>
    </row>
    <row r="57" spans="1:3" x14ac:dyDescent="0.25">
      <c r="A57" s="2">
        <v>56</v>
      </c>
      <c r="B57" s="2">
        <v>166</v>
      </c>
      <c r="C57" s="2">
        <v>62</v>
      </c>
    </row>
    <row r="58" spans="1:3" x14ac:dyDescent="0.25">
      <c r="A58" s="2">
        <v>57</v>
      </c>
      <c r="B58" s="2">
        <v>164</v>
      </c>
      <c r="C58" s="2">
        <v>56</v>
      </c>
    </row>
    <row r="59" spans="1:3" x14ac:dyDescent="0.25">
      <c r="A59" s="2">
        <v>58</v>
      </c>
      <c r="B59" s="2">
        <v>164</v>
      </c>
      <c r="C59" s="2">
        <v>63</v>
      </c>
    </row>
    <row r="60" spans="1:3" x14ac:dyDescent="0.25">
      <c r="A60" s="2">
        <v>59</v>
      </c>
      <c r="B60" s="2">
        <v>169</v>
      </c>
      <c r="C60" s="2">
        <v>65</v>
      </c>
    </row>
    <row r="61" spans="1:3" x14ac:dyDescent="0.25">
      <c r="A61" s="2">
        <v>60</v>
      </c>
      <c r="B61" s="2">
        <v>169</v>
      </c>
      <c r="C61" s="2">
        <v>75</v>
      </c>
    </row>
    <row r="62" spans="1:3" x14ac:dyDescent="0.25">
      <c r="A62" s="2">
        <v>61</v>
      </c>
      <c r="B62" s="2">
        <v>163</v>
      </c>
      <c r="C62" s="2">
        <v>54</v>
      </c>
    </row>
    <row r="63" spans="1:3" x14ac:dyDescent="0.25">
      <c r="A63" s="2">
        <v>62</v>
      </c>
      <c r="B63" s="2">
        <v>173</v>
      </c>
      <c r="C63" s="2">
        <v>75</v>
      </c>
    </row>
    <row r="64" spans="1:3" x14ac:dyDescent="0.25">
      <c r="A64" s="2">
        <v>63</v>
      </c>
      <c r="B64" s="2">
        <v>176</v>
      </c>
      <c r="C64" s="2">
        <v>67</v>
      </c>
    </row>
    <row r="65" spans="1:3" x14ac:dyDescent="0.25">
      <c r="A65" s="2">
        <v>64</v>
      </c>
      <c r="B65" s="2">
        <v>168</v>
      </c>
      <c r="C65" s="2">
        <v>55</v>
      </c>
    </row>
    <row r="66" spans="1:3" x14ac:dyDescent="0.25">
      <c r="A66" s="2">
        <v>65</v>
      </c>
      <c r="B66" s="2">
        <v>169</v>
      </c>
      <c r="C66" s="2">
        <v>66</v>
      </c>
    </row>
    <row r="67" spans="1:3" x14ac:dyDescent="0.25">
      <c r="A67" s="2">
        <v>66</v>
      </c>
      <c r="B67" s="2">
        <v>168</v>
      </c>
      <c r="C67" s="2">
        <v>67</v>
      </c>
    </row>
    <row r="68" spans="1:3" x14ac:dyDescent="0.25">
      <c r="A68" s="2">
        <v>67</v>
      </c>
      <c r="B68" s="2">
        <v>166</v>
      </c>
      <c r="C68" s="2">
        <v>64</v>
      </c>
    </row>
    <row r="69" spans="1:3" x14ac:dyDescent="0.25">
      <c r="A69" s="2">
        <v>68</v>
      </c>
      <c r="B69" s="2">
        <v>178</v>
      </c>
      <c r="C69" s="2">
        <v>80</v>
      </c>
    </row>
    <row r="70" spans="1:3" x14ac:dyDescent="0.25">
      <c r="A70" s="2">
        <v>69</v>
      </c>
      <c r="B70" s="2">
        <v>165</v>
      </c>
      <c r="C70" s="2">
        <v>62</v>
      </c>
    </row>
    <row r="71" spans="1:3" x14ac:dyDescent="0.25">
      <c r="A71" s="2">
        <v>70</v>
      </c>
      <c r="B71" s="2">
        <v>164</v>
      </c>
      <c r="C71" s="2">
        <v>62</v>
      </c>
    </row>
    <row r="72" spans="1:3" x14ac:dyDescent="0.25">
      <c r="A72" s="2">
        <v>71</v>
      </c>
      <c r="B72" s="2">
        <v>161</v>
      </c>
      <c r="C72" s="2">
        <v>51</v>
      </c>
    </row>
    <row r="73" spans="1:3" x14ac:dyDescent="0.25">
      <c r="A73" s="2">
        <v>72</v>
      </c>
      <c r="B73" s="2">
        <v>170</v>
      </c>
      <c r="C73" s="2">
        <v>66</v>
      </c>
    </row>
    <row r="74" spans="1:3" x14ac:dyDescent="0.25">
      <c r="A74" s="2">
        <v>73</v>
      </c>
      <c r="B74" s="2">
        <v>164</v>
      </c>
      <c r="C74" s="2">
        <v>53</v>
      </c>
    </row>
    <row r="75" spans="1:3" x14ac:dyDescent="0.25">
      <c r="A75" s="2">
        <v>74</v>
      </c>
      <c r="B75" s="2">
        <v>171</v>
      </c>
      <c r="C75" s="2">
        <v>62</v>
      </c>
    </row>
    <row r="76" spans="1:3" x14ac:dyDescent="0.25">
      <c r="A76" s="2">
        <v>75</v>
      </c>
      <c r="B76" s="2">
        <v>171</v>
      </c>
      <c r="C76" s="2">
        <v>67</v>
      </c>
    </row>
    <row r="77" spans="1:3" x14ac:dyDescent="0.25">
      <c r="A77" s="2">
        <v>76</v>
      </c>
      <c r="B77" s="2">
        <v>163</v>
      </c>
      <c r="C77" s="2">
        <v>63</v>
      </c>
    </row>
    <row r="78" spans="1:3" x14ac:dyDescent="0.25">
      <c r="A78" s="2">
        <v>77</v>
      </c>
      <c r="B78" s="2">
        <v>167</v>
      </c>
      <c r="C78" s="2">
        <v>64</v>
      </c>
    </row>
    <row r="79" spans="1:3" x14ac:dyDescent="0.25">
      <c r="A79" s="2">
        <v>78</v>
      </c>
      <c r="B79" s="2">
        <v>165</v>
      </c>
      <c r="C79" s="2">
        <v>63</v>
      </c>
    </row>
    <row r="80" spans="1:3" x14ac:dyDescent="0.25">
      <c r="A80" s="2">
        <v>79</v>
      </c>
      <c r="B80" s="2">
        <v>175</v>
      </c>
      <c r="C80" s="2">
        <v>66</v>
      </c>
    </row>
    <row r="81" spans="1:3" x14ac:dyDescent="0.25">
      <c r="A81" s="2">
        <v>80</v>
      </c>
      <c r="B81" s="2">
        <v>171</v>
      </c>
      <c r="C81" s="2">
        <v>66</v>
      </c>
    </row>
    <row r="82" spans="1:3" x14ac:dyDescent="0.25">
      <c r="A82" s="2">
        <v>81</v>
      </c>
      <c r="B82" s="2">
        <v>174</v>
      </c>
      <c r="C82" s="2">
        <v>67</v>
      </c>
    </row>
    <row r="83" spans="1:3" x14ac:dyDescent="0.25">
      <c r="A83" s="2">
        <v>82</v>
      </c>
      <c r="B83" s="2">
        <v>164</v>
      </c>
      <c r="C83" s="2">
        <v>59</v>
      </c>
    </row>
    <row r="84" spans="1:3" x14ac:dyDescent="0.25">
      <c r="A84" s="2">
        <v>83</v>
      </c>
      <c r="B84" s="2">
        <v>166</v>
      </c>
      <c r="C84" s="2">
        <v>78</v>
      </c>
    </row>
    <row r="85" spans="1:3" x14ac:dyDescent="0.25">
      <c r="A85" s="2">
        <v>84</v>
      </c>
      <c r="B85" s="2">
        <v>161</v>
      </c>
      <c r="C85" s="2">
        <v>55</v>
      </c>
    </row>
    <row r="86" spans="1:3" x14ac:dyDescent="0.25">
      <c r="A86" s="2">
        <v>85</v>
      </c>
      <c r="B86" s="2">
        <v>169</v>
      </c>
      <c r="C86" s="2">
        <v>64</v>
      </c>
    </row>
    <row r="87" spans="1:3" x14ac:dyDescent="0.25">
      <c r="A87" s="2">
        <v>86</v>
      </c>
      <c r="B87" s="2">
        <v>163</v>
      </c>
      <c r="C87" s="2">
        <v>64</v>
      </c>
    </row>
    <row r="88" spans="1:3" x14ac:dyDescent="0.25">
      <c r="A88" s="2">
        <v>87</v>
      </c>
      <c r="B88" s="2">
        <v>168</v>
      </c>
      <c r="C88" s="2">
        <v>58</v>
      </c>
    </row>
    <row r="89" spans="1:3" x14ac:dyDescent="0.25">
      <c r="A89" s="2">
        <v>88</v>
      </c>
      <c r="B89" s="2">
        <v>166</v>
      </c>
      <c r="C89" s="2">
        <v>63</v>
      </c>
    </row>
    <row r="90" spans="1:3" x14ac:dyDescent="0.25">
      <c r="A90" s="2">
        <v>89</v>
      </c>
      <c r="B90" s="2">
        <v>172</v>
      </c>
      <c r="C90" s="2">
        <v>69</v>
      </c>
    </row>
    <row r="91" spans="1:3" x14ac:dyDescent="0.25">
      <c r="A91" s="2">
        <v>90</v>
      </c>
      <c r="B91" s="2">
        <v>165</v>
      </c>
      <c r="C91" s="2">
        <v>76</v>
      </c>
    </row>
    <row r="92" spans="1:3" x14ac:dyDescent="0.25">
      <c r="A92" s="2">
        <v>91</v>
      </c>
      <c r="B92" s="2">
        <v>166</v>
      </c>
      <c r="C92" s="2">
        <v>71</v>
      </c>
    </row>
    <row r="93" spans="1:3" x14ac:dyDescent="0.25">
      <c r="A93" s="2">
        <v>92</v>
      </c>
      <c r="B93" s="2">
        <v>171</v>
      </c>
      <c r="C93" s="2">
        <v>75</v>
      </c>
    </row>
    <row r="94" spans="1:3" x14ac:dyDescent="0.25">
      <c r="A94" s="2">
        <v>93</v>
      </c>
      <c r="B94" s="2">
        <v>161</v>
      </c>
      <c r="C94" s="2">
        <v>56</v>
      </c>
    </row>
    <row r="95" spans="1:3" x14ac:dyDescent="0.25">
      <c r="A95" s="2">
        <v>94</v>
      </c>
      <c r="B95" s="2">
        <v>163</v>
      </c>
      <c r="C95" s="2">
        <v>58</v>
      </c>
    </row>
    <row r="96" spans="1:3" x14ac:dyDescent="0.25">
      <c r="A96" s="2">
        <v>95</v>
      </c>
      <c r="B96" s="2">
        <v>165</v>
      </c>
      <c r="C96" s="2">
        <v>72</v>
      </c>
    </row>
    <row r="97" spans="1:3" x14ac:dyDescent="0.25">
      <c r="A97" s="2">
        <v>96</v>
      </c>
      <c r="B97" s="2">
        <v>172</v>
      </c>
      <c r="C97" s="2">
        <v>66</v>
      </c>
    </row>
    <row r="98" spans="1:3" x14ac:dyDescent="0.25">
      <c r="A98" s="2">
        <v>97</v>
      </c>
      <c r="B98" s="2">
        <v>167</v>
      </c>
      <c r="C98" s="2">
        <v>57</v>
      </c>
    </row>
    <row r="99" spans="1:3" x14ac:dyDescent="0.25">
      <c r="A99" s="2">
        <v>98</v>
      </c>
      <c r="B99" s="2">
        <v>168</v>
      </c>
      <c r="C99" s="2">
        <v>66</v>
      </c>
    </row>
    <row r="100" spans="1:3" x14ac:dyDescent="0.25">
      <c r="A100" s="2">
        <v>99</v>
      </c>
      <c r="B100" s="2">
        <v>157</v>
      </c>
      <c r="C100" s="2">
        <v>60</v>
      </c>
    </row>
    <row r="101" spans="1:3" x14ac:dyDescent="0.25">
      <c r="A101" s="2">
        <v>100</v>
      </c>
      <c r="B101" s="2">
        <v>169</v>
      </c>
      <c r="C101" s="2">
        <v>71</v>
      </c>
    </row>
    <row r="102" spans="1:3" x14ac:dyDescent="0.25">
      <c r="A102" s="2">
        <v>101</v>
      </c>
      <c r="B102" s="2">
        <v>162</v>
      </c>
      <c r="C102" s="2">
        <v>66</v>
      </c>
    </row>
    <row r="103" spans="1:3" x14ac:dyDescent="0.25">
      <c r="A103" s="2">
        <v>102</v>
      </c>
      <c r="B103" s="2">
        <v>166</v>
      </c>
      <c r="C103" s="2">
        <v>64</v>
      </c>
    </row>
    <row r="104" spans="1:3" x14ac:dyDescent="0.25">
      <c r="A104" s="2">
        <v>103</v>
      </c>
      <c r="B104" s="2">
        <v>172</v>
      </c>
      <c r="C104" s="2">
        <v>59</v>
      </c>
    </row>
    <row r="105" spans="1:3" x14ac:dyDescent="0.25">
      <c r="A105" s="2">
        <v>104</v>
      </c>
      <c r="B105" s="2">
        <v>169</v>
      </c>
      <c r="C105" s="2">
        <v>68</v>
      </c>
    </row>
    <row r="106" spans="1:3" x14ac:dyDescent="0.25">
      <c r="A106" s="2">
        <v>105</v>
      </c>
      <c r="B106" s="2">
        <v>176</v>
      </c>
      <c r="C106" s="2">
        <v>70</v>
      </c>
    </row>
    <row r="107" spans="1:3" x14ac:dyDescent="0.25">
      <c r="A107" s="2">
        <v>106</v>
      </c>
      <c r="B107" s="2">
        <v>167</v>
      </c>
      <c r="C107" s="2">
        <v>70</v>
      </c>
    </row>
    <row r="108" spans="1:3" x14ac:dyDescent="0.25">
      <c r="A108" s="2">
        <v>107</v>
      </c>
      <c r="B108" s="2">
        <v>167</v>
      </c>
      <c r="C108" s="2">
        <v>62</v>
      </c>
    </row>
    <row r="109" spans="1:3" x14ac:dyDescent="0.25">
      <c r="A109" s="2">
        <v>108</v>
      </c>
      <c r="B109" s="2">
        <v>168</v>
      </c>
      <c r="C109" s="2">
        <v>67</v>
      </c>
    </row>
    <row r="110" spans="1:3" x14ac:dyDescent="0.25">
      <c r="A110" s="2">
        <v>109</v>
      </c>
      <c r="B110" s="2">
        <v>167</v>
      </c>
      <c r="C110" s="2">
        <v>63</v>
      </c>
    </row>
    <row r="111" spans="1:3" x14ac:dyDescent="0.25">
      <c r="A111" s="2">
        <v>110</v>
      </c>
      <c r="B111" s="2">
        <v>169</v>
      </c>
      <c r="C111" s="2">
        <v>62</v>
      </c>
    </row>
    <row r="112" spans="1:3" x14ac:dyDescent="0.25">
      <c r="A112" s="2">
        <v>111</v>
      </c>
      <c r="B112" s="2">
        <v>167</v>
      </c>
      <c r="C112" s="2">
        <v>64</v>
      </c>
    </row>
    <row r="113" spans="1:3" x14ac:dyDescent="0.25">
      <c r="A113" s="2">
        <v>112</v>
      </c>
      <c r="B113" s="2">
        <v>196</v>
      </c>
      <c r="C113" s="2">
        <v>60</v>
      </c>
    </row>
    <row r="114" spans="1:3" x14ac:dyDescent="0.25">
      <c r="A114" s="2">
        <v>113</v>
      </c>
      <c r="B114" s="2">
        <v>169</v>
      </c>
      <c r="C114" s="2">
        <v>63</v>
      </c>
    </row>
    <row r="115" spans="1:3" x14ac:dyDescent="0.25">
      <c r="A115" s="2">
        <v>114</v>
      </c>
      <c r="B115" s="2">
        <v>163</v>
      </c>
      <c r="C115" s="2">
        <v>65</v>
      </c>
    </row>
    <row r="116" spans="1:3" x14ac:dyDescent="0.25">
      <c r="A116" s="2">
        <v>115</v>
      </c>
      <c r="B116" s="2">
        <v>164</v>
      </c>
      <c r="C116" s="2">
        <v>65</v>
      </c>
    </row>
    <row r="117" spans="1:3" x14ac:dyDescent="0.25">
      <c r="A117" s="2">
        <v>116</v>
      </c>
      <c r="B117" s="2">
        <v>164</v>
      </c>
      <c r="C117" s="2">
        <v>62</v>
      </c>
    </row>
    <row r="118" spans="1:3" x14ac:dyDescent="0.25">
      <c r="A118" s="2">
        <v>117</v>
      </c>
      <c r="B118" s="2">
        <v>164</v>
      </c>
      <c r="C118" s="2">
        <v>57</v>
      </c>
    </row>
    <row r="119" spans="1:3" x14ac:dyDescent="0.25">
      <c r="A119" s="2">
        <v>118</v>
      </c>
      <c r="B119" s="2">
        <v>178</v>
      </c>
      <c r="C119" s="2">
        <v>71</v>
      </c>
    </row>
    <row r="120" spans="1:3" x14ac:dyDescent="0.25">
      <c r="A120" s="2">
        <v>119</v>
      </c>
      <c r="B120" s="2">
        <v>176</v>
      </c>
      <c r="C120" s="2">
        <v>65</v>
      </c>
    </row>
    <row r="121" spans="1:3" x14ac:dyDescent="0.25">
      <c r="A121" s="2">
        <v>120</v>
      </c>
      <c r="B121" s="2">
        <v>167</v>
      </c>
      <c r="C121" s="2">
        <v>57</v>
      </c>
    </row>
    <row r="122" spans="1:3" x14ac:dyDescent="0.25">
      <c r="A122" s="2">
        <v>121</v>
      </c>
      <c r="B122" s="2">
        <v>165</v>
      </c>
      <c r="C122" s="2">
        <v>66</v>
      </c>
    </row>
    <row r="123" spans="1:3" x14ac:dyDescent="0.25">
      <c r="A123" s="2">
        <v>122</v>
      </c>
      <c r="B123" s="2">
        <v>172</v>
      </c>
      <c r="C123" s="2">
        <v>64</v>
      </c>
    </row>
    <row r="124" spans="1:3" x14ac:dyDescent="0.25">
      <c r="A124" s="2">
        <v>123</v>
      </c>
      <c r="B124" s="2">
        <v>168</v>
      </c>
      <c r="C124" s="2">
        <v>68</v>
      </c>
    </row>
    <row r="125" spans="1:3" x14ac:dyDescent="0.25">
      <c r="A125" s="2">
        <v>124</v>
      </c>
      <c r="B125" s="2">
        <v>170</v>
      </c>
      <c r="C125" s="2">
        <v>68</v>
      </c>
    </row>
    <row r="126" spans="1:3" x14ac:dyDescent="0.25">
      <c r="A126" s="2">
        <v>125</v>
      </c>
      <c r="B126" s="2">
        <v>187</v>
      </c>
      <c r="C126" s="2">
        <v>63</v>
      </c>
    </row>
    <row r="127" spans="1:3" x14ac:dyDescent="0.25">
      <c r="A127" s="2">
        <v>126</v>
      </c>
      <c r="B127" s="2">
        <v>165</v>
      </c>
      <c r="C127" s="2">
        <v>61</v>
      </c>
    </row>
    <row r="128" spans="1:3" x14ac:dyDescent="0.25">
      <c r="A128" s="2">
        <v>127</v>
      </c>
      <c r="B128" s="2">
        <v>171</v>
      </c>
      <c r="C128" s="2">
        <v>73</v>
      </c>
    </row>
    <row r="129" spans="1:3" x14ac:dyDescent="0.25">
      <c r="A129" s="2">
        <v>128</v>
      </c>
      <c r="B129" s="2">
        <v>171</v>
      </c>
      <c r="C129" s="2">
        <v>66</v>
      </c>
    </row>
    <row r="130" spans="1:3" x14ac:dyDescent="0.25">
      <c r="A130" s="2">
        <v>129</v>
      </c>
      <c r="B130" s="2">
        <v>169</v>
      </c>
      <c r="C130" s="2">
        <v>56</v>
      </c>
    </row>
    <row r="131" spans="1:3" x14ac:dyDescent="0.25">
      <c r="A131" s="2">
        <v>130</v>
      </c>
      <c r="B131" s="2">
        <v>163</v>
      </c>
      <c r="C131" s="2">
        <v>58</v>
      </c>
    </row>
    <row r="132" spans="1:3" x14ac:dyDescent="0.25">
      <c r="A132" s="2">
        <v>131</v>
      </c>
      <c r="B132" s="2">
        <v>161</v>
      </c>
      <c r="C132" s="2">
        <v>60</v>
      </c>
    </row>
    <row r="133" spans="1:3" x14ac:dyDescent="0.25">
      <c r="A133" s="2">
        <v>132</v>
      </c>
      <c r="B133" s="2">
        <v>175</v>
      </c>
      <c r="C133" s="2">
        <v>77</v>
      </c>
    </row>
    <row r="134" spans="1:3" x14ac:dyDescent="0.25">
      <c r="A134" s="2">
        <v>133</v>
      </c>
      <c r="B134" s="2">
        <v>172</v>
      </c>
      <c r="C134" s="2">
        <v>67</v>
      </c>
    </row>
    <row r="135" spans="1:3" x14ac:dyDescent="0.25">
      <c r="A135" s="2">
        <v>134</v>
      </c>
      <c r="B135" s="2">
        <v>176</v>
      </c>
      <c r="C135" s="2">
        <v>65</v>
      </c>
    </row>
    <row r="136" spans="1:3" x14ac:dyDescent="0.25">
      <c r="A136" s="2">
        <v>135</v>
      </c>
      <c r="B136" s="2">
        <v>180</v>
      </c>
      <c r="C136" s="2">
        <v>76</v>
      </c>
    </row>
    <row r="137" spans="1:3" x14ac:dyDescent="0.25">
      <c r="A137" s="2">
        <v>136</v>
      </c>
      <c r="B137" s="2">
        <v>172</v>
      </c>
      <c r="C137" s="2">
        <v>70</v>
      </c>
    </row>
    <row r="138" spans="1:3" x14ac:dyDescent="0.25">
      <c r="A138" s="2">
        <v>137</v>
      </c>
      <c r="B138" s="2">
        <v>174</v>
      </c>
      <c r="C138" s="2">
        <v>73</v>
      </c>
    </row>
    <row r="139" spans="1:3" x14ac:dyDescent="0.25">
      <c r="A139" s="2">
        <v>138</v>
      </c>
      <c r="B139" s="2">
        <v>164</v>
      </c>
      <c r="C139" s="2">
        <v>60</v>
      </c>
    </row>
    <row r="140" spans="1:3" x14ac:dyDescent="0.25">
      <c r="A140" s="2">
        <v>139</v>
      </c>
      <c r="B140" s="2">
        <v>169</v>
      </c>
      <c r="C140" s="2">
        <v>75</v>
      </c>
    </row>
    <row r="141" spans="1:3" x14ac:dyDescent="0.25">
      <c r="A141" s="2">
        <v>140</v>
      </c>
      <c r="B141" s="2">
        <v>157</v>
      </c>
      <c r="C141" s="2">
        <v>60</v>
      </c>
    </row>
    <row r="142" spans="1:3" x14ac:dyDescent="0.25">
      <c r="A142" s="2">
        <v>141</v>
      </c>
      <c r="B142" s="2">
        <v>178</v>
      </c>
      <c r="C142" s="2">
        <v>60</v>
      </c>
    </row>
    <row r="143" spans="1:3" x14ac:dyDescent="0.25">
      <c r="A143" s="2">
        <v>142</v>
      </c>
      <c r="B143" s="2">
        <v>176</v>
      </c>
      <c r="C143" s="2">
        <v>77</v>
      </c>
    </row>
    <row r="144" spans="1:3" x14ac:dyDescent="0.25">
      <c r="A144" s="2">
        <v>143</v>
      </c>
      <c r="B144" s="2">
        <v>161</v>
      </c>
      <c r="C144" s="2">
        <v>66</v>
      </c>
    </row>
    <row r="145" spans="1:3" x14ac:dyDescent="0.25">
      <c r="A145" s="2">
        <v>144</v>
      </c>
      <c r="B145" s="2">
        <v>176</v>
      </c>
      <c r="C145" s="2">
        <v>70</v>
      </c>
    </row>
    <row r="146" spans="1:3" x14ac:dyDescent="0.25">
      <c r="A146" s="2">
        <v>145</v>
      </c>
      <c r="B146" s="2">
        <v>165</v>
      </c>
      <c r="C146" s="2">
        <v>61</v>
      </c>
    </row>
    <row r="147" spans="1:3" x14ac:dyDescent="0.25">
      <c r="A147" s="2">
        <v>146</v>
      </c>
      <c r="B147" s="2">
        <v>161</v>
      </c>
      <c r="C147" s="2">
        <v>55</v>
      </c>
    </row>
    <row r="148" spans="1:3" x14ac:dyDescent="0.25">
      <c r="A148" s="2">
        <v>147</v>
      </c>
      <c r="B148" s="2">
        <v>182</v>
      </c>
      <c r="C148" s="2">
        <v>76</v>
      </c>
    </row>
    <row r="149" spans="1:3" x14ac:dyDescent="0.25">
      <c r="A149" s="2">
        <v>148</v>
      </c>
      <c r="B149" s="2">
        <v>176</v>
      </c>
      <c r="C149" s="2">
        <v>72</v>
      </c>
    </row>
    <row r="150" spans="1:3" x14ac:dyDescent="0.25">
      <c r="A150" s="2">
        <v>149</v>
      </c>
      <c r="B150" s="2">
        <v>168</v>
      </c>
      <c r="C150" s="2">
        <v>63</v>
      </c>
    </row>
    <row r="151" spans="1:3" x14ac:dyDescent="0.25">
      <c r="A151" s="2">
        <v>150</v>
      </c>
      <c r="B151" s="2">
        <v>164</v>
      </c>
      <c r="C151" s="2">
        <v>59</v>
      </c>
    </row>
    <row r="152" spans="1:3" x14ac:dyDescent="0.25">
      <c r="A152" s="2">
        <v>151</v>
      </c>
      <c r="B152" s="2">
        <v>170</v>
      </c>
      <c r="C152" s="2">
        <v>66</v>
      </c>
    </row>
    <row r="153" spans="1:3" x14ac:dyDescent="0.25">
      <c r="A153" s="2">
        <v>152</v>
      </c>
      <c r="B153" s="2">
        <v>174</v>
      </c>
      <c r="C153" s="2">
        <v>68</v>
      </c>
    </row>
    <row r="154" spans="1:3" x14ac:dyDescent="0.25">
      <c r="A154" s="2">
        <v>153</v>
      </c>
      <c r="B154" s="2">
        <v>178</v>
      </c>
      <c r="C154" s="2">
        <v>60</v>
      </c>
    </row>
    <row r="155" spans="1:3" x14ac:dyDescent="0.25">
      <c r="A155" s="2">
        <v>154</v>
      </c>
      <c r="B155" s="2">
        <v>178</v>
      </c>
      <c r="C155" s="2">
        <v>73</v>
      </c>
    </row>
    <row r="156" spans="1:3" x14ac:dyDescent="0.25">
      <c r="A156" s="2">
        <v>155</v>
      </c>
      <c r="B156" s="2">
        <v>161</v>
      </c>
      <c r="C156" s="2">
        <v>60</v>
      </c>
    </row>
    <row r="157" spans="1:3" x14ac:dyDescent="0.25">
      <c r="A157" s="2">
        <v>156</v>
      </c>
      <c r="B157" s="2">
        <v>173</v>
      </c>
      <c r="C157" s="2">
        <v>78</v>
      </c>
    </row>
    <row r="158" spans="1:3" x14ac:dyDescent="0.25">
      <c r="A158" s="2">
        <v>157</v>
      </c>
      <c r="B158" s="2">
        <v>164</v>
      </c>
      <c r="C158" s="2">
        <v>57</v>
      </c>
    </row>
    <row r="159" spans="1:3" x14ac:dyDescent="0.25">
      <c r="A159" s="2">
        <v>158</v>
      </c>
      <c r="B159" s="2">
        <v>176</v>
      </c>
      <c r="C159" s="2">
        <v>77</v>
      </c>
    </row>
    <row r="160" spans="1:3" x14ac:dyDescent="0.25">
      <c r="A160" s="2">
        <v>159</v>
      </c>
      <c r="B160" s="2">
        <v>165</v>
      </c>
      <c r="C160" s="2">
        <v>66</v>
      </c>
    </row>
    <row r="161" spans="1:3" x14ac:dyDescent="0.25">
      <c r="A161" s="2">
        <v>160</v>
      </c>
      <c r="B161" s="2">
        <v>174</v>
      </c>
      <c r="C161" s="2">
        <v>73</v>
      </c>
    </row>
    <row r="162" spans="1:3" x14ac:dyDescent="0.25">
      <c r="A162" s="2">
        <v>161</v>
      </c>
      <c r="B162" s="2">
        <v>164</v>
      </c>
      <c r="C162" s="2">
        <v>66</v>
      </c>
    </row>
    <row r="163" spans="1:3" x14ac:dyDescent="0.25">
      <c r="A163" s="2">
        <v>162</v>
      </c>
      <c r="B163" s="2">
        <v>169</v>
      </c>
      <c r="C163" s="2">
        <v>55</v>
      </c>
    </row>
    <row r="164" spans="1:3" x14ac:dyDescent="0.25">
      <c r="A164" s="2">
        <v>163</v>
      </c>
      <c r="B164" s="2">
        <v>164</v>
      </c>
      <c r="C164" s="2">
        <v>70</v>
      </c>
    </row>
    <row r="165" spans="1:3" x14ac:dyDescent="0.25">
      <c r="A165" s="2">
        <v>164</v>
      </c>
      <c r="B165" s="2">
        <v>178</v>
      </c>
      <c r="C165" s="2">
        <v>80</v>
      </c>
    </row>
    <row r="166" spans="1:3" x14ac:dyDescent="0.25">
      <c r="A166" s="2">
        <v>165</v>
      </c>
      <c r="B166" s="2">
        <v>156</v>
      </c>
      <c r="C166" s="2">
        <v>53</v>
      </c>
    </row>
    <row r="167" spans="1:3" x14ac:dyDescent="0.25">
      <c r="A167" s="2">
        <v>166</v>
      </c>
      <c r="B167" s="2">
        <v>165</v>
      </c>
      <c r="C167" s="2">
        <v>59</v>
      </c>
    </row>
    <row r="168" spans="1:3" x14ac:dyDescent="0.25">
      <c r="A168" s="2">
        <v>167</v>
      </c>
      <c r="B168" s="2">
        <v>162</v>
      </c>
      <c r="C168" s="2">
        <v>58</v>
      </c>
    </row>
    <row r="169" spans="1:3" x14ac:dyDescent="0.25">
      <c r="A169" s="2">
        <v>168</v>
      </c>
      <c r="B169" s="2">
        <v>167</v>
      </c>
      <c r="C169" s="2">
        <v>64</v>
      </c>
    </row>
    <row r="170" spans="1:3" x14ac:dyDescent="0.25">
      <c r="A170" s="2">
        <v>169</v>
      </c>
      <c r="B170" s="2">
        <v>165</v>
      </c>
      <c r="C170" s="2">
        <v>68</v>
      </c>
    </row>
    <row r="171" spans="1:3" x14ac:dyDescent="0.25">
      <c r="A171" s="2">
        <v>170</v>
      </c>
      <c r="B171" s="2">
        <v>177</v>
      </c>
      <c r="C171" s="2">
        <v>70</v>
      </c>
    </row>
    <row r="172" spans="1:3" x14ac:dyDescent="0.25">
      <c r="A172" s="2">
        <v>171</v>
      </c>
      <c r="B172" s="2">
        <v>161</v>
      </c>
      <c r="C172" s="2">
        <v>61</v>
      </c>
    </row>
    <row r="173" spans="1:3" x14ac:dyDescent="0.25">
      <c r="A173" s="2">
        <v>172</v>
      </c>
      <c r="B173" s="2">
        <v>163</v>
      </c>
      <c r="C173" s="2">
        <v>58</v>
      </c>
    </row>
    <row r="174" spans="1:3" x14ac:dyDescent="0.25">
      <c r="A174" s="2">
        <v>173</v>
      </c>
      <c r="B174" s="2">
        <v>166</v>
      </c>
      <c r="C174" s="2">
        <v>63</v>
      </c>
    </row>
    <row r="175" spans="1:3" x14ac:dyDescent="0.25">
      <c r="A175" s="2">
        <v>174</v>
      </c>
      <c r="B175" s="2">
        <v>182</v>
      </c>
      <c r="C175" s="2">
        <v>76</v>
      </c>
    </row>
    <row r="176" spans="1:3" x14ac:dyDescent="0.25">
      <c r="A176" s="2">
        <v>175</v>
      </c>
      <c r="B176" s="2">
        <v>167</v>
      </c>
      <c r="C176" s="2">
        <v>64</v>
      </c>
    </row>
    <row r="177" spans="1:3" x14ac:dyDescent="0.25">
      <c r="A177" s="2">
        <v>176</v>
      </c>
      <c r="B177" s="2">
        <v>167</v>
      </c>
      <c r="C177" s="2">
        <v>57</v>
      </c>
    </row>
    <row r="178" spans="1:3" x14ac:dyDescent="0.25">
      <c r="A178" s="2">
        <v>177</v>
      </c>
      <c r="B178" s="2">
        <v>171</v>
      </c>
      <c r="C178" s="2">
        <v>65</v>
      </c>
    </row>
    <row r="179" spans="1:3" x14ac:dyDescent="0.25">
      <c r="A179" s="2">
        <v>178</v>
      </c>
      <c r="B179" s="2">
        <v>182</v>
      </c>
      <c r="C179" s="2">
        <v>66</v>
      </c>
    </row>
    <row r="180" spans="1:3" x14ac:dyDescent="0.25">
      <c r="A180" s="2">
        <v>179</v>
      </c>
      <c r="B180" s="2">
        <v>169</v>
      </c>
      <c r="C180" s="2">
        <v>58</v>
      </c>
    </row>
    <row r="181" spans="1:3" x14ac:dyDescent="0.25">
      <c r="A181" s="2">
        <v>180</v>
      </c>
      <c r="B181" s="2">
        <v>172</v>
      </c>
      <c r="C181" s="2">
        <v>64</v>
      </c>
    </row>
    <row r="182" spans="1:3" x14ac:dyDescent="0.25">
      <c r="A182" s="2">
        <v>181</v>
      </c>
      <c r="B182" s="2">
        <v>179</v>
      </c>
      <c r="C182" s="2">
        <v>69</v>
      </c>
    </row>
    <row r="183" spans="1:3" x14ac:dyDescent="0.25">
      <c r="A183" s="2">
        <v>182</v>
      </c>
      <c r="B183" s="2">
        <v>179</v>
      </c>
      <c r="C183" s="2">
        <v>63</v>
      </c>
    </row>
    <row r="184" spans="1:3" x14ac:dyDescent="0.25">
      <c r="A184" s="2">
        <v>183</v>
      </c>
      <c r="B184" s="2">
        <v>173</v>
      </c>
      <c r="C184" s="2">
        <v>68</v>
      </c>
    </row>
    <row r="185" spans="1:3" x14ac:dyDescent="0.25">
      <c r="A185" s="2">
        <v>184</v>
      </c>
      <c r="B185" s="2">
        <v>169</v>
      </c>
      <c r="C185" s="2">
        <v>70</v>
      </c>
    </row>
    <row r="186" spans="1:3" x14ac:dyDescent="0.25">
      <c r="A186" s="2">
        <v>185</v>
      </c>
      <c r="B186" s="2">
        <v>161</v>
      </c>
      <c r="C186" s="2">
        <v>57</v>
      </c>
    </row>
    <row r="187" spans="1:3" x14ac:dyDescent="0.25">
      <c r="A187" s="2">
        <v>186</v>
      </c>
      <c r="B187" s="2">
        <v>165</v>
      </c>
      <c r="C187" s="2">
        <v>61</v>
      </c>
    </row>
    <row r="188" spans="1:3" x14ac:dyDescent="0.25">
      <c r="A188" s="2">
        <v>187</v>
      </c>
      <c r="B188" s="2">
        <v>165</v>
      </c>
      <c r="C188" s="2">
        <v>63</v>
      </c>
    </row>
    <row r="189" spans="1:3" x14ac:dyDescent="0.25">
      <c r="A189" s="2">
        <v>188</v>
      </c>
      <c r="B189" s="2">
        <v>162</v>
      </c>
      <c r="C189" s="2">
        <v>60</v>
      </c>
    </row>
    <row r="190" spans="1:3" x14ac:dyDescent="0.25">
      <c r="A190" s="2">
        <v>189</v>
      </c>
      <c r="B190" s="2">
        <v>167</v>
      </c>
      <c r="C190" s="2">
        <v>66</v>
      </c>
    </row>
    <row r="191" spans="1:3" x14ac:dyDescent="0.25">
      <c r="A191" s="2">
        <v>190</v>
      </c>
      <c r="B191" s="2">
        <v>168</v>
      </c>
      <c r="C191" s="2">
        <v>67</v>
      </c>
    </row>
    <row r="192" spans="1:3" x14ac:dyDescent="0.25">
      <c r="A192" s="2">
        <v>191</v>
      </c>
      <c r="B192" s="2">
        <v>170</v>
      </c>
      <c r="C192" s="2">
        <v>67</v>
      </c>
    </row>
    <row r="193" spans="1:3" x14ac:dyDescent="0.25">
      <c r="A193" s="2">
        <v>192</v>
      </c>
      <c r="B193" s="2">
        <v>162</v>
      </c>
      <c r="C193" s="2">
        <v>64</v>
      </c>
    </row>
    <row r="194" spans="1:3" x14ac:dyDescent="0.25">
      <c r="A194" s="2">
        <v>193</v>
      </c>
      <c r="B194" s="2">
        <v>168</v>
      </c>
      <c r="C194" s="2">
        <v>66</v>
      </c>
    </row>
    <row r="195" spans="1:3" x14ac:dyDescent="0.25">
      <c r="A195" s="2">
        <v>194</v>
      </c>
      <c r="B195" s="2">
        <v>163</v>
      </c>
      <c r="C195" s="2">
        <v>65</v>
      </c>
    </row>
    <row r="196" spans="1:3" x14ac:dyDescent="0.25">
      <c r="A196" s="2">
        <v>195</v>
      </c>
      <c r="B196" s="2">
        <v>175</v>
      </c>
      <c r="C196" s="2">
        <v>78</v>
      </c>
    </row>
    <row r="197" spans="1:3" x14ac:dyDescent="0.25">
      <c r="A197" s="2">
        <v>196</v>
      </c>
      <c r="B197" s="2">
        <v>163</v>
      </c>
      <c r="C197" s="2">
        <v>58</v>
      </c>
    </row>
    <row r="198" spans="1:3" x14ac:dyDescent="0.25">
      <c r="A198" s="2">
        <v>197</v>
      </c>
      <c r="B198" s="2">
        <v>166</v>
      </c>
      <c r="C198" s="2">
        <v>67</v>
      </c>
    </row>
    <row r="199" spans="1:3" x14ac:dyDescent="0.25">
      <c r="A199" s="2">
        <v>198</v>
      </c>
      <c r="B199" s="2">
        <v>166</v>
      </c>
      <c r="C199" s="2">
        <v>64</v>
      </c>
    </row>
    <row r="200" spans="1:3" x14ac:dyDescent="0.25">
      <c r="A200" s="2">
        <v>199</v>
      </c>
      <c r="B200" s="2">
        <v>173</v>
      </c>
      <c r="C200" s="2">
        <v>78</v>
      </c>
    </row>
    <row r="201" spans="1:3" x14ac:dyDescent="0.25">
      <c r="A201" s="2">
        <v>200</v>
      </c>
      <c r="B201" s="2">
        <v>166</v>
      </c>
      <c r="C201" s="2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FEE0-9012-4BC8-950F-905E2F96DC0D}">
  <dimension ref="A1:I202"/>
  <sheetViews>
    <sheetView workbookViewId="0">
      <selection activeCell="G5" sqref="G5"/>
    </sheetView>
  </sheetViews>
  <sheetFormatPr defaultRowHeight="13.8" x14ac:dyDescent="0.25"/>
  <sheetData>
    <row r="1" spans="1:9" x14ac:dyDescent="0.25">
      <c r="A1" s="1"/>
      <c r="B1" s="1" t="s">
        <v>4</v>
      </c>
      <c r="C1" s="1"/>
      <c r="E1" s="3" t="s">
        <v>3</v>
      </c>
      <c r="H1" s="1" t="s">
        <v>5</v>
      </c>
    </row>
    <row r="2" spans="1:9" x14ac:dyDescent="0.25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</row>
    <row r="3" spans="1:9" x14ac:dyDescent="0.25">
      <c r="A3" s="2">
        <v>165</v>
      </c>
      <c r="B3" s="2">
        <v>156</v>
      </c>
      <c r="C3" s="2">
        <v>53</v>
      </c>
      <c r="G3" s="2">
        <v>71</v>
      </c>
      <c r="H3" s="2">
        <v>161</v>
      </c>
      <c r="I3" s="2">
        <v>51</v>
      </c>
    </row>
    <row r="4" spans="1:9" x14ac:dyDescent="0.25">
      <c r="A4" s="2">
        <v>31</v>
      </c>
      <c r="B4" s="2">
        <v>157</v>
      </c>
      <c r="C4" s="2">
        <v>53</v>
      </c>
      <c r="G4" s="2">
        <v>31</v>
      </c>
      <c r="H4" s="2">
        <v>157</v>
      </c>
      <c r="I4" s="2">
        <v>53</v>
      </c>
    </row>
    <row r="5" spans="1:9" x14ac:dyDescent="0.25">
      <c r="A5" s="2">
        <v>99</v>
      </c>
      <c r="B5" s="2">
        <v>157</v>
      </c>
      <c r="C5" s="2">
        <v>60</v>
      </c>
      <c r="G5" s="2">
        <v>49</v>
      </c>
      <c r="H5" s="2">
        <v>162</v>
      </c>
      <c r="I5" s="2">
        <v>53</v>
      </c>
    </row>
    <row r="6" spans="1:9" x14ac:dyDescent="0.25">
      <c r="A6" s="2">
        <v>140</v>
      </c>
      <c r="B6" s="2">
        <v>157</v>
      </c>
      <c r="C6" s="2">
        <v>60</v>
      </c>
      <c r="G6" s="2">
        <v>73</v>
      </c>
      <c r="H6" s="2">
        <v>164</v>
      </c>
      <c r="I6" s="2">
        <v>53</v>
      </c>
    </row>
    <row r="7" spans="1:9" x14ac:dyDescent="0.25">
      <c r="A7" s="2">
        <v>22</v>
      </c>
      <c r="B7" s="2">
        <v>159</v>
      </c>
      <c r="C7" s="2">
        <v>54</v>
      </c>
      <c r="G7" s="2">
        <v>165</v>
      </c>
      <c r="H7" s="2">
        <v>156</v>
      </c>
      <c r="I7" s="2">
        <v>53</v>
      </c>
    </row>
    <row r="8" spans="1:9" x14ac:dyDescent="0.25">
      <c r="A8" s="2">
        <v>34</v>
      </c>
      <c r="B8" s="2">
        <v>159</v>
      </c>
      <c r="C8" s="2">
        <v>55</v>
      </c>
      <c r="G8" s="2">
        <v>22</v>
      </c>
      <c r="H8" s="2">
        <v>159</v>
      </c>
      <c r="I8" s="2">
        <v>54</v>
      </c>
    </row>
    <row r="9" spans="1:9" x14ac:dyDescent="0.25">
      <c r="A9" s="2">
        <v>37</v>
      </c>
      <c r="B9" s="2">
        <v>159</v>
      </c>
      <c r="C9" s="2">
        <v>68</v>
      </c>
      <c r="G9" s="2">
        <v>61</v>
      </c>
      <c r="H9" s="2">
        <v>163</v>
      </c>
      <c r="I9" s="2">
        <v>54</v>
      </c>
    </row>
    <row r="10" spans="1:9" x14ac:dyDescent="0.25">
      <c r="A10" s="2">
        <v>1</v>
      </c>
      <c r="B10" s="2">
        <v>160</v>
      </c>
      <c r="C10" s="2">
        <v>61</v>
      </c>
      <c r="G10" s="2">
        <v>12</v>
      </c>
      <c r="H10" s="2">
        <v>166</v>
      </c>
      <c r="I10" s="2">
        <v>55</v>
      </c>
    </row>
    <row r="11" spans="1:9" x14ac:dyDescent="0.25">
      <c r="A11" s="2">
        <v>38</v>
      </c>
      <c r="B11" s="2">
        <v>160</v>
      </c>
      <c r="C11" s="2">
        <v>62</v>
      </c>
      <c r="G11" s="2">
        <v>32</v>
      </c>
      <c r="H11" s="2">
        <v>161</v>
      </c>
      <c r="I11" s="2">
        <v>55</v>
      </c>
    </row>
    <row r="12" spans="1:9" x14ac:dyDescent="0.25">
      <c r="A12" s="2">
        <v>32</v>
      </c>
      <c r="B12" s="2">
        <v>161</v>
      </c>
      <c r="C12" s="2">
        <v>55</v>
      </c>
      <c r="G12" s="2">
        <v>34</v>
      </c>
      <c r="H12" s="2">
        <v>159</v>
      </c>
      <c r="I12" s="2">
        <v>55</v>
      </c>
    </row>
    <row r="13" spans="1:9" x14ac:dyDescent="0.25">
      <c r="A13" s="2">
        <v>71</v>
      </c>
      <c r="B13" s="2">
        <v>161</v>
      </c>
      <c r="C13" s="2">
        <v>51</v>
      </c>
      <c r="G13" s="2">
        <v>64</v>
      </c>
      <c r="H13" s="2">
        <v>168</v>
      </c>
      <c r="I13" s="2">
        <v>55</v>
      </c>
    </row>
    <row r="14" spans="1:9" x14ac:dyDescent="0.25">
      <c r="A14" s="2">
        <v>84</v>
      </c>
      <c r="B14" s="2">
        <v>161</v>
      </c>
      <c r="C14" s="2">
        <v>55</v>
      </c>
      <c r="G14" s="2">
        <v>84</v>
      </c>
      <c r="H14" s="2">
        <v>161</v>
      </c>
      <c r="I14" s="2">
        <v>55</v>
      </c>
    </row>
    <row r="15" spans="1:9" x14ac:dyDescent="0.25">
      <c r="A15" s="2">
        <v>93</v>
      </c>
      <c r="B15" s="2">
        <v>161</v>
      </c>
      <c r="C15" s="2">
        <v>56</v>
      </c>
      <c r="G15" s="2">
        <v>146</v>
      </c>
      <c r="H15" s="2">
        <v>161</v>
      </c>
      <c r="I15" s="2">
        <v>55</v>
      </c>
    </row>
    <row r="16" spans="1:9" x14ac:dyDescent="0.25">
      <c r="A16" s="2">
        <v>131</v>
      </c>
      <c r="B16" s="2">
        <v>161</v>
      </c>
      <c r="C16" s="2">
        <v>60</v>
      </c>
      <c r="G16" s="2">
        <v>162</v>
      </c>
      <c r="H16" s="2">
        <v>169</v>
      </c>
      <c r="I16" s="2">
        <v>55</v>
      </c>
    </row>
    <row r="17" spans="1:9" x14ac:dyDescent="0.25">
      <c r="A17" s="2">
        <v>143</v>
      </c>
      <c r="B17" s="2">
        <v>161</v>
      </c>
      <c r="C17" s="2">
        <v>66</v>
      </c>
      <c r="G17" s="2">
        <v>41</v>
      </c>
      <c r="H17" s="2">
        <v>169</v>
      </c>
      <c r="I17" s="2">
        <v>56</v>
      </c>
    </row>
    <row r="18" spans="1:9" x14ac:dyDescent="0.25">
      <c r="A18" s="2">
        <v>146</v>
      </c>
      <c r="B18" s="2">
        <v>161</v>
      </c>
      <c r="C18" s="2">
        <v>55</v>
      </c>
      <c r="G18" s="2">
        <v>57</v>
      </c>
      <c r="H18" s="2">
        <v>164</v>
      </c>
      <c r="I18" s="2">
        <v>56</v>
      </c>
    </row>
    <row r="19" spans="1:9" x14ac:dyDescent="0.25">
      <c r="A19" s="2">
        <v>155</v>
      </c>
      <c r="B19" s="2">
        <v>161</v>
      </c>
      <c r="C19" s="2">
        <v>60</v>
      </c>
      <c r="G19" s="2">
        <v>93</v>
      </c>
      <c r="H19" s="2">
        <v>161</v>
      </c>
      <c r="I19" s="2">
        <v>56</v>
      </c>
    </row>
    <row r="20" spans="1:9" x14ac:dyDescent="0.25">
      <c r="A20" s="2">
        <v>171</v>
      </c>
      <c r="B20" s="2">
        <v>161</v>
      </c>
      <c r="C20" s="2">
        <v>61</v>
      </c>
      <c r="G20" s="2">
        <v>129</v>
      </c>
      <c r="H20" s="2">
        <v>169</v>
      </c>
      <c r="I20" s="2">
        <v>56</v>
      </c>
    </row>
    <row r="21" spans="1:9" x14ac:dyDescent="0.25">
      <c r="A21" s="2">
        <v>185</v>
      </c>
      <c r="B21" s="2">
        <v>161</v>
      </c>
      <c r="C21" s="2">
        <v>57</v>
      </c>
      <c r="G21" s="2">
        <v>9</v>
      </c>
      <c r="H21" s="2">
        <v>165</v>
      </c>
      <c r="I21" s="2">
        <v>57</v>
      </c>
    </row>
    <row r="22" spans="1:9" x14ac:dyDescent="0.25">
      <c r="A22" s="2">
        <v>29</v>
      </c>
      <c r="B22" s="2">
        <v>162</v>
      </c>
      <c r="C22" s="2">
        <v>66</v>
      </c>
      <c r="G22" s="2">
        <v>47</v>
      </c>
      <c r="H22" s="2">
        <v>163</v>
      </c>
      <c r="I22" s="2">
        <v>57</v>
      </c>
    </row>
    <row r="23" spans="1:9" x14ac:dyDescent="0.25">
      <c r="A23" s="2">
        <v>35</v>
      </c>
      <c r="B23" s="2">
        <v>162</v>
      </c>
      <c r="C23" s="2">
        <v>65</v>
      </c>
      <c r="G23" s="2">
        <v>97</v>
      </c>
      <c r="H23" s="2">
        <v>167</v>
      </c>
      <c r="I23" s="2">
        <v>57</v>
      </c>
    </row>
    <row r="24" spans="1:9" x14ac:dyDescent="0.25">
      <c r="A24" s="2">
        <v>49</v>
      </c>
      <c r="B24" s="2">
        <v>162</v>
      </c>
      <c r="C24" s="2">
        <v>53</v>
      </c>
      <c r="G24" s="2">
        <v>117</v>
      </c>
      <c r="H24" s="2">
        <v>164</v>
      </c>
      <c r="I24" s="2">
        <v>57</v>
      </c>
    </row>
    <row r="25" spans="1:9" x14ac:dyDescent="0.25">
      <c r="A25" s="2">
        <v>52</v>
      </c>
      <c r="B25" s="2">
        <v>162</v>
      </c>
      <c r="C25" s="2">
        <v>60</v>
      </c>
      <c r="G25" s="2">
        <v>120</v>
      </c>
      <c r="H25" s="2">
        <v>167</v>
      </c>
      <c r="I25" s="2">
        <v>57</v>
      </c>
    </row>
    <row r="26" spans="1:9" x14ac:dyDescent="0.25">
      <c r="A26" s="2">
        <v>101</v>
      </c>
      <c r="B26" s="2">
        <v>162</v>
      </c>
      <c r="C26" s="2">
        <v>66</v>
      </c>
      <c r="G26" s="2">
        <v>157</v>
      </c>
      <c r="H26" s="2">
        <v>164</v>
      </c>
      <c r="I26" s="2">
        <v>57</v>
      </c>
    </row>
    <row r="27" spans="1:9" x14ac:dyDescent="0.25">
      <c r="A27" s="2">
        <v>167</v>
      </c>
      <c r="B27" s="2">
        <v>162</v>
      </c>
      <c r="C27" s="2">
        <v>58</v>
      </c>
      <c r="G27" s="2">
        <v>176</v>
      </c>
      <c r="H27" s="2">
        <v>167</v>
      </c>
      <c r="I27" s="2">
        <v>57</v>
      </c>
    </row>
    <row r="28" spans="1:9" x14ac:dyDescent="0.25">
      <c r="A28" s="2">
        <v>188</v>
      </c>
      <c r="B28" s="2">
        <v>162</v>
      </c>
      <c r="C28" s="2">
        <v>60</v>
      </c>
      <c r="G28" s="2">
        <v>185</v>
      </c>
      <c r="H28" s="2">
        <v>161</v>
      </c>
      <c r="I28" s="2">
        <v>57</v>
      </c>
    </row>
    <row r="29" spans="1:9" x14ac:dyDescent="0.25">
      <c r="A29" s="2">
        <v>192</v>
      </c>
      <c r="B29" s="2">
        <v>162</v>
      </c>
      <c r="C29" s="2">
        <v>64</v>
      </c>
      <c r="G29" s="2">
        <v>7</v>
      </c>
      <c r="H29" s="2">
        <v>170</v>
      </c>
      <c r="I29" s="2">
        <v>58</v>
      </c>
    </row>
    <row r="30" spans="1:9" x14ac:dyDescent="0.25">
      <c r="A30" s="2">
        <v>8</v>
      </c>
      <c r="B30" s="2">
        <v>163</v>
      </c>
      <c r="C30" s="2">
        <v>64</v>
      </c>
      <c r="G30" s="2">
        <v>87</v>
      </c>
      <c r="H30" s="2">
        <v>168</v>
      </c>
      <c r="I30" s="2">
        <v>58</v>
      </c>
    </row>
    <row r="31" spans="1:9" x14ac:dyDescent="0.25">
      <c r="A31" s="2">
        <v>40</v>
      </c>
      <c r="B31" s="2">
        <v>163</v>
      </c>
      <c r="C31" s="2">
        <v>67</v>
      </c>
      <c r="G31" s="2">
        <v>94</v>
      </c>
      <c r="H31" s="2">
        <v>163</v>
      </c>
      <c r="I31" s="2">
        <v>58</v>
      </c>
    </row>
    <row r="32" spans="1:9" x14ac:dyDescent="0.25">
      <c r="A32" s="2">
        <v>47</v>
      </c>
      <c r="B32" s="2">
        <v>163</v>
      </c>
      <c r="C32" s="2">
        <v>57</v>
      </c>
      <c r="G32" s="2">
        <v>130</v>
      </c>
      <c r="H32" s="2">
        <v>163</v>
      </c>
      <c r="I32" s="2">
        <v>58</v>
      </c>
    </row>
    <row r="33" spans="1:9" x14ac:dyDescent="0.25">
      <c r="A33" s="2">
        <v>61</v>
      </c>
      <c r="B33" s="2">
        <v>163</v>
      </c>
      <c r="C33" s="2">
        <v>54</v>
      </c>
      <c r="G33" s="2">
        <v>167</v>
      </c>
      <c r="H33" s="2">
        <v>162</v>
      </c>
      <c r="I33" s="2">
        <v>58</v>
      </c>
    </row>
    <row r="34" spans="1:9" x14ac:dyDescent="0.25">
      <c r="A34" s="2">
        <v>76</v>
      </c>
      <c r="B34" s="2">
        <v>163</v>
      </c>
      <c r="C34" s="2">
        <v>63</v>
      </c>
      <c r="G34" s="2">
        <v>172</v>
      </c>
      <c r="H34" s="2">
        <v>163</v>
      </c>
      <c r="I34" s="2">
        <v>58</v>
      </c>
    </row>
    <row r="35" spans="1:9" x14ac:dyDescent="0.25">
      <c r="A35" s="2">
        <v>86</v>
      </c>
      <c r="B35" s="2">
        <v>163</v>
      </c>
      <c r="C35" s="2">
        <v>64</v>
      </c>
      <c r="G35" s="2">
        <v>179</v>
      </c>
      <c r="H35" s="2">
        <v>169</v>
      </c>
      <c r="I35" s="2">
        <v>58</v>
      </c>
    </row>
    <row r="36" spans="1:9" x14ac:dyDescent="0.25">
      <c r="A36" s="2">
        <v>94</v>
      </c>
      <c r="B36" s="2">
        <v>163</v>
      </c>
      <c r="C36" s="2">
        <v>58</v>
      </c>
      <c r="G36" s="2">
        <v>196</v>
      </c>
      <c r="H36" s="2">
        <v>163</v>
      </c>
      <c r="I36" s="2">
        <v>58</v>
      </c>
    </row>
    <row r="37" spans="1:9" x14ac:dyDescent="0.25">
      <c r="A37" s="2">
        <v>114</v>
      </c>
      <c r="B37" s="2">
        <v>163</v>
      </c>
      <c r="C37" s="2">
        <v>65</v>
      </c>
      <c r="G37" s="2">
        <v>82</v>
      </c>
      <c r="H37" s="2">
        <v>164</v>
      </c>
      <c r="I37" s="2">
        <v>59</v>
      </c>
    </row>
    <row r="38" spans="1:9" x14ac:dyDescent="0.25">
      <c r="A38" s="2">
        <v>130</v>
      </c>
      <c r="B38" s="2">
        <v>163</v>
      </c>
      <c r="C38" s="2">
        <v>58</v>
      </c>
      <c r="G38" s="2">
        <v>103</v>
      </c>
      <c r="H38" s="2">
        <v>172</v>
      </c>
      <c r="I38" s="2">
        <v>59</v>
      </c>
    </row>
    <row r="39" spans="1:9" x14ac:dyDescent="0.25">
      <c r="A39" s="2">
        <v>172</v>
      </c>
      <c r="B39" s="2">
        <v>163</v>
      </c>
      <c r="C39" s="2">
        <v>58</v>
      </c>
      <c r="G39" s="2">
        <v>150</v>
      </c>
      <c r="H39" s="2">
        <v>164</v>
      </c>
      <c r="I39" s="2">
        <v>59</v>
      </c>
    </row>
    <row r="40" spans="1:9" x14ac:dyDescent="0.25">
      <c r="A40" s="2">
        <v>194</v>
      </c>
      <c r="B40" s="2">
        <v>163</v>
      </c>
      <c r="C40" s="2">
        <v>65</v>
      </c>
      <c r="G40" s="2">
        <v>166</v>
      </c>
      <c r="H40" s="2">
        <v>165</v>
      </c>
      <c r="I40" s="2">
        <v>59</v>
      </c>
    </row>
    <row r="41" spans="1:9" x14ac:dyDescent="0.25">
      <c r="A41" s="2">
        <v>196</v>
      </c>
      <c r="B41" s="2">
        <v>163</v>
      </c>
      <c r="C41" s="2">
        <v>58</v>
      </c>
      <c r="G41" s="2">
        <v>4</v>
      </c>
      <c r="H41" s="2">
        <v>168</v>
      </c>
      <c r="I41" s="2">
        <v>60</v>
      </c>
    </row>
    <row r="42" spans="1:9" x14ac:dyDescent="0.25">
      <c r="A42" s="2">
        <v>57</v>
      </c>
      <c r="B42" s="2">
        <v>164</v>
      </c>
      <c r="C42" s="2">
        <v>56</v>
      </c>
      <c r="G42" s="2">
        <v>10</v>
      </c>
      <c r="H42" s="2">
        <v>165</v>
      </c>
      <c r="I42" s="2">
        <v>60</v>
      </c>
    </row>
    <row r="43" spans="1:9" x14ac:dyDescent="0.25">
      <c r="A43" s="2">
        <v>58</v>
      </c>
      <c r="B43" s="2">
        <v>164</v>
      </c>
      <c r="C43" s="2">
        <v>63</v>
      </c>
      <c r="G43" s="2">
        <v>52</v>
      </c>
      <c r="H43" s="2">
        <v>162</v>
      </c>
      <c r="I43" s="2">
        <v>60</v>
      </c>
    </row>
    <row r="44" spans="1:9" x14ac:dyDescent="0.25">
      <c r="A44" s="2">
        <v>70</v>
      </c>
      <c r="B44" s="2">
        <v>164</v>
      </c>
      <c r="C44" s="2">
        <v>62</v>
      </c>
      <c r="G44" s="2">
        <v>53</v>
      </c>
      <c r="H44" s="2">
        <v>171</v>
      </c>
      <c r="I44" s="2">
        <v>60</v>
      </c>
    </row>
    <row r="45" spans="1:9" x14ac:dyDescent="0.25">
      <c r="A45" s="2">
        <v>73</v>
      </c>
      <c r="B45" s="2">
        <v>164</v>
      </c>
      <c r="C45" s="2">
        <v>53</v>
      </c>
      <c r="G45" s="2">
        <v>99</v>
      </c>
      <c r="H45" s="2">
        <v>157</v>
      </c>
      <c r="I45" s="2">
        <v>60</v>
      </c>
    </row>
    <row r="46" spans="1:9" x14ac:dyDescent="0.25">
      <c r="A46" s="2">
        <v>82</v>
      </c>
      <c r="B46" s="2">
        <v>164</v>
      </c>
      <c r="C46" s="2">
        <v>59</v>
      </c>
      <c r="G46" s="2">
        <v>112</v>
      </c>
      <c r="H46" s="2">
        <v>196</v>
      </c>
      <c r="I46" s="2">
        <v>60</v>
      </c>
    </row>
    <row r="47" spans="1:9" x14ac:dyDescent="0.25">
      <c r="A47" s="2">
        <v>115</v>
      </c>
      <c r="B47" s="2">
        <v>164</v>
      </c>
      <c r="C47" s="2">
        <v>65</v>
      </c>
      <c r="G47" s="2">
        <v>131</v>
      </c>
      <c r="H47" s="2">
        <v>161</v>
      </c>
      <c r="I47" s="2">
        <v>60</v>
      </c>
    </row>
    <row r="48" spans="1:9" x14ac:dyDescent="0.25">
      <c r="A48" s="2">
        <v>116</v>
      </c>
      <c r="B48" s="2">
        <v>164</v>
      </c>
      <c r="C48" s="2">
        <v>62</v>
      </c>
      <c r="G48" s="2">
        <v>138</v>
      </c>
      <c r="H48" s="2">
        <v>164</v>
      </c>
      <c r="I48" s="2">
        <v>60</v>
      </c>
    </row>
    <row r="49" spans="1:9" x14ac:dyDescent="0.25">
      <c r="A49" s="2">
        <v>117</v>
      </c>
      <c r="B49" s="2">
        <v>164</v>
      </c>
      <c r="C49" s="2">
        <v>57</v>
      </c>
      <c r="G49" s="2">
        <v>140</v>
      </c>
      <c r="H49" s="2">
        <v>157</v>
      </c>
      <c r="I49" s="2">
        <v>60</v>
      </c>
    </row>
    <row r="50" spans="1:9" x14ac:dyDescent="0.25">
      <c r="A50" s="2">
        <v>138</v>
      </c>
      <c r="B50" s="2">
        <v>164</v>
      </c>
      <c r="C50" s="2">
        <v>60</v>
      </c>
      <c r="G50" s="2">
        <v>141</v>
      </c>
      <c r="H50" s="2">
        <v>178</v>
      </c>
      <c r="I50" s="2">
        <v>60</v>
      </c>
    </row>
    <row r="51" spans="1:9" x14ac:dyDescent="0.25">
      <c r="A51" s="2">
        <v>150</v>
      </c>
      <c r="B51" s="2">
        <v>164</v>
      </c>
      <c r="C51" s="2">
        <v>59</v>
      </c>
      <c r="G51" s="2">
        <v>153</v>
      </c>
      <c r="H51" s="2">
        <v>178</v>
      </c>
      <c r="I51" s="2">
        <v>60</v>
      </c>
    </row>
    <row r="52" spans="1:9" x14ac:dyDescent="0.25">
      <c r="A52" s="2">
        <v>157</v>
      </c>
      <c r="B52" s="2">
        <v>164</v>
      </c>
      <c r="C52" s="2">
        <v>57</v>
      </c>
      <c r="G52" s="2">
        <v>155</v>
      </c>
      <c r="H52" s="2">
        <v>161</v>
      </c>
      <c r="I52" s="2">
        <v>60</v>
      </c>
    </row>
    <row r="53" spans="1:9" x14ac:dyDescent="0.25">
      <c r="A53" s="2">
        <v>161</v>
      </c>
      <c r="B53" s="2">
        <v>164</v>
      </c>
      <c r="C53" s="2">
        <v>66</v>
      </c>
      <c r="G53" s="2">
        <v>188</v>
      </c>
      <c r="H53" s="2">
        <v>162</v>
      </c>
      <c r="I53" s="2">
        <v>60</v>
      </c>
    </row>
    <row r="54" spans="1:9" x14ac:dyDescent="0.25">
      <c r="A54" s="2">
        <v>163</v>
      </c>
      <c r="B54" s="2">
        <v>164</v>
      </c>
      <c r="C54" s="2">
        <v>70</v>
      </c>
      <c r="G54" s="2">
        <v>1</v>
      </c>
      <c r="H54" s="2">
        <v>160</v>
      </c>
      <c r="I54" s="2">
        <v>61</v>
      </c>
    </row>
    <row r="55" spans="1:9" x14ac:dyDescent="0.25">
      <c r="A55" s="2">
        <v>9</v>
      </c>
      <c r="B55" s="2">
        <v>165</v>
      </c>
      <c r="C55" s="2">
        <v>57</v>
      </c>
      <c r="G55" s="2">
        <v>11</v>
      </c>
      <c r="H55" s="2">
        <v>170</v>
      </c>
      <c r="I55" s="2">
        <v>61</v>
      </c>
    </row>
    <row r="56" spans="1:9" x14ac:dyDescent="0.25">
      <c r="A56" s="2">
        <v>10</v>
      </c>
      <c r="B56" s="2">
        <v>165</v>
      </c>
      <c r="C56" s="2">
        <v>60</v>
      </c>
      <c r="G56" s="2">
        <v>28</v>
      </c>
      <c r="H56" s="2">
        <v>165</v>
      </c>
      <c r="I56" s="2">
        <v>61</v>
      </c>
    </row>
    <row r="57" spans="1:9" x14ac:dyDescent="0.25">
      <c r="A57" s="2">
        <v>13</v>
      </c>
      <c r="B57" s="2">
        <v>165</v>
      </c>
      <c r="C57" s="2">
        <v>63</v>
      </c>
      <c r="G57" s="2">
        <v>126</v>
      </c>
      <c r="H57" s="2">
        <v>165</v>
      </c>
      <c r="I57" s="2">
        <v>61</v>
      </c>
    </row>
    <row r="58" spans="1:9" x14ac:dyDescent="0.25">
      <c r="A58" s="2">
        <v>16</v>
      </c>
      <c r="B58" s="2">
        <v>165</v>
      </c>
      <c r="C58" s="2">
        <v>63</v>
      </c>
      <c r="G58" s="2">
        <v>145</v>
      </c>
      <c r="H58" s="2">
        <v>165</v>
      </c>
      <c r="I58" s="2">
        <v>61</v>
      </c>
    </row>
    <row r="59" spans="1:9" x14ac:dyDescent="0.25">
      <c r="A59" s="2">
        <v>20</v>
      </c>
      <c r="B59" s="2">
        <v>165</v>
      </c>
      <c r="C59" s="2">
        <v>63</v>
      </c>
      <c r="G59" s="2">
        <v>171</v>
      </c>
      <c r="H59" s="2">
        <v>161</v>
      </c>
      <c r="I59" s="2">
        <v>61</v>
      </c>
    </row>
    <row r="60" spans="1:9" x14ac:dyDescent="0.25">
      <c r="A60" s="2">
        <v>28</v>
      </c>
      <c r="B60" s="2">
        <v>165</v>
      </c>
      <c r="C60" s="2">
        <v>61</v>
      </c>
      <c r="G60" s="2">
        <v>186</v>
      </c>
      <c r="H60" s="2">
        <v>165</v>
      </c>
      <c r="I60" s="2">
        <v>61</v>
      </c>
    </row>
    <row r="61" spans="1:9" x14ac:dyDescent="0.25">
      <c r="A61" s="2">
        <v>43</v>
      </c>
      <c r="B61" s="2">
        <v>165</v>
      </c>
      <c r="C61" s="2">
        <v>63</v>
      </c>
      <c r="G61" s="2">
        <v>25</v>
      </c>
      <c r="H61" s="2">
        <v>176</v>
      </c>
      <c r="I61" s="2">
        <v>62</v>
      </c>
    </row>
    <row r="62" spans="1:9" x14ac:dyDescent="0.25">
      <c r="A62" s="2">
        <v>51</v>
      </c>
      <c r="B62" s="2">
        <v>165</v>
      </c>
      <c r="C62" s="2">
        <v>67</v>
      </c>
      <c r="G62" s="2">
        <v>38</v>
      </c>
      <c r="H62" s="2">
        <v>160</v>
      </c>
      <c r="I62" s="2">
        <v>62</v>
      </c>
    </row>
    <row r="63" spans="1:9" x14ac:dyDescent="0.25">
      <c r="A63" s="2">
        <v>69</v>
      </c>
      <c r="B63" s="2">
        <v>165</v>
      </c>
      <c r="C63" s="2">
        <v>62</v>
      </c>
      <c r="G63" s="2">
        <v>56</v>
      </c>
      <c r="H63" s="2">
        <v>166</v>
      </c>
      <c r="I63" s="2">
        <v>62</v>
      </c>
    </row>
    <row r="64" spans="1:9" x14ac:dyDescent="0.25">
      <c r="A64" s="2">
        <v>78</v>
      </c>
      <c r="B64" s="2">
        <v>165</v>
      </c>
      <c r="C64" s="2">
        <v>63</v>
      </c>
      <c r="G64" s="2">
        <v>69</v>
      </c>
      <c r="H64" s="2">
        <v>165</v>
      </c>
      <c r="I64" s="2">
        <v>62</v>
      </c>
    </row>
    <row r="65" spans="1:9" x14ac:dyDescent="0.25">
      <c r="A65" s="2">
        <v>90</v>
      </c>
      <c r="B65" s="2">
        <v>165</v>
      </c>
      <c r="C65" s="2">
        <v>76</v>
      </c>
      <c r="G65" s="2">
        <v>70</v>
      </c>
      <c r="H65" s="2">
        <v>164</v>
      </c>
      <c r="I65" s="2">
        <v>62</v>
      </c>
    </row>
    <row r="66" spans="1:9" x14ac:dyDescent="0.25">
      <c r="A66" s="2">
        <v>95</v>
      </c>
      <c r="B66" s="2">
        <v>165</v>
      </c>
      <c r="C66" s="2">
        <v>72</v>
      </c>
      <c r="G66" s="2">
        <v>74</v>
      </c>
      <c r="H66" s="2">
        <v>171</v>
      </c>
      <c r="I66" s="2">
        <v>62</v>
      </c>
    </row>
    <row r="67" spans="1:9" x14ac:dyDescent="0.25">
      <c r="A67" s="2">
        <v>121</v>
      </c>
      <c r="B67" s="2">
        <v>165</v>
      </c>
      <c r="C67" s="2">
        <v>66</v>
      </c>
      <c r="G67" s="2">
        <v>107</v>
      </c>
      <c r="H67" s="2">
        <v>167</v>
      </c>
      <c r="I67" s="2">
        <v>62</v>
      </c>
    </row>
    <row r="68" spans="1:9" x14ac:dyDescent="0.25">
      <c r="A68" s="2">
        <v>126</v>
      </c>
      <c r="B68" s="2">
        <v>165</v>
      </c>
      <c r="C68" s="2">
        <v>61</v>
      </c>
      <c r="G68" s="2">
        <v>110</v>
      </c>
      <c r="H68" s="2">
        <v>169</v>
      </c>
      <c r="I68" s="2">
        <v>62</v>
      </c>
    </row>
    <row r="69" spans="1:9" x14ac:dyDescent="0.25">
      <c r="A69" s="2">
        <v>145</v>
      </c>
      <c r="B69" s="2">
        <v>165</v>
      </c>
      <c r="C69" s="2">
        <v>61</v>
      </c>
      <c r="G69" s="2">
        <v>116</v>
      </c>
      <c r="H69" s="2">
        <v>164</v>
      </c>
      <c r="I69" s="2">
        <v>62</v>
      </c>
    </row>
    <row r="70" spans="1:9" x14ac:dyDescent="0.25">
      <c r="A70" s="2">
        <v>159</v>
      </c>
      <c r="B70" s="2">
        <v>165</v>
      </c>
      <c r="C70" s="2">
        <v>66</v>
      </c>
      <c r="G70" s="2">
        <v>200</v>
      </c>
      <c r="H70" s="2">
        <v>166</v>
      </c>
      <c r="I70" s="2">
        <v>62</v>
      </c>
    </row>
    <row r="71" spans="1:9" x14ac:dyDescent="0.25">
      <c r="A71" s="2">
        <v>166</v>
      </c>
      <c r="B71" s="2">
        <v>165</v>
      </c>
      <c r="C71" s="2">
        <v>59</v>
      </c>
      <c r="G71" s="2">
        <v>13</v>
      </c>
      <c r="H71" s="2">
        <v>165</v>
      </c>
      <c r="I71" s="2">
        <v>63</v>
      </c>
    </row>
    <row r="72" spans="1:9" x14ac:dyDescent="0.25">
      <c r="A72" s="2">
        <v>169</v>
      </c>
      <c r="B72" s="2">
        <v>165</v>
      </c>
      <c r="C72" s="2">
        <v>68</v>
      </c>
      <c r="G72" s="2">
        <v>16</v>
      </c>
      <c r="H72" s="2">
        <v>165</v>
      </c>
      <c r="I72" s="2">
        <v>63</v>
      </c>
    </row>
    <row r="73" spans="1:9" x14ac:dyDescent="0.25">
      <c r="A73" s="2">
        <v>186</v>
      </c>
      <c r="B73" s="2">
        <v>165</v>
      </c>
      <c r="C73" s="2">
        <v>61</v>
      </c>
      <c r="G73" s="2">
        <v>20</v>
      </c>
      <c r="H73" s="2">
        <v>165</v>
      </c>
      <c r="I73" s="2">
        <v>63</v>
      </c>
    </row>
    <row r="74" spans="1:9" x14ac:dyDescent="0.25">
      <c r="A74" s="2">
        <v>187</v>
      </c>
      <c r="B74" s="2">
        <v>165</v>
      </c>
      <c r="C74" s="2">
        <v>63</v>
      </c>
      <c r="G74" s="2">
        <v>36</v>
      </c>
      <c r="H74" s="2">
        <v>167</v>
      </c>
      <c r="I74" s="2">
        <v>63</v>
      </c>
    </row>
    <row r="75" spans="1:9" x14ac:dyDescent="0.25">
      <c r="A75" s="2">
        <v>12</v>
      </c>
      <c r="B75" s="2">
        <v>166</v>
      </c>
      <c r="C75" s="2">
        <v>55</v>
      </c>
      <c r="G75" s="2">
        <v>43</v>
      </c>
      <c r="H75" s="2">
        <v>165</v>
      </c>
      <c r="I75" s="2">
        <v>63</v>
      </c>
    </row>
    <row r="76" spans="1:9" x14ac:dyDescent="0.25">
      <c r="A76" s="2">
        <v>56</v>
      </c>
      <c r="B76" s="2">
        <v>166</v>
      </c>
      <c r="C76" s="2">
        <v>62</v>
      </c>
      <c r="G76" s="2">
        <v>58</v>
      </c>
      <c r="H76" s="2">
        <v>164</v>
      </c>
      <c r="I76" s="2">
        <v>63</v>
      </c>
    </row>
    <row r="77" spans="1:9" x14ac:dyDescent="0.25">
      <c r="A77" s="2">
        <v>67</v>
      </c>
      <c r="B77" s="2">
        <v>166</v>
      </c>
      <c r="C77" s="2">
        <v>64</v>
      </c>
      <c r="G77" s="2">
        <v>76</v>
      </c>
      <c r="H77" s="2">
        <v>163</v>
      </c>
      <c r="I77" s="2">
        <v>63</v>
      </c>
    </row>
    <row r="78" spans="1:9" x14ac:dyDescent="0.25">
      <c r="A78" s="2">
        <v>83</v>
      </c>
      <c r="B78" s="2">
        <v>166</v>
      </c>
      <c r="C78" s="2">
        <v>78</v>
      </c>
      <c r="G78" s="2">
        <v>78</v>
      </c>
      <c r="H78" s="2">
        <v>165</v>
      </c>
      <c r="I78" s="2">
        <v>63</v>
      </c>
    </row>
    <row r="79" spans="1:9" x14ac:dyDescent="0.25">
      <c r="A79" s="2">
        <v>88</v>
      </c>
      <c r="B79" s="2">
        <v>166</v>
      </c>
      <c r="C79" s="2">
        <v>63</v>
      </c>
      <c r="G79" s="2">
        <v>88</v>
      </c>
      <c r="H79" s="2">
        <v>166</v>
      </c>
      <c r="I79" s="2">
        <v>63</v>
      </c>
    </row>
    <row r="80" spans="1:9" x14ac:dyDescent="0.25">
      <c r="A80" s="2">
        <v>91</v>
      </c>
      <c r="B80" s="2">
        <v>166</v>
      </c>
      <c r="C80" s="2">
        <v>71</v>
      </c>
      <c r="G80" s="2">
        <v>109</v>
      </c>
      <c r="H80" s="2">
        <v>167</v>
      </c>
      <c r="I80" s="2">
        <v>63</v>
      </c>
    </row>
    <row r="81" spans="1:9" x14ac:dyDescent="0.25">
      <c r="A81" s="2">
        <v>102</v>
      </c>
      <c r="B81" s="2">
        <v>166</v>
      </c>
      <c r="C81" s="2">
        <v>64</v>
      </c>
      <c r="G81" s="2">
        <v>113</v>
      </c>
      <c r="H81" s="2">
        <v>169</v>
      </c>
      <c r="I81" s="2">
        <v>63</v>
      </c>
    </row>
    <row r="82" spans="1:9" x14ac:dyDescent="0.25">
      <c r="A82" s="2">
        <v>173</v>
      </c>
      <c r="B82" s="2">
        <v>166</v>
      </c>
      <c r="C82" s="2">
        <v>63</v>
      </c>
      <c r="G82" s="2">
        <v>125</v>
      </c>
      <c r="H82" s="2">
        <v>187</v>
      </c>
      <c r="I82" s="2">
        <v>63</v>
      </c>
    </row>
    <row r="83" spans="1:9" x14ac:dyDescent="0.25">
      <c r="A83" s="2">
        <v>197</v>
      </c>
      <c r="B83" s="2">
        <v>166</v>
      </c>
      <c r="C83" s="2">
        <v>67</v>
      </c>
      <c r="G83" s="2">
        <v>149</v>
      </c>
      <c r="H83" s="2">
        <v>168</v>
      </c>
      <c r="I83" s="2">
        <v>63</v>
      </c>
    </row>
    <row r="84" spans="1:9" x14ac:dyDescent="0.25">
      <c r="A84" s="2">
        <v>198</v>
      </c>
      <c r="B84" s="2">
        <v>166</v>
      </c>
      <c r="C84" s="2">
        <v>64</v>
      </c>
      <c r="G84" s="2">
        <v>173</v>
      </c>
      <c r="H84" s="2">
        <v>166</v>
      </c>
      <c r="I84" s="2">
        <v>63</v>
      </c>
    </row>
    <row r="85" spans="1:9" x14ac:dyDescent="0.25">
      <c r="A85" s="2">
        <v>200</v>
      </c>
      <c r="B85" s="2">
        <v>166</v>
      </c>
      <c r="C85" s="2">
        <v>62</v>
      </c>
      <c r="G85" s="2">
        <v>182</v>
      </c>
      <c r="H85" s="2">
        <v>179</v>
      </c>
      <c r="I85" s="2">
        <v>63</v>
      </c>
    </row>
    <row r="86" spans="1:9" x14ac:dyDescent="0.25">
      <c r="A86" s="2">
        <v>36</v>
      </c>
      <c r="B86" s="2">
        <v>167</v>
      </c>
      <c r="C86" s="2">
        <v>63</v>
      </c>
      <c r="G86" s="2">
        <v>187</v>
      </c>
      <c r="H86" s="2">
        <v>165</v>
      </c>
      <c r="I86" s="2">
        <v>63</v>
      </c>
    </row>
    <row r="87" spans="1:9" x14ac:dyDescent="0.25">
      <c r="A87" s="2">
        <v>77</v>
      </c>
      <c r="B87" s="2">
        <v>167</v>
      </c>
      <c r="C87" s="2">
        <v>64</v>
      </c>
      <c r="G87" s="2">
        <v>8</v>
      </c>
      <c r="H87" s="2">
        <v>163</v>
      </c>
      <c r="I87" s="2">
        <v>64</v>
      </c>
    </row>
    <row r="88" spans="1:9" x14ac:dyDescent="0.25">
      <c r="A88" s="2">
        <v>97</v>
      </c>
      <c r="B88" s="2">
        <v>167</v>
      </c>
      <c r="C88" s="2">
        <v>57</v>
      </c>
      <c r="G88" s="2">
        <v>15</v>
      </c>
      <c r="H88" s="2">
        <v>172</v>
      </c>
      <c r="I88" s="2">
        <v>64</v>
      </c>
    </row>
    <row r="89" spans="1:9" x14ac:dyDescent="0.25">
      <c r="A89" s="2">
        <v>106</v>
      </c>
      <c r="B89" s="2">
        <v>167</v>
      </c>
      <c r="C89" s="2">
        <v>70</v>
      </c>
      <c r="G89" s="2">
        <v>67</v>
      </c>
      <c r="H89" s="2">
        <v>166</v>
      </c>
      <c r="I89" s="2">
        <v>64</v>
      </c>
    </row>
    <row r="90" spans="1:9" x14ac:dyDescent="0.25">
      <c r="A90" s="2">
        <v>107</v>
      </c>
      <c r="B90" s="2">
        <v>167</v>
      </c>
      <c r="C90" s="2">
        <v>62</v>
      </c>
      <c r="G90" s="2">
        <v>77</v>
      </c>
      <c r="H90" s="2">
        <v>167</v>
      </c>
      <c r="I90" s="2">
        <v>64</v>
      </c>
    </row>
    <row r="91" spans="1:9" x14ac:dyDescent="0.25">
      <c r="A91" s="2">
        <v>109</v>
      </c>
      <c r="B91" s="2">
        <v>167</v>
      </c>
      <c r="C91" s="2">
        <v>63</v>
      </c>
      <c r="G91" s="2">
        <v>85</v>
      </c>
      <c r="H91" s="2">
        <v>169</v>
      </c>
      <c r="I91" s="2">
        <v>64</v>
      </c>
    </row>
    <row r="92" spans="1:9" x14ac:dyDescent="0.25">
      <c r="A92" s="2">
        <v>111</v>
      </c>
      <c r="B92" s="2">
        <v>167</v>
      </c>
      <c r="C92" s="2">
        <v>64</v>
      </c>
      <c r="G92" s="2">
        <v>86</v>
      </c>
      <c r="H92" s="2">
        <v>163</v>
      </c>
      <c r="I92" s="2">
        <v>64</v>
      </c>
    </row>
    <row r="93" spans="1:9" x14ac:dyDescent="0.25">
      <c r="A93" s="2">
        <v>120</v>
      </c>
      <c r="B93" s="2">
        <v>167</v>
      </c>
      <c r="C93" s="2">
        <v>57</v>
      </c>
      <c r="G93" s="2">
        <v>102</v>
      </c>
      <c r="H93" s="2">
        <v>166</v>
      </c>
      <c r="I93" s="2">
        <v>64</v>
      </c>
    </row>
    <row r="94" spans="1:9" x14ac:dyDescent="0.25">
      <c r="A94" s="2">
        <v>168</v>
      </c>
      <c r="B94" s="2">
        <v>167</v>
      </c>
      <c r="C94" s="2">
        <v>64</v>
      </c>
      <c r="G94" s="2">
        <v>111</v>
      </c>
      <c r="H94" s="2">
        <v>167</v>
      </c>
      <c r="I94" s="2">
        <v>64</v>
      </c>
    </row>
    <row r="95" spans="1:9" x14ac:dyDescent="0.25">
      <c r="A95" s="2">
        <v>175</v>
      </c>
      <c r="B95" s="2">
        <v>167</v>
      </c>
      <c r="C95" s="2">
        <v>64</v>
      </c>
      <c r="G95" s="2">
        <v>122</v>
      </c>
      <c r="H95" s="2">
        <v>172</v>
      </c>
      <c r="I95" s="2">
        <v>64</v>
      </c>
    </row>
    <row r="96" spans="1:9" x14ac:dyDescent="0.25">
      <c r="A96" s="2">
        <v>176</v>
      </c>
      <c r="B96" s="2">
        <v>167</v>
      </c>
      <c r="C96" s="2">
        <v>57</v>
      </c>
      <c r="G96" s="2">
        <v>168</v>
      </c>
      <c r="H96" s="2">
        <v>167</v>
      </c>
      <c r="I96" s="2">
        <v>64</v>
      </c>
    </row>
    <row r="97" spans="1:9" x14ac:dyDescent="0.25">
      <c r="A97" s="2">
        <v>189</v>
      </c>
      <c r="B97" s="2">
        <v>167</v>
      </c>
      <c r="C97" s="2">
        <v>66</v>
      </c>
      <c r="G97" s="2">
        <v>175</v>
      </c>
      <c r="H97" s="2">
        <v>167</v>
      </c>
      <c r="I97" s="2">
        <v>64</v>
      </c>
    </row>
    <row r="98" spans="1:9" x14ac:dyDescent="0.25">
      <c r="A98" s="2">
        <v>4</v>
      </c>
      <c r="B98" s="2">
        <v>168</v>
      </c>
      <c r="C98" s="2">
        <v>60</v>
      </c>
      <c r="G98" s="2">
        <v>180</v>
      </c>
      <c r="H98" s="2">
        <v>172</v>
      </c>
      <c r="I98" s="2">
        <v>64</v>
      </c>
    </row>
    <row r="99" spans="1:9" x14ac:dyDescent="0.25">
      <c r="A99" s="2">
        <v>44</v>
      </c>
      <c r="B99" s="2">
        <v>168</v>
      </c>
      <c r="C99" s="2">
        <v>67</v>
      </c>
      <c r="G99" s="2">
        <v>192</v>
      </c>
      <c r="H99" s="2">
        <v>162</v>
      </c>
      <c r="I99" s="2">
        <v>64</v>
      </c>
    </row>
    <row r="100" spans="1:9" x14ac:dyDescent="0.25">
      <c r="A100" s="2">
        <v>64</v>
      </c>
      <c r="B100" s="2">
        <v>168</v>
      </c>
      <c r="C100" s="2">
        <v>55</v>
      </c>
      <c r="G100" s="2">
        <v>198</v>
      </c>
      <c r="H100" s="2">
        <v>166</v>
      </c>
      <c r="I100" s="2">
        <v>64</v>
      </c>
    </row>
    <row r="101" spans="1:9" x14ac:dyDescent="0.25">
      <c r="A101" s="2">
        <v>66</v>
      </c>
      <c r="B101" s="2">
        <v>168</v>
      </c>
      <c r="C101" s="2">
        <v>67</v>
      </c>
      <c r="G101" s="2">
        <v>26</v>
      </c>
      <c r="H101" s="2">
        <v>170</v>
      </c>
      <c r="I101" s="2">
        <v>65</v>
      </c>
    </row>
    <row r="102" spans="1:9" x14ac:dyDescent="0.25">
      <c r="A102" s="2">
        <v>87</v>
      </c>
      <c r="B102" s="2">
        <v>168</v>
      </c>
      <c r="C102" s="2">
        <v>58</v>
      </c>
      <c r="G102" s="2">
        <v>35</v>
      </c>
      <c r="H102" s="2">
        <v>162</v>
      </c>
      <c r="I102" s="2">
        <v>65</v>
      </c>
    </row>
    <row r="103" spans="1:9" x14ac:dyDescent="0.25">
      <c r="A103" s="2">
        <v>98</v>
      </c>
      <c r="B103" s="2">
        <v>168</v>
      </c>
      <c r="C103" s="2">
        <v>66</v>
      </c>
      <c r="G103" s="2">
        <v>42</v>
      </c>
      <c r="H103" s="2">
        <v>180</v>
      </c>
      <c r="I103" s="2">
        <v>65</v>
      </c>
    </row>
    <row r="104" spans="1:9" x14ac:dyDescent="0.25">
      <c r="A104" s="2">
        <v>108</v>
      </c>
      <c r="B104" s="2">
        <v>168</v>
      </c>
      <c r="C104" s="2">
        <v>67</v>
      </c>
      <c r="G104" s="2">
        <v>55</v>
      </c>
      <c r="H104" s="2">
        <v>171</v>
      </c>
      <c r="I104" s="2">
        <v>65</v>
      </c>
    </row>
    <row r="105" spans="1:9" x14ac:dyDescent="0.25">
      <c r="A105" s="2">
        <v>123</v>
      </c>
      <c r="B105" s="2">
        <v>168</v>
      </c>
      <c r="C105" s="2">
        <v>68</v>
      </c>
      <c r="G105" s="2">
        <v>59</v>
      </c>
      <c r="H105" s="2">
        <v>169</v>
      </c>
      <c r="I105" s="2">
        <v>65</v>
      </c>
    </row>
    <row r="106" spans="1:9" x14ac:dyDescent="0.25">
      <c r="A106" s="2">
        <v>149</v>
      </c>
      <c r="B106" s="2">
        <v>168</v>
      </c>
      <c r="C106" s="2">
        <v>63</v>
      </c>
      <c r="G106" s="2">
        <v>114</v>
      </c>
      <c r="H106" s="2">
        <v>163</v>
      </c>
      <c r="I106" s="2">
        <v>65</v>
      </c>
    </row>
    <row r="107" spans="1:9" x14ac:dyDescent="0.25">
      <c r="A107" s="2">
        <v>190</v>
      </c>
      <c r="B107" s="2">
        <v>168</v>
      </c>
      <c r="C107" s="2">
        <v>67</v>
      </c>
      <c r="G107" s="2">
        <v>115</v>
      </c>
      <c r="H107" s="2">
        <v>164</v>
      </c>
      <c r="I107" s="2">
        <v>65</v>
      </c>
    </row>
    <row r="108" spans="1:9" x14ac:dyDescent="0.25">
      <c r="A108" s="2">
        <v>193</v>
      </c>
      <c r="B108" s="2">
        <v>168</v>
      </c>
      <c r="C108" s="2">
        <v>66</v>
      </c>
      <c r="G108" s="2">
        <v>119</v>
      </c>
      <c r="H108" s="2">
        <v>176</v>
      </c>
      <c r="I108" s="2">
        <v>65</v>
      </c>
    </row>
    <row r="109" spans="1:9" x14ac:dyDescent="0.25">
      <c r="A109" s="2">
        <v>19</v>
      </c>
      <c r="B109" s="2">
        <v>169</v>
      </c>
      <c r="C109" s="2">
        <v>74</v>
      </c>
      <c r="G109" s="2">
        <v>134</v>
      </c>
      <c r="H109" s="2">
        <v>176</v>
      </c>
      <c r="I109" s="2">
        <v>65</v>
      </c>
    </row>
    <row r="110" spans="1:9" x14ac:dyDescent="0.25">
      <c r="A110" s="2">
        <v>24</v>
      </c>
      <c r="B110" s="2">
        <v>169</v>
      </c>
      <c r="C110" s="2">
        <v>67</v>
      </c>
      <c r="G110" s="2">
        <v>177</v>
      </c>
      <c r="H110" s="2">
        <v>171</v>
      </c>
      <c r="I110" s="2">
        <v>65</v>
      </c>
    </row>
    <row r="111" spans="1:9" x14ac:dyDescent="0.25">
      <c r="A111" s="2">
        <v>41</v>
      </c>
      <c r="B111" s="2">
        <v>169</v>
      </c>
      <c r="C111" s="2">
        <v>56</v>
      </c>
      <c r="G111" s="2">
        <v>194</v>
      </c>
      <c r="H111" s="2">
        <v>163</v>
      </c>
      <c r="I111" s="2">
        <v>65</v>
      </c>
    </row>
    <row r="112" spans="1:9" x14ac:dyDescent="0.25">
      <c r="A112" s="2">
        <v>45</v>
      </c>
      <c r="B112" s="2">
        <v>169</v>
      </c>
      <c r="C112" s="2">
        <v>68</v>
      </c>
      <c r="G112" s="2">
        <v>23</v>
      </c>
      <c r="H112" s="2">
        <v>171</v>
      </c>
      <c r="I112" s="2">
        <v>66</v>
      </c>
    </row>
    <row r="113" spans="1:9" x14ac:dyDescent="0.25">
      <c r="A113" s="2">
        <v>59</v>
      </c>
      <c r="B113" s="2">
        <v>169</v>
      </c>
      <c r="C113" s="2">
        <v>65</v>
      </c>
      <c r="G113" s="2">
        <v>27</v>
      </c>
      <c r="H113" s="2">
        <v>170</v>
      </c>
      <c r="I113" s="2">
        <v>66</v>
      </c>
    </row>
    <row r="114" spans="1:9" x14ac:dyDescent="0.25">
      <c r="A114" s="2">
        <v>60</v>
      </c>
      <c r="B114" s="2">
        <v>169</v>
      </c>
      <c r="C114" s="2">
        <v>75</v>
      </c>
      <c r="G114" s="2">
        <v>29</v>
      </c>
      <c r="H114" s="2">
        <v>162</v>
      </c>
      <c r="I114" s="2">
        <v>66</v>
      </c>
    </row>
    <row r="115" spans="1:9" x14ac:dyDescent="0.25">
      <c r="A115" s="2">
        <v>65</v>
      </c>
      <c r="B115" s="2">
        <v>169</v>
      </c>
      <c r="C115" s="2">
        <v>66</v>
      </c>
      <c r="G115" s="2">
        <v>33</v>
      </c>
      <c r="H115" s="2">
        <v>172</v>
      </c>
      <c r="I115" s="2">
        <v>66</v>
      </c>
    </row>
    <row r="116" spans="1:9" x14ac:dyDescent="0.25">
      <c r="A116" s="2">
        <v>85</v>
      </c>
      <c r="B116" s="2">
        <v>169</v>
      </c>
      <c r="C116" s="2">
        <v>64</v>
      </c>
      <c r="G116" s="2">
        <v>65</v>
      </c>
      <c r="H116" s="2">
        <v>169</v>
      </c>
      <c r="I116" s="2">
        <v>66</v>
      </c>
    </row>
    <row r="117" spans="1:9" x14ac:dyDescent="0.25">
      <c r="A117" s="2">
        <v>100</v>
      </c>
      <c r="B117" s="2">
        <v>169</v>
      </c>
      <c r="C117" s="2">
        <v>71</v>
      </c>
      <c r="G117" s="2">
        <v>72</v>
      </c>
      <c r="H117" s="2">
        <v>170</v>
      </c>
      <c r="I117" s="2">
        <v>66</v>
      </c>
    </row>
    <row r="118" spans="1:9" x14ac:dyDescent="0.25">
      <c r="A118" s="2">
        <v>104</v>
      </c>
      <c r="B118" s="2">
        <v>169</v>
      </c>
      <c r="C118" s="2">
        <v>68</v>
      </c>
      <c r="G118" s="2">
        <v>79</v>
      </c>
      <c r="H118" s="2">
        <v>175</v>
      </c>
      <c r="I118" s="2">
        <v>66</v>
      </c>
    </row>
    <row r="119" spans="1:9" x14ac:dyDescent="0.25">
      <c r="A119" s="2">
        <v>110</v>
      </c>
      <c r="B119" s="2">
        <v>169</v>
      </c>
      <c r="C119" s="2">
        <v>62</v>
      </c>
      <c r="G119" s="2">
        <v>80</v>
      </c>
      <c r="H119" s="2">
        <v>171</v>
      </c>
      <c r="I119" s="2">
        <v>66</v>
      </c>
    </row>
    <row r="120" spans="1:9" x14ac:dyDescent="0.25">
      <c r="A120" s="2">
        <v>113</v>
      </c>
      <c r="B120" s="2">
        <v>169</v>
      </c>
      <c r="C120" s="2">
        <v>63</v>
      </c>
      <c r="G120" s="2">
        <v>96</v>
      </c>
      <c r="H120" s="2">
        <v>172</v>
      </c>
      <c r="I120" s="2">
        <v>66</v>
      </c>
    </row>
    <row r="121" spans="1:9" x14ac:dyDescent="0.25">
      <c r="A121" s="2">
        <v>129</v>
      </c>
      <c r="B121" s="2">
        <v>169</v>
      </c>
      <c r="C121" s="2">
        <v>56</v>
      </c>
      <c r="G121" s="2">
        <v>98</v>
      </c>
      <c r="H121" s="2">
        <v>168</v>
      </c>
      <c r="I121" s="2">
        <v>66</v>
      </c>
    </row>
    <row r="122" spans="1:9" x14ac:dyDescent="0.25">
      <c r="A122" s="2">
        <v>139</v>
      </c>
      <c r="B122" s="2">
        <v>169</v>
      </c>
      <c r="C122" s="2">
        <v>75</v>
      </c>
      <c r="G122" s="2">
        <v>101</v>
      </c>
      <c r="H122" s="2">
        <v>162</v>
      </c>
      <c r="I122" s="2">
        <v>66</v>
      </c>
    </row>
    <row r="123" spans="1:9" x14ac:dyDescent="0.25">
      <c r="A123" s="2">
        <v>162</v>
      </c>
      <c r="B123" s="2">
        <v>169</v>
      </c>
      <c r="C123" s="2">
        <v>55</v>
      </c>
      <c r="G123" s="2">
        <v>121</v>
      </c>
      <c r="H123" s="2">
        <v>165</v>
      </c>
      <c r="I123" s="2">
        <v>66</v>
      </c>
    </row>
    <row r="124" spans="1:9" x14ac:dyDescent="0.25">
      <c r="A124" s="2">
        <v>179</v>
      </c>
      <c r="B124" s="2">
        <v>169</v>
      </c>
      <c r="C124" s="2">
        <v>58</v>
      </c>
      <c r="G124" s="2">
        <v>128</v>
      </c>
      <c r="H124" s="2">
        <v>171</v>
      </c>
      <c r="I124" s="2">
        <v>66</v>
      </c>
    </row>
    <row r="125" spans="1:9" x14ac:dyDescent="0.25">
      <c r="A125" s="2">
        <v>184</v>
      </c>
      <c r="B125" s="2">
        <v>169</v>
      </c>
      <c r="C125" s="2">
        <v>70</v>
      </c>
      <c r="G125" s="2">
        <v>143</v>
      </c>
      <c r="H125" s="2">
        <v>161</v>
      </c>
      <c r="I125" s="2">
        <v>66</v>
      </c>
    </row>
    <row r="126" spans="1:9" x14ac:dyDescent="0.25">
      <c r="A126" s="2">
        <v>3</v>
      </c>
      <c r="B126" s="2">
        <v>170</v>
      </c>
      <c r="C126" s="2">
        <v>70</v>
      </c>
      <c r="G126" s="2">
        <v>151</v>
      </c>
      <c r="H126" s="2">
        <v>170</v>
      </c>
      <c r="I126" s="2">
        <v>66</v>
      </c>
    </row>
    <row r="127" spans="1:9" x14ac:dyDescent="0.25">
      <c r="A127" s="2">
        <v>7</v>
      </c>
      <c r="B127" s="2">
        <v>170</v>
      </c>
      <c r="C127" s="2">
        <v>58</v>
      </c>
      <c r="G127" s="2">
        <v>159</v>
      </c>
      <c r="H127" s="2">
        <v>165</v>
      </c>
      <c r="I127" s="2">
        <v>66</v>
      </c>
    </row>
    <row r="128" spans="1:9" x14ac:dyDescent="0.25">
      <c r="A128" s="2">
        <v>11</v>
      </c>
      <c r="B128" s="2">
        <v>170</v>
      </c>
      <c r="C128" s="2">
        <v>61</v>
      </c>
      <c r="G128" s="2">
        <v>161</v>
      </c>
      <c r="H128" s="2">
        <v>164</v>
      </c>
      <c r="I128" s="2">
        <v>66</v>
      </c>
    </row>
    <row r="129" spans="1:9" x14ac:dyDescent="0.25">
      <c r="A129" s="2">
        <v>26</v>
      </c>
      <c r="B129" s="2">
        <v>170</v>
      </c>
      <c r="C129" s="2">
        <v>65</v>
      </c>
      <c r="G129" s="2">
        <v>178</v>
      </c>
      <c r="H129" s="2">
        <v>182</v>
      </c>
      <c r="I129" s="2">
        <v>66</v>
      </c>
    </row>
    <row r="130" spans="1:9" x14ac:dyDescent="0.25">
      <c r="A130" s="2">
        <v>27</v>
      </c>
      <c r="B130" s="2">
        <v>170</v>
      </c>
      <c r="C130" s="2">
        <v>66</v>
      </c>
      <c r="G130" s="2">
        <v>189</v>
      </c>
      <c r="H130" s="2">
        <v>167</v>
      </c>
      <c r="I130" s="2">
        <v>66</v>
      </c>
    </row>
    <row r="131" spans="1:9" x14ac:dyDescent="0.25">
      <c r="A131" s="2">
        <v>46</v>
      </c>
      <c r="B131" s="2">
        <v>170</v>
      </c>
      <c r="C131" s="2">
        <v>69</v>
      </c>
      <c r="G131" s="2">
        <v>193</v>
      </c>
      <c r="H131" s="2">
        <v>168</v>
      </c>
      <c r="I131" s="2">
        <v>66</v>
      </c>
    </row>
    <row r="132" spans="1:9" x14ac:dyDescent="0.25">
      <c r="A132" s="2">
        <v>72</v>
      </c>
      <c r="B132" s="2">
        <v>170</v>
      </c>
      <c r="C132" s="2">
        <v>66</v>
      </c>
      <c r="G132" s="2">
        <v>24</v>
      </c>
      <c r="H132" s="2">
        <v>169</v>
      </c>
      <c r="I132" s="2">
        <v>67</v>
      </c>
    </row>
    <row r="133" spans="1:9" x14ac:dyDescent="0.25">
      <c r="A133" s="2">
        <v>124</v>
      </c>
      <c r="B133" s="2">
        <v>170</v>
      </c>
      <c r="C133" s="2">
        <v>68</v>
      </c>
      <c r="G133" s="2">
        <v>40</v>
      </c>
      <c r="H133" s="2">
        <v>163</v>
      </c>
      <c r="I133" s="2">
        <v>67</v>
      </c>
    </row>
    <row r="134" spans="1:9" x14ac:dyDescent="0.25">
      <c r="A134" s="2">
        <v>151</v>
      </c>
      <c r="B134" s="2">
        <v>170</v>
      </c>
      <c r="C134" s="2">
        <v>66</v>
      </c>
      <c r="G134" s="2">
        <v>44</v>
      </c>
      <c r="H134" s="2">
        <v>168</v>
      </c>
      <c r="I134" s="2">
        <v>67</v>
      </c>
    </row>
    <row r="135" spans="1:9" x14ac:dyDescent="0.25">
      <c r="A135" s="2">
        <v>191</v>
      </c>
      <c r="B135" s="2">
        <v>170</v>
      </c>
      <c r="C135" s="2">
        <v>67</v>
      </c>
      <c r="G135" s="2">
        <v>51</v>
      </c>
      <c r="H135" s="2">
        <v>165</v>
      </c>
      <c r="I135" s="2">
        <v>67</v>
      </c>
    </row>
    <row r="136" spans="1:9" x14ac:dyDescent="0.25">
      <c r="A136" s="2">
        <v>23</v>
      </c>
      <c r="B136" s="2">
        <v>171</v>
      </c>
      <c r="C136" s="2">
        <v>66</v>
      </c>
      <c r="G136" s="2">
        <v>63</v>
      </c>
      <c r="H136" s="2">
        <v>176</v>
      </c>
      <c r="I136" s="2">
        <v>67</v>
      </c>
    </row>
    <row r="137" spans="1:9" x14ac:dyDescent="0.25">
      <c r="A137" s="2">
        <v>53</v>
      </c>
      <c r="B137" s="2">
        <v>171</v>
      </c>
      <c r="C137" s="2">
        <v>60</v>
      </c>
      <c r="G137" s="2">
        <v>66</v>
      </c>
      <c r="H137" s="2">
        <v>168</v>
      </c>
      <c r="I137" s="2">
        <v>67</v>
      </c>
    </row>
    <row r="138" spans="1:9" x14ac:dyDescent="0.25">
      <c r="A138" s="2">
        <v>55</v>
      </c>
      <c r="B138" s="2">
        <v>171</v>
      </c>
      <c r="C138" s="2">
        <v>65</v>
      </c>
      <c r="G138" s="2">
        <v>75</v>
      </c>
      <c r="H138" s="2">
        <v>171</v>
      </c>
      <c r="I138" s="2">
        <v>67</v>
      </c>
    </row>
    <row r="139" spans="1:9" x14ac:dyDescent="0.25">
      <c r="A139" s="2">
        <v>74</v>
      </c>
      <c r="B139" s="2">
        <v>171</v>
      </c>
      <c r="C139" s="2">
        <v>62</v>
      </c>
      <c r="G139" s="2">
        <v>81</v>
      </c>
      <c r="H139" s="2">
        <v>174</v>
      </c>
      <c r="I139" s="2">
        <v>67</v>
      </c>
    </row>
    <row r="140" spans="1:9" x14ac:dyDescent="0.25">
      <c r="A140" s="2">
        <v>75</v>
      </c>
      <c r="B140" s="2">
        <v>171</v>
      </c>
      <c r="C140" s="2">
        <v>67</v>
      </c>
      <c r="G140" s="2">
        <v>108</v>
      </c>
      <c r="H140" s="2">
        <v>168</v>
      </c>
      <c r="I140" s="2">
        <v>67</v>
      </c>
    </row>
    <row r="141" spans="1:9" x14ac:dyDescent="0.25">
      <c r="A141" s="2">
        <v>80</v>
      </c>
      <c r="B141" s="2">
        <v>171</v>
      </c>
      <c r="C141" s="2">
        <v>66</v>
      </c>
      <c r="G141" s="2">
        <v>133</v>
      </c>
      <c r="H141" s="2">
        <v>172</v>
      </c>
      <c r="I141" s="2">
        <v>67</v>
      </c>
    </row>
    <row r="142" spans="1:9" x14ac:dyDescent="0.25">
      <c r="A142" s="2">
        <v>92</v>
      </c>
      <c r="B142" s="2">
        <v>171</v>
      </c>
      <c r="C142" s="2">
        <v>75</v>
      </c>
      <c r="G142" s="2">
        <v>190</v>
      </c>
      <c r="H142" s="2">
        <v>168</v>
      </c>
      <c r="I142" s="2">
        <v>67</v>
      </c>
    </row>
    <row r="143" spans="1:9" x14ac:dyDescent="0.25">
      <c r="A143" s="2">
        <v>127</v>
      </c>
      <c r="B143" s="2">
        <v>171</v>
      </c>
      <c r="C143" s="2">
        <v>73</v>
      </c>
      <c r="G143" s="2">
        <v>191</v>
      </c>
      <c r="H143" s="2">
        <v>170</v>
      </c>
      <c r="I143" s="2">
        <v>67</v>
      </c>
    </row>
    <row r="144" spans="1:9" x14ac:dyDescent="0.25">
      <c r="A144" s="2">
        <v>128</v>
      </c>
      <c r="B144" s="2">
        <v>171</v>
      </c>
      <c r="C144" s="2">
        <v>66</v>
      </c>
      <c r="G144" s="2">
        <v>197</v>
      </c>
      <c r="H144" s="2">
        <v>166</v>
      </c>
      <c r="I144" s="2">
        <v>67</v>
      </c>
    </row>
    <row r="145" spans="1:9" x14ac:dyDescent="0.25">
      <c r="A145" s="2">
        <v>177</v>
      </c>
      <c r="B145" s="2">
        <v>171</v>
      </c>
      <c r="C145" s="2">
        <v>65</v>
      </c>
      <c r="G145" s="2">
        <v>37</v>
      </c>
      <c r="H145" s="2">
        <v>159</v>
      </c>
      <c r="I145" s="2">
        <v>68</v>
      </c>
    </row>
    <row r="146" spans="1:9" x14ac:dyDescent="0.25">
      <c r="A146" s="2">
        <v>15</v>
      </c>
      <c r="B146" s="2">
        <v>172</v>
      </c>
      <c r="C146" s="2">
        <v>64</v>
      </c>
      <c r="G146" s="2">
        <v>45</v>
      </c>
      <c r="H146" s="2">
        <v>169</v>
      </c>
      <c r="I146" s="2">
        <v>68</v>
      </c>
    </row>
    <row r="147" spans="1:9" x14ac:dyDescent="0.25">
      <c r="A147" s="2">
        <v>17</v>
      </c>
      <c r="B147" s="2">
        <v>172</v>
      </c>
      <c r="C147" s="2">
        <v>78</v>
      </c>
      <c r="G147" s="2">
        <v>104</v>
      </c>
      <c r="H147" s="2">
        <v>169</v>
      </c>
      <c r="I147" s="2">
        <v>68</v>
      </c>
    </row>
    <row r="148" spans="1:9" x14ac:dyDescent="0.25">
      <c r="A148" s="2">
        <v>33</v>
      </c>
      <c r="B148" s="2">
        <v>172</v>
      </c>
      <c r="C148" s="2">
        <v>66</v>
      </c>
      <c r="G148" s="2">
        <v>123</v>
      </c>
      <c r="H148" s="2">
        <v>168</v>
      </c>
      <c r="I148" s="2">
        <v>68</v>
      </c>
    </row>
    <row r="149" spans="1:9" x14ac:dyDescent="0.25">
      <c r="A149" s="2">
        <v>54</v>
      </c>
      <c r="B149" s="2">
        <v>172</v>
      </c>
      <c r="C149" s="2">
        <v>72</v>
      </c>
      <c r="G149" s="2">
        <v>124</v>
      </c>
      <c r="H149" s="2">
        <v>170</v>
      </c>
      <c r="I149" s="2">
        <v>68</v>
      </c>
    </row>
    <row r="150" spans="1:9" x14ac:dyDescent="0.25">
      <c r="A150" s="2">
        <v>89</v>
      </c>
      <c r="B150" s="2">
        <v>172</v>
      </c>
      <c r="C150" s="2">
        <v>69</v>
      </c>
      <c r="G150" s="2">
        <v>152</v>
      </c>
      <c r="H150" s="2">
        <v>174</v>
      </c>
      <c r="I150" s="2">
        <v>68</v>
      </c>
    </row>
    <row r="151" spans="1:9" x14ac:dyDescent="0.25">
      <c r="A151" s="2">
        <v>96</v>
      </c>
      <c r="B151" s="2">
        <v>172</v>
      </c>
      <c r="C151" s="2">
        <v>66</v>
      </c>
      <c r="G151" s="2">
        <v>169</v>
      </c>
      <c r="H151" s="2">
        <v>165</v>
      </c>
      <c r="I151" s="2">
        <v>68</v>
      </c>
    </row>
    <row r="152" spans="1:9" x14ac:dyDescent="0.25">
      <c r="A152" s="2">
        <v>103</v>
      </c>
      <c r="B152" s="2">
        <v>172</v>
      </c>
      <c r="C152" s="2">
        <v>59</v>
      </c>
      <c r="G152" s="2">
        <v>183</v>
      </c>
      <c r="H152" s="2">
        <v>173</v>
      </c>
      <c r="I152" s="2">
        <v>68</v>
      </c>
    </row>
    <row r="153" spans="1:9" x14ac:dyDescent="0.25">
      <c r="A153" s="2">
        <v>122</v>
      </c>
      <c r="B153" s="2">
        <v>172</v>
      </c>
      <c r="C153" s="2">
        <v>64</v>
      </c>
      <c r="G153" s="2">
        <v>2</v>
      </c>
      <c r="H153" s="2">
        <v>178</v>
      </c>
      <c r="I153" s="2">
        <v>69</v>
      </c>
    </row>
    <row r="154" spans="1:9" x14ac:dyDescent="0.25">
      <c r="A154" s="2">
        <v>133</v>
      </c>
      <c r="B154" s="2">
        <v>172</v>
      </c>
      <c r="C154" s="2">
        <v>67</v>
      </c>
      <c r="G154" s="2">
        <v>5</v>
      </c>
      <c r="H154" s="2">
        <v>173</v>
      </c>
      <c r="I154" s="2">
        <v>69</v>
      </c>
    </row>
    <row r="155" spans="1:9" x14ac:dyDescent="0.25">
      <c r="A155" s="2">
        <v>136</v>
      </c>
      <c r="B155" s="2">
        <v>172</v>
      </c>
      <c r="C155" s="2">
        <v>70</v>
      </c>
      <c r="G155" s="2">
        <v>46</v>
      </c>
      <c r="H155" s="2">
        <v>170</v>
      </c>
      <c r="I155" s="2">
        <v>69</v>
      </c>
    </row>
    <row r="156" spans="1:9" x14ac:dyDescent="0.25">
      <c r="A156" s="2">
        <v>180</v>
      </c>
      <c r="B156" s="2">
        <v>172</v>
      </c>
      <c r="C156" s="2">
        <v>64</v>
      </c>
      <c r="G156" s="2">
        <v>50</v>
      </c>
      <c r="H156" s="2">
        <v>178</v>
      </c>
      <c r="I156" s="2">
        <v>69</v>
      </c>
    </row>
    <row r="157" spans="1:9" x14ac:dyDescent="0.25">
      <c r="A157" s="2">
        <v>5</v>
      </c>
      <c r="B157" s="2">
        <v>173</v>
      </c>
      <c r="C157" s="2">
        <v>69</v>
      </c>
      <c r="G157" s="2">
        <v>89</v>
      </c>
      <c r="H157" s="2">
        <v>172</v>
      </c>
      <c r="I157" s="2">
        <v>69</v>
      </c>
    </row>
    <row r="158" spans="1:9" x14ac:dyDescent="0.25">
      <c r="A158" s="2">
        <v>62</v>
      </c>
      <c r="B158" s="2">
        <v>173</v>
      </c>
      <c r="C158" s="2">
        <v>75</v>
      </c>
      <c r="G158" s="2">
        <v>181</v>
      </c>
      <c r="H158" s="2">
        <v>179</v>
      </c>
      <c r="I158" s="2">
        <v>69</v>
      </c>
    </row>
    <row r="159" spans="1:9" x14ac:dyDescent="0.25">
      <c r="A159" s="2">
        <v>156</v>
      </c>
      <c r="B159" s="2">
        <v>173</v>
      </c>
      <c r="C159" s="2">
        <v>78</v>
      </c>
      <c r="G159" s="2">
        <v>3</v>
      </c>
      <c r="H159" s="2">
        <v>170</v>
      </c>
      <c r="I159" s="2">
        <v>70</v>
      </c>
    </row>
    <row r="160" spans="1:9" x14ac:dyDescent="0.25">
      <c r="A160" s="2">
        <v>183</v>
      </c>
      <c r="B160" s="2">
        <v>173</v>
      </c>
      <c r="C160" s="2">
        <v>68</v>
      </c>
      <c r="G160" s="2">
        <v>6</v>
      </c>
      <c r="H160" s="2">
        <v>176</v>
      </c>
      <c r="I160" s="2">
        <v>70</v>
      </c>
    </row>
    <row r="161" spans="1:9" x14ac:dyDescent="0.25">
      <c r="A161" s="2">
        <v>199</v>
      </c>
      <c r="B161" s="2">
        <v>173</v>
      </c>
      <c r="C161" s="2">
        <v>78</v>
      </c>
      <c r="G161" s="2">
        <v>105</v>
      </c>
      <c r="H161" s="2">
        <v>176</v>
      </c>
      <c r="I161" s="2">
        <v>70</v>
      </c>
    </row>
    <row r="162" spans="1:9" x14ac:dyDescent="0.25">
      <c r="A162" s="2">
        <v>21</v>
      </c>
      <c r="B162" s="2">
        <v>174</v>
      </c>
      <c r="C162" s="2">
        <v>75</v>
      </c>
      <c r="G162" s="2">
        <v>106</v>
      </c>
      <c r="H162" s="2">
        <v>167</v>
      </c>
      <c r="I162" s="2">
        <v>70</v>
      </c>
    </row>
    <row r="163" spans="1:9" x14ac:dyDescent="0.25">
      <c r="A163" s="2">
        <v>81</v>
      </c>
      <c r="B163" s="2">
        <v>174</v>
      </c>
      <c r="C163" s="2">
        <v>67</v>
      </c>
      <c r="G163" s="2">
        <v>136</v>
      </c>
      <c r="H163" s="2">
        <v>172</v>
      </c>
      <c r="I163" s="2">
        <v>70</v>
      </c>
    </row>
    <row r="164" spans="1:9" x14ac:dyDescent="0.25">
      <c r="A164" s="2">
        <v>137</v>
      </c>
      <c r="B164" s="2">
        <v>174</v>
      </c>
      <c r="C164" s="2">
        <v>73</v>
      </c>
      <c r="G164" s="2">
        <v>144</v>
      </c>
      <c r="H164" s="2">
        <v>176</v>
      </c>
      <c r="I164" s="2">
        <v>70</v>
      </c>
    </row>
    <row r="165" spans="1:9" x14ac:dyDescent="0.25">
      <c r="A165" s="2">
        <v>152</v>
      </c>
      <c r="B165" s="2">
        <v>174</v>
      </c>
      <c r="C165" s="2">
        <v>68</v>
      </c>
      <c r="G165" s="2">
        <v>163</v>
      </c>
      <c r="H165" s="2">
        <v>164</v>
      </c>
      <c r="I165" s="2">
        <v>70</v>
      </c>
    </row>
    <row r="166" spans="1:9" x14ac:dyDescent="0.25">
      <c r="A166" s="2">
        <v>160</v>
      </c>
      <c r="B166" s="2">
        <v>174</v>
      </c>
      <c r="C166" s="2">
        <v>73</v>
      </c>
      <c r="G166" s="2">
        <v>170</v>
      </c>
      <c r="H166" s="2">
        <v>177</v>
      </c>
      <c r="I166" s="2">
        <v>70</v>
      </c>
    </row>
    <row r="167" spans="1:9" x14ac:dyDescent="0.25">
      <c r="A167" s="2">
        <v>30</v>
      </c>
      <c r="B167" s="2">
        <v>175</v>
      </c>
      <c r="C167" s="2">
        <v>75</v>
      </c>
      <c r="G167" s="2">
        <v>184</v>
      </c>
      <c r="H167" s="2">
        <v>169</v>
      </c>
      <c r="I167" s="2">
        <v>70</v>
      </c>
    </row>
    <row r="168" spans="1:9" x14ac:dyDescent="0.25">
      <c r="A168" s="2">
        <v>39</v>
      </c>
      <c r="B168" s="2">
        <v>175</v>
      </c>
      <c r="C168" s="2">
        <v>75</v>
      </c>
      <c r="G168" s="2">
        <v>91</v>
      </c>
      <c r="H168" s="2">
        <v>166</v>
      </c>
      <c r="I168" s="2">
        <v>71</v>
      </c>
    </row>
    <row r="169" spans="1:9" x14ac:dyDescent="0.25">
      <c r="A169" s="2">
        <v>79</v>
      </c>
      <c r="B169" s="2">
        <v>175</v>
      </c>
      <c r="C169" s="2">
        <v>66</v>
      </c>
      <c r="G169" s="2">
        <v>100</v>
      </c>
      <c r="H169" s="2">
        <v>169</v>
      </c>
      <c r="I169" s="2">
        <v>71</v>
      </c>
    </row>
    <row r="170" spans="1:9" x14ac:dyDescent="0.25">
      <c r="A170" s="2">
        <v>132</v>
      </c>
      <c r="B170" s="2">
        <v>175</v>
      </c>
      <c r="C170" s="2">
        <v>77</v>
      </c>
      <c r="G170" s="2">
        <v>118</v>
      </c>
      <c r="H170" s="2">
        <v>178</v>
      </c>
      <c r="I170" s="2">
        <v>71</v>
      </c>
    </row>
    <row r="171" spans="1:9" x14ac:dyDescent="0.25">
      <c r="A171" s="2">
        <v>195</v>
      </c>
      <c r="B171" s="2">
        <v>175</v>
      </c>
      <c r="C171" s="2">
        <v>78</v>
      </c>
      <c r="G171" s="2">
        <v>54</v>
      </c>
      <c r="H171" s="2">
        <v>172</v>
      </c>
      <c r="I171" s="2">
        <v>72</v>
      </c>
    </row>
    <row r="172" spans="1:9" x14ac:dyDescent="0.25">
      <c r="A172" s="2">
        <v>6</v>
      </c>
      <c r="B172" s="2">
        <v>176</v>
      </c>
      <c r="C172" s="2">
        <v>70</v>
      </c>
      <c r="G172" s="2">
        <v>95</v>
      </c>
      <c r="H172" s="2">
        <v>165</v>
      </c>
      <c r="I172" s="2">
        <v>72</v>
      </c>
    </row>
    <row r="173" spans="1:9" x14ac:dyDescent="0.25">
      <c r="A173" s="2">
        <v>25</v>
      </c>
      <c r="B173" s="2">
        <v>176</v>
      </c>
      <c r="C173" s="2">
        <v>62</v>
      </c>
      <c r="G173" s="2">
        <v>148</v>
      </c>
      <c r="H173" s="2">
        <v>176</v>
      </c>
      <c r="I173" s="2">
        <v>72</v>
      </c>
    </row>
    <row r="174" spans="1:9" x14ac:dyDescent="0.25">
      <c r="A174" s="2">
        <v>63</v>
      </c>
      <c r="B174" s="2">
        <v>176</v>
      </c>
      <c r="C174" s="2">
        <v>67</v>
      </c>
      <c r="G174" s="2">
        <v>127</v>
      </c>
      <c r="H174" s="2">
        <v>171</v>
      </c>
      <c r="I174" s="2">
        <v>73</v>
      </c>
    </row>
    <row r="175" spans="1:9" x14ac:dyDescent="0.25">
      <c r="A175" s="2">
        <v>105</v>
      </c>
      <c r="B175" s="2">
        <v>176</v>
      </c>
      <c r="C175" s="2">
        <v>70</v>
      </c>
      <c r="G175" s="2">
        <v>137</v>
      </c>
      <c r="H175" s="2">
        <v>174</v>
      </c>
      <c r="I175" s="2">
        <v>73</v>
      </c>
    </row>
    <row r="176" spans="1:9" x14ac:dyDescent="0.25">
      <c r="A176" s="2">
        <v>119</v>
      </c>
      <c r="B176" s="2">
        <v>176</v>
      </c>
      <c r="C176" s="2">
        <v>65</v>
      </c>
      <c r="G176" s="2">
        <v>154</v>
      </c>
      <c r="H176" s="2">
        <v>178</v>
      </c>
      <c r="I176" s="2">
        <v>73</v>
      </c>
    </row>
    <row r="177" spans="1:9" x14ac:dyDescent="0.25">
      <c r="A177" s="2">
        <v>134</v>
      </c>
      <c r="B177" s="2">
        <v>176</v>
      </c>
      <c r="C177" s="2">
        <v>65</v>
      </c>
      <c r="G177" s="2">
        <v>160</v>
      </c>
      <c r="H177" s="2">
        <v>174</v>
      </c>
      <c r="I177" s="2">
        <v>73</v>
      </c>
    </row>
    <row r="178" spans="1:9" x14ac:dyDescent="0.25">
      <c r="A178" s="2">
        <v>142</v>
      </c>
      <c r="B178" s="2">
        <v>176</v>
      </c>
      <c r="C178" s="2">
        <v>77</v>
      </c>
      <c r="G178" s="2">
        <v>19</v>
      </c>
      <c r="H178" s="2">
        <v>169</v>
      </c>
      <c r="I178" s="2">
        <v>74</v>
      </c>
    </row>
    <row r="179" spans="1:9" x14ac:dyDescent="0.25">
      <c r="A179" s="2">
        <v>144</v>
      </c>
      <c r="B179" s="2">
        <v>176</v>
      </c>
      <c r="C179" s="2">
        <v>70</v>
      </c>
      <c r="G179" s="2">
        <v>18</v>
      </c>
      <c r="H179" s="2">
        <v>178</v>
      </c>
      <c r="I179" s="2">
        <v>75</v>
      </c>
    </row>
    <row r="180" spans="1:9" x14ac:dyDescent="0.25">
      <c r="A180" s="2">
        <v>148</v>
      </c>
      <c r="B180" s="2">
        <v>176</v>
      </c>
      <c r="C180" s="2">
        <v>72</v>
      </c>
      <c r="G180" s="2">
        <v>21</v>
      </c>
      <c r="H180" s="2">
        <v>174</v>
      </c>
      <c r="I180" s="2">
        <v>75</v>
      </c>
    </row>
    <row r="181" spans="1:9" x14ac:dyDescent="0.25">
      <c r="A181" s="2">
        <v>158</v>
      </c>
      <c r="B181" s="2">
        <v>176</v>
      </c>
      <c r="C181" s="2">
        <v>77</v>
      </c>
      <c r="G181" s="2">
        <v>30</v>
      </c>
      <c r="H181" s="2">
        <v>175</v>
      </c>
      <c r="I181" s="2">
        <v>75</v>
      </c>
    </row>
    <row r="182" spans="1:9" x14ac:dyDescent="0.25">
      <c r="A182" s="2">
        <v>170</v>
      </c>
      <c r="B182" s="2">
        <v>177</v>
      </c>
      <c r="C182" s="2">
        <v>70</v>
      </c>
      <c r="G182" s="2">
        <v>39</v>
      </c>
      <c r="H182" s="2">
        <v>175</v>
      </c>
      <c r="I182" s="2">
        <v>75</v>
      </c>
    </row>
    <row r="183" spans="1:9" x14ac:dyDescent="0.25">
      <c r="A183" s="2">
        <v>2</v>
      </c>
      <c r="B183" s="2">
        <v>178</v>
      </c>
      <c r="C183" s="2">
        <v>69</v>
      </c>
      <c r="G183" s="2">
        <v>48</v>
      </c>
      <c r="H183" s="2">
        <v>178</v>
      </c>
      <c r="I183" s="2">
        <v>75</v>
      </c>
    </row>
    <row r="184" spans="1:9" x14ac:dyDescent="0.25">
      <c r="A184" s="2">
        <v>18</v>
      </c>
      <c r="B184" s="2">
        <v>178</v>
      </c>
      <c r="C184" s="2">
        <v>75</v>
      </c>
      <c r="G184" s="2">
        <v>60</v>
      </c>
      <c r="H184" s="2">
        <v>169</v>
      </c>
      <c r="I184" s="2">
        <v>75</v>
      </c>
    </row>
    <row r="185" spans="1:9" x14ac:dyDescent="0.25">
      <c r="A185" s="2">
        <v>48</v>
      </c>
      <c r="B185" s="2">
        <v>178</v>
      </c>
      <c r="C185" s="2">
        <v>75</v>
      </c>
      <c r="G185" s="2">
        <v>62</v>
      </c>
      <c r="H185" s="2">
        <v>173</v>
      </c>
      <c r="I185" s="2">
        <v>75</v>
      </c>
    </row>
    <row r="186" spans="1:9" x14ac:dyDescent="0.25">
      <c r="A186" s="2">
        <v>50</v>
      </c>
      <c r="B186" s="2">
        <v>178</v>
      </c>
      <c r="C186" s="2">
        <v>69</v>
      </c>
      <c r="G186" s="2">
        <v>92</v>
      </c>
      <c r="H186" s="2">
        <v>171</v>
      </c>
      <c r="I186" s="2">
        <v>75</v>
      </c>
    </row>
    <row r="187" spans="1:9" x14ac:dyDescent="0.25">
      <c r="A187" s="2">
        <v>68</v>
      </c>
      <c r="B187" s="2">
        <v>178</v>
      </c>
      <c r="C187" s="2">
        <v>80</v>
      </c>
      <c r="G187" s="2">
        <v>139</v>
      </c>
      <c r="H187" s="2">
        <v>169</v>
      </c>
      <c r="I187" s="2">
        <v>75</v>
      </c>
    </row>
    <row r="188" spans="1:9" x14ac:dyDescent="0.25">
      <c r="A188" s="2">
        <v>118</v>
      </c>
      <c r="B188" s="2">
        <v>178</v>
      </c>
      <c r="C188" s="2">
        <v>71</v>
      </c>
      <c r="G188" s="2">
        <v>90</v>
      </c>
      <c r="H188" s="2">
        <v>165</v>
      </c>
      <c r="I188" s="2">
        <v>76</v>
      </c>
    </row>
    <row r="189" spans="1:9" x14ac:dyDescent="0.25">
      <c r="A189" s="2">
        <v>141</v>
      </c>
      <c r="B189" s="2">
        <v>178</v>
      </c>
      <c r="C189" s="2">
        <v>60</v>
      </c>
      <c r="G189" s="2">
        <v>135</v>
      </c>
      <c r="H189" s="2">
        <v>180</v>
      </c>
      <c r="I189" s="2">
        <v>76</v>
      </c>
    </row>
    <row r="190" spans="1:9" x14ac:dyDescent="0.25">
      <c r="A190" s="2">
        <v>153</v>
      </c>
      <c r="B190" s="2">
        <v>178</v>
      </c>
      <c r="C190" s="2">
        <v>60</v>
      </c>
      <c r="G190" s="2">
        <v>147</v>
      </c>
      <c r="H190" s="2">
        <v>182</v>
      </c>
      <c r="I190" s="2">
        <v>76</v>
      </c>
    </row>
    <row r="191" spans="1:9" x14ac:dyDescent="0.25">
      <c r="A191" s="2">
        <v>154</v>
      </c>
      <c r="B191" s="2">
        <v>178</v>
      </c>
      <c r="C191" s="2">
        <v>73</v>
      </c>
      <c r="G191" s="2">
        <v>174</v>
      </c>
      <c r="H191" s="2">
        <v>182</v>
      </c>
      <c r="I191" s="2">
        <v>76</v>
      </c>
    </row>
    <row r="192" spans="1:9" x14ac:dyDescent="0.25">
      <c r="A192" s="2">
        <v>164</v>
      </c>
      <c r="B192" s="2">
        <v>178</v>
      </c>
      <c r="C192" s="2">
        <v>80</v>
      </c>
      <c r="G192" s="2">
        <v>14</v>
      </c>
      <c r="H192" s="2">
        <v>181</v>
      </c>
      <c r="I192" s="2">
        <v>77</v>
      </c>
    </row>
    <row r="193" spans="1:9" x14ac:dyDescent="0.25">
      <c r="A193" s="2">
        <v>181</v>
      </c>
      <c r="B193" s="2">
        <v>179</v>
      </c>
      <c r="C193" s="2">
        <v>69</v>
      </c>
      <c r="G193" s="2">
        <v>132</v>
      </c>
      <c r="H193" s="2">
        <v>175</v>
      </c>
      <c r="I193" s="2">
        <v>77</v>
      </c>
    </row>
    <row r="194" spans="1:9" x14ac:dyDescent="0.25">
      <c r="A194" s="2">
        <v>182</v>
      </c>
      <c r="B194" s="2">
        <v>179</v>
      </c>
      <c r="C194" s="2">
        <v>63</v>
      </c>
      <c r="G194" s="2">
        <v>142</v>
      </c>
      <c r="H194" s="2">
        <v>176</v>
      </c>
      <c r="I194" s="2">
        <v>77</v>
      </c>
    </row>
    <row r="195" spans="1:9" x14ac:dyDescent="0.25">
      <c r="A195" s="2">
        <v>42</v>
      </c>
      <c r="B195" s="2">
        <v>180</v>
      </c>
      <c r="C195" s="2">
        <v>65</v>
      </c>
      <c r="G195" s="2">
        <v>158</v>
      </c>
      <c r="H195" s="2">
        <v>176</v>
      </c>
      <c r="I195" s="2">
        <v>77</v>
      </c>
    </row>
    <row r="196" spans="1:9" x14ac:dyDescent="0.25">
      <c r="A196" s="2">
        <v>135</v>
      </c>
      <c r="B196" s="2">
        <v>180</v>
      </c>
      <c r="C196" s="2">
        <v>76</v>
      </c>
      <c r="G196" s="2">
        <v>17</v>
      </c>
      <c r="H196" s="2">
        <v>172</v>
      </c>
      <c r="I196" s="2">
        <v>78</v>
      </c>
    </row>
    <row r="197" spans="1:9" x14ac:dyDescent="0.25">
      <c r="A197" s="2">
        <v>14</v>
      </c>
      <c r="B197" s="2">
        <v>181</v>
      </c>
      <c r="C197" s="2">
        <v>77</v>
      </c>
      <c r="G197" s="2">
        <v>83</v>
      </c>
      <c r="H197" s="2">
        <v>166</v>
      </c>
      <c r="I197" s="2">
        <v>78</v>
      </c>
    </row>
    <row r="198" spans="1:9" x14ac:dyDescent="0.25">
      <c r="A198" s="2">
        <v>147</v>
      </c>
      <c r="B198" s="2">
        <v>182</v>
      </c>
      <c r="C198" s="2">
        <v>76</v>
      </c>
      <c r="G198" s="2">
        <v>156</v>
      </c>
      <c r="H198" s="2">
        <v>173</v>
      </c>
      <c r="I198" s="2">
        <v>78</v>
      </c>
    </row>
    <row r="199" spans="1:9" x14ac:dyDescent="0.25">
      <c r="A199" s="2">
        <v>174</v>
      </c>
      <c r="B199" s="2">
        <v>182</v>
      </c>
      <c r="C199" s="2">
        <v>76</v>
      </c>
      <c r="G199" s="2">
        <v>195</v>
      </c>
      <c r="H199" s="2">
        <v>175</v>
      </c>
      <c r="I199" s="2">
        <v>78</v>
      </c>
    </row>
    <row r="200" spans="1:9" x14ac:dyDescent="0.25">
      <c r="A200" s="2">
        <v>178</v>
      </c>
      <c r="B200" s="2">
        <v>182</v>
      </c>
      <c r="C200" s="2">
        <v>66</v>
      </c>
      <c r="G200" s="2">
        <v>199</v>
      </c>
      <c r="H200" s="2">
        <v>173</v>
      </c>
      <c r="I200" s="2">
        <v>78</v>
      </c>
    </row>
    <row r="201" spans="1:9" x14ac:dyDescent="0.25">
      <c r="A201" s="2">
        <v>125</v>
      </c>
      <c r="B201" s="2">
        <v>187</v>
      </c>
      <c r="C201" s="2">
        <v>63</v>
      </c>
      <c r="G201" s="2">
        <v>68</v>
      </c>
      <c r="H201" s="2">
        <v>178</v>
      </c>
      <c r="I201" s="2">
        <v>80</v>
      </c>
    </row>
    <row r="202" spans="1:9" x14ac:dyDescent="0.25">
      <c r="A202" s="2">
        <v>112</v>
      </c>
      <c r="B202" s="2">
        <v>196</v>
      </c>
      <c r="C202" s="2">
        <v>60</v>
      </c>
      <c r="G202" s="2">
        <v>164</v>
      </c>
      <c r="H202" s="2">
        <v>178</v>
      </c>
      <c r="I202" s="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2CB4-6B58-419E-8E29-E00F8B1D448B}">
  <dimension ref="A1:G29"/>
  <sheetViews>
    <sheetView workbookViewId="0">
      <selection activeCell="E7" sqref="E7"/>
    </sheetView>
  </sheetViews>
  <sheetFormatPr defaultRowHeight="13.8" x14ac:dyDescent="0.25"/>
  <sheetData>
    <row r="1" spans="1:7" x14ac:dyDescent="0.25">
      <c r="A1" t="s">
        <v>6</v>
      </c>
    </row>
    <row r="2" spans="1:7" x14ac:dyDescent="0.25">
      <c r="A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</row>
    <row r="4" spans="1:7" x14ac:dyDescent="0.25">
      <c r="A4">
        <v>1</v>
      </c>
      <c r="B4">
        <f>MIN(Рост)</f>
        <v>156</v>
      </c>
      <c r="C4">
        <f>B4+4</f>
        <v>160</v>
      </c>
      <c r="D4">
        <f t="shared" ref="D4:D12" si="0">COUNTIFS(Рост,"&gt;="&amp;B4,Рост,"&lt;"&amp;C4)</f>
        <v>7</v>
      </c>
      <c r="E4">
        <f>D4/$D$14</f>
        <v>3.5000000000000003E-2</v>
      </c>
      <c r="F4">
        <f>(B4+C4) / 2</f>
        <v>158</v>
      </c>
      <c r="G4">
        <f>E4</f>
        <v>3.5000000000000003E-2</v>
      </c>
    </row>
    <row r="5" spans="1:7" x14ac:dyDescent="0.25">
      <c r="A5">
        <v>2</v>
      </c>
      <c r="B5">
        <f>C4</f>
        <v>160</v>
      </c>
      <c r="C5">
        <f t="shared" ref="C5:C12" si="1">B5+4</f>
        <v>164</v>
      </c>
      <c r="D5">
        <f t="shared" si="0"/>
        <v>32</v>
      </c>
      <c r="E5">
        <f t="shared" ref="E5:E13" si="2">D5/$D$14</f>
        <v>0.16</v>
      </c>
      <c r="F5">
        <f t="shared" ref="F5:F13" si="3">(B5+C5) / 2</f>
        <v>162</v>
      </c>
      <c r="G5">
        <f>G4+E5</f>
        <v>0.19500000000000001</v>
      </c>
    </row>
    <row r="6" spans="1:7" x14ac:dyDescent="0.25">
      <c r="A6">
        <v>3</v>
      </c>
      <c r="B6">
        <f t="shared" ref="B6:B13" si="4">C5</f>
        <v>164</v>
      </c>
      <c r="C6">
        <f t="shared" si="1"/>
        <v>168</v>
      </c>
      <c r="D6">
        <f t="shared" si="0"/>
        <v>56</v>
      </c>
      <c r="E6">
        <f t="shared" si="2"/>
        <v>0.28000000000000003</v>
      </c>
      <c r="F6">
        <f t="shared" si="3"/>
        <v>166</v>
      </c>
      <c r="G6">
        <f t="shared" ref="G6:G13" si="5">G5+E6</f>
        <v>0.47500000000000003</v>
      </c>
    </row>
    <row r="7" spans="1:7" x14ac:dyDescent="0.25">
      <c r="A7">
        <v>4</v>
      </c>
      <c r="B7">
        <f t="shared" si="4"/>
        <v>168</v>
      </c>
      <c r="C7">
        <f t="shared" si="1"/>
        <v>172</v>
      </c>
      <c r="D7">
        <f t="shared" si="0"/>
        <v>48</v>
      </c>
      <c r="E7">
        <f t="shared" si="2"/>
        <v>0.24</v>
      </c>
      <c r="F7">
        <f t="shared" si="3"/>
        <v>170</v>
      </c>
      <c r="G7">
        <f t="shared" si="5"/>
        <v>0.71500000000000008</v>
      </c>
    </row>
    <row r="8" spans="1:7" x14ac:dyDescent="0.25">
      <c r="A8">
        <v>5</v>
      </c>
      <c r="B8">
        <f t="shared" si="4"/>
        <v>172</v>
      </c>
      <c r="C8">
        <f t="shared" si="1"/>
        <v>176</v>
      </c>
      <c r="D8">
        <f t="shared" si="0"/>
        <v>26</v>
      </c>
      <c r="E8">
        <f t="shared" si="2"/>
        <v>0.13</v>
      </c>
      <c r="F8">
        <f t="shared" si="3"/>
        <v>174</v>
      </c>
      <c r="G8">
        <f>G7+E8</f>
        <v>0.84500000000000008</v>
      </c>
    </row>
    <row r="9" spans="1:7" x14ac:dyDescent="0.25">
      <c r="A9">
        <v>6</v>
      </c>
      <c r="B9">
        <f t="shared" si="4"/>
        <v>176</v>
      </c>
      <c r="C9">
        <f t="shared" si="1"/>
        <v>180</v>
      </c>
      <c r="D9">
        <f t="shared" si="0"/>
        <v>23</v>
      </c>
      <c r="E9">
        <f t="shared" si="2"/>
        <v>0.115</v>
      </c>
      <c r="F9">
        <f t="shared" si="3"/>
        <v>178</v>
      </c>
      <c r="G9">
        <f t="shared" si="5"/>
        <v>0.96000000000000008</v>
      </c>
    </row>
    <row r="10" spans="1:7" x14ac:dyDescent="0.25">
      <c r="A10">
        <v>7</v>
      </c>
      <c r="B10">
        <f t="shared" si="4"/>
        <v>180</v>
      </c>
      <c r="C10">
        <f t="shared" si="1"/>
        <v>184</v>
      </c>
      <c r="D10">
        <f t="shared" si="0"/>
        <v>6</v>
      </c>
      <c r="E10">
        <f t="shared" si="2"/>
        <v>0.03</v>
      </c>
      <c r="F10">
        <f t="shared" si="3"/>
        <v>182</v>
      </c>
      <c r="G10">
        <f t="shared" si="5"/>
        <v>0.9900000000000001</v>
      </c>
    </row>
    <row r="11" spans="1:7" x14ac:dyDescent="0.25">
      <c r="A11">
        <v>8</v>
      </c>
      <c r="B11">
        <f t="shared" si="4"/>
        <v>184</v>
      </c>
      <c r="C11">
        <f t="shared" si="1"/>
        <v>188</v>
      </c>
      <c r="D11">
        <f t="shared" si="0"/>
        <v>1</v>
      </c>
      <c r="E11">
        <f t="shared" si="2"/>
        <v>5.0000000000000001E-3</v>
      </c>
      <c r="F11">
        <f t="shared" si="3"/>
        <v>186</v>
      </c>
      <c r="G11">
        <f t="shared" si="5"/>
        <v>0.99500000000000011</v>
      </c>
    </row>
    <row r="12" spans="1:7" x14ac:dyDescent="0.25">
      <c r="A12">
        <v>9</v>
      </c>
      <c r="B12">
        <f t="shared" si="4"/>
        <v>188</v>
      </c>
      <c r="C12">
        <f t="shared" si="1"/>
        <v>192</v>
      </c>
      <c r="D12">
        <f t="shared" si="0"/>
        <v>0</v>
      </c>
      <c r="E12">
        <f t="shared" si="2"/>
        <v>0</v>
      </c>
      <c r="F12">
        <f t="shared" si="3"/>
        <v>190</v>
      </c>
      <c r="G12">
        <f t="shared" si="5"/>
        <v>0.99500000000000011</v>
      </c>
    </row>
    <row r="13" spans="1:7" x14ac:dyDescent="0.25">
      <c r="A13">
        <v>10</v>
      </c>
      <c r="B13">
        <f t="shared" si="4"/>
        <v>192</v>
      </c>
      <c r="C13">
        <f>B13+4</f>
        <v>196</v>
      </c>
      <c r="D13">
        <f>COUNTIFS(Рост,"&gt;="&amp;B13,Рост,"&lt;="&amp;C13)</f>
        <v>1</v>
      </c>
      <c r="E13">
        <f t="shared" si="2"/>
        <v>5.0000000000000001E-3</v>
      </c>
      <c r="F13">
        <f t="shared" si="3"/>
        <v>194</v>
      </c>
      <c r="G13">
        <f t="shared" si="5"/>
        <v>1</v>
      </c>
    </row>
    <row r="14" spans="1:7" x14ac:dyDescent="0.25">
      <c r="A14" t="s">
        <v>13</v>
      </c>
      <c r="D14">
        <f>SUM(D4:D13)</f>
        <v>200</v>
      </c>
      <c r="E14">
        <f>SUM(E4:E13)</f>
        <v>1</v>
      </c>
    </row>
    <row r="17" spans="1:7" x14ac:dyDescent="0.25">
      <c r="A17" t="s">
        <v>14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15</v>
      </c>
      <c r="G18" t="s">
        <v>16</v>
      </c>
    </row>
    <row r="19" spans="1:7" x14ac:dyDescent="0.25">
      <c r="A19">
        <v>1</v>
      </c>
      <c r="B19">
        <f>MIN(Вес)</f>
        <v>51</v>
      </c>
      <c r="C19">
        <f>B19+2.9</f>
        <v>53.9</v>
      </c>
      <c r="D19">
        <f t="shared" ref="D19:D27" si="6">COUNTIFS(Вес,"&gt;="&amp;B19,Вес,"&lt;"&amp;C19)</f>
        <v>5</v>
      </c>
      <c r="E19">
        <f>D19/$D$14</f>
        <v>2.5000000000000001E-2</v>
      </c>
      <c r="F19">
        <f>(B19+C19) / 2</f>
        <v>52.45</v>
      </c>
      <c r="G19">
        <f>E19</f>
        <v>2.5000000000000001E-2</v>
      </c>
    </row>
    <row r="20" spans="1:7" x14ac:dyDescent="0.25">
      <c r="A20">
        <v>2</v>
      </c>
      <c r="B20">
        <f>C19</f>
        <v>53.9</v>
      </c>
      <c r="C20">
        <f t="shared" ref="C20:C28" si="7">B20+2.9</f>
        <v>56.8</v>
      </c>
      <c r="D20">
        <f t="shared" si="6"/>
        <v>13</v>
      </c>
      <c r="E20">
        <f t="shared" ref="E20:E28" si="8">D20/$D$14</f>
        <v>6.5000000000000002E-2</v>
      </c>
      <c r="F20">
        <f t="shared" ref="F20:F28" si="9">(B20+C20) / 2</f>
        <v>55.349999999999994</v>
      </c>
      <c r="G20">
        <f>G19+E20</f>
        <v>0.09</v>
      </c>
    </row>
    <row r="21" spans="1:7" x14ac:dyDescent="0.25">
      <c r="A21">
        <v>3</v>
      </c>
      <c r="B21">
        <f t="shared" ref="B21:B28" si="10">C20</f>
        <v>56.8</v>
      </c>
      <c r="C21">
        <f t="shared" si="7"/>
        <v>59.699999999999996</v>
      </c>
      <c r="D21">
        <f t="shared" si="6"/>
        <v>20</v>
      </c>
      <c r="E21">
        <f t="shared" si="8"/>
        <v>0.1</v>
      </c>
      <c r="F21">
        <f t="shared" si="9"/>
        <v>58.25</v>
      </c>
      <c r="G21">
        <f t="shared" ref="G21:G28" si="11">G20+E21</f>
        <v>0.19</v>
      </c>
    </row>
    <row r="22" spans="1:7" x14ac:dyDescent="0.25">
      <c r="A22">
        <v>4</v>
      </c>
      <c r="B22">
        <f t="shared" si="10"/>
        <v>59.699999999999996</v>
      </c>
      <c r="C22">
        <f t="shared" si="7"/>
        <v>62.599999999999994</v>
      </c>
      <c r="D22">
        <f t="shared" si="6"/>
        <v>30</v>
      </c>
      <c r="E22">
        <f t="shared" si="8"/>
        <v>0.15</v>
      </c>
      <c r="F22">
        <f t="shared" si="9"/>
        <v>61.149999999999991</v>
      </c>
      <c r="G22">
        <f t="shared" si="11"/>
        <v>0.33999999999999997</v>
      </c>
    </row>
    <row r="23" spans="1:7" x14ac:dyDescent="0.25">
      <c r="A23">
        <v>5</v>
      </c>
      <c r="B23">
        <f t="shared" si="10"/>
        <v>62.599999999999994</v>
      </c>
      <c r="C23">
        <f t="shared" si="7"/>
        <v>65.5</v>
      </c>
      <c r="D23">
        <f t="shared" si="6"/>
        <v>41</v>
      </c>
      <c r="E23">
        <f t="shared" si="8"/>
        <v>0.20499999999999999</v>
      </c>
      <c r="F23">
        <f t="shared" si="9"/>
        <v>64.05</v>
      </c>
      <c r="G23">
        <f t="shared" si="11"/>
        <v>0.54499999999999993</v>
      </c>
    </row>
    <row r="24" spans="1:7" x14ac:dyDescent="0.25">
      <c r="A24">
        <v>6</v>
      </c>
      <c r="B24">
        <f t="shared" si="10"/>
        <v>65.5</v>
      </c>
      <c r="C24">
        <f t="shared" si="7"/>
        <v>68.400000000000006</v>
      </c>
      <c r="D24">
        <f t="shared" si="6"/>
        <v>41</v>
      </c>
      <c r="E24">
        <f t="shared" si="8"/>
        <v>0.20499999999999999</v>
      </c>
      <c r="F24">
        <f t="shared" si="9"/>
        <v>66.95</v>
      </c>
      <c r="G24">
        <f t="shared" si="11"/>
        <v>0.74999999999999989</v>
      </c>
    </row>
    <row r="25" spans="1:7" x14ac:dyDescent="0.25">
      <c r="A25">
        <v>7</v>
      </c>
      <c r="B25">
        <f t="shared" si="10"/>
        <v>68.400000000000006</v>
      </c>
      <c r="C25">
        <f t="shared" si="7"/>
        <v>71.300000000000011</v>
      </c>
      <c r="D25">
        <f t="shared" si="6"/>
        <v>18</v>
      </c>
      <c r="E25">
        <f t="shared" si="8"/>
        <v>0.09</v>
      </c>
      <c r="F25">
        <f t="shared" si="9"/>
        <v>69.850000000000009</v>
      </c>
      <c r="G25">
        <f t="shared" si="11"/>
        <v>0.83999999999999986</v>
      </c>
    </row>
    <row r="26" spans="1:7" x14ac:dyDescent="0.25">
      <c r="A26">
        <v>8</v>
      </c>
      <c r="B26">
        <f t="shared" si="10"/>
        <v>71.300000000000011</v>
      </c>
      <c r="C26">
        <f t="shared" si="7"/>
        <v>74.200000000000017</v>
      </c>
      <c r="D26">
        <f t="shared" si="6"/>
        <v>8</v>
      </c>
      <c r="E26">
        <f t="shared" si="8"/>
        <v>0.04</v>
      </c>
      <c r="F26">
        <f t="shared" si="9"/>
        <v>72.750000000000014</v>
      </c>
      <c r="G26">
        <f t="shared" si="11"/>
        <v>0.87999999999999989</v>
      </c>
    </row>
    <row r="27" spans="1:7" x14ac:dyDescent="0.25">
      <c r="A27">
        <v>9</v>
      </c>
      <c r="B27">
        <f t="shared" si="10"/>
        <v>74.200000000000017</v>
      </c>
      <c r="C27">
        <f t="shared" si="7"/>
        <v>77.100000000000023</v>
      </c>
      <c r="D27">
        <f t="shared" si="6"/>
        <v>17</v>
      </c>
      <c r="E27">
        <f t="shared" si="8"/>
        <v>8.5000000000000006E-2</v>
      </c>
      <c r="F27">
        <f t="shared" si="9"/>
        <v>75.65000000000002</v>
      </c>
      <c r="G27">
        <f t="shared" si="11"/>
        <v>0.96499999999999986</v>
      </c>
    </row>
    <row r="28" spans="1:7" x14ac:dyDescent="0.25">
      <c r="A28">
        <v>10</v>
      </c>
      <c r="B28">
        <f t="shared" si="10"/>
        <v>77.100000000000023</v>
      </c>
      <c r="C28">
        <f t="shared" si="7"/>
        <v>80.000000000000028</v>
      </c>
      <c r="D28">
        <f>COUNTIFS(Вес,"&gt;="&amp;B28,Вес,"&lt;="&amp;C28)</f>
        <v>7</v>
      </c>
      <c r="E28">
        <f t="shared" si="8"/>
        <v>3.5000000000000003E-2</v>
      </c>
      <c r="F28">
        <f t="shared" si="9"/>
        <v>78.550000000000026</v>
      </c>
      <c r="G28">
        <f t="shared" si="11"/>
        <v>0.99999999999999989</v>
      </c>
    </row>
    <row r="29" spans="1:7" x14ac:dyDescent="0.25">
      <c r="A29" t="s">
        <v>13</v>
      </c>
      <c r="D29">
        <f>SUM(D19:D28)</f>
        <v>200</v>
      </c>
      <c r="E29">
        <f>SUM(E19:E28)</f>
        <v>0.99999999999999989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91B-9E01-4E78-93DB-58BB6F5056CF}">
  <dimension ref="A1"/>
  <sheetViews>
    <sheetView workbookViewId="0">
      <selection activeCell="N50" sqref="N50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149B-9231-4CCA-A2DD-670ED9BFE8E5}">
  <dimension ref="A1:N32"/>
  <sheetViews>
    <sheetView topLeftCell="H1" workbookViewId="0">
      <selection activeCell="N6" sqref="N6"/>
    </sheetView>
  </sheetViews>
  <sheetFormatPr defaultRowHeight="13.8" x14ac:dyDescent="0.25"/>
  <cols>
    <col min="3" max="3" width="8.796875" customWidth="1"/>
    <col min="13" max="13" width="23.8984375" customWidth="1"/>
  </cols>
  <sheetData>
    <row r="1" spans="1:14" x14ac:dyDescent="0.25">
      <c r="A1" t="s">
        <v>6</v>
      </c>
      <c r="F1" t="s">
        <v>25</v>
      </c>
      <c r="G1">
        <v>200</v>
      </c>
    </row>
    <row r="2" spans="1:14" x14ac:dyDescent="0.25">
      <c r="A2" t="s">
        <v>7</v>
      </c>
      <c r="F2" t="s">
        <v>26</v>
      </c>
      <c r="G2">
        <v>10</v>
      </c>
    </row>
    <row r="3" spans="1:14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  <c r="H3" t="s">
        <v>23</v>
      </c>
      <c r="I3" t="s">
        <v>27</v>
      </c>
    </row>
    <row r="4" spans="1:14" x14ac:dyDescent="0.25">
      <c r="A4">
        <v>1</v>
      </c>
      <c r="B4">
        <f>MIN(Рост)</f>
        <v>156</v>
      </c>
      <c r="C4">
        <f>B4+4</f>
        <v>160</v>
      </c>
      <c r="D4">
        <f>COUNTIFS(Рост,"&gt;="&amp;B4,Рост,"&lt;"&amp;C4)</f>
        <v>7</v>
      </c>
      <c r="E4">
        <f>D4/$D$14</f>
        <v>3.5000000000000003E-2</v>
      </c>
      <c r="F4">
        <f>(B4+C4) / 2</f>
        <v>158</v>
      </c>
      <c r="G4">
        <f>E4</f>
        <v>3.5000000000000003E-2</v>
      </c>
      <c r="H4">
        <f>F4*D4</f>
        <v>1106</v>
      </c>
      <c r="I4">
        <f>F4*F4*D4</f>
        <v>174748</v>
      </c>
      <c r="M4" t="s">
        <v>21</v>
      </c>
      <c r="N4">
        <f>MIN(Рост)</f>
        <v>156</v>
      </c>
    </row>
    <row r="5" spans="1:14" x14ac:dyDescent="0.25">
      <c r="A5">
        <v>2</v>
      </c>
      <c r="B5">
        <f>C4</f>
        <v>160</v>
      </c>
      <c r="C5">
        <f t="shared" ref="C5:C12" si="0">B5+4</f>
        <v>164</v>
      </c>
      <c r="D5">
        <f t="shared" ref="D5:D12" si="1">COUNTIFS(Рост,"&gt;="&amp;B5,Рост,"&lt;"&amp;C5)</f>
        <v>32</v>
      </c>
      <c r="E5">
        <f t="shared" ref="E5:E13" si="2">D5/$D$14</f>
        <v>0.16</v>
      </c>
      <c r="F5">
        <f t="shared" ref="F5:F13" si="3">(B5+C5) / 2</f>
        <v>162</v>
      </c>
      <c r="G5">
        <f>G4+E5</f>
        <v>0.19500000000000001</v>
      </c>
      <c r="H5">
        <f t="shared" ref="H5:H13" si="4">F5*D5</f>
        <v>5184</v>
      </c>
      <c r="I5">
        <f t="shared" ref="I5:I13" si="5">F5*F5*D5</f>
        <v>839808</v>
      </c>
      <c r="M5" t="s">
        <v>22</v>
      </c>
      <c r="N5">
        <f>MAX(Рост)</f>
        <v>196</v>
      </c>
    </row>
    <row r="6" spans="1:14" x14ac:dyDescent="0.25">
      <c r="A6">
        <v>3</v>
      </c>
      <c r="B6">
        <f t="shared" ref="B6:B13" si="6">C5</f>
        <v>164</v>
      </c>
      <c r="C6">
        <f t="shared" si="0"/>
        <v>168</v>
      </c>
      <c r="D6">
        <f t="shared" si="1"/>
        <v>56</v>
      </c>
      <c r="E6">
        <f t="shared" si="2"/>
        <v>0.28000000000000003</v>
      </c>
      <c r="F6">
        <f t="shared" si="3"/>
        <v>166</v>
      </c>
      <c r="G6">
        <f t="shared" ref="G6:G13" si="7">G5+E6</f>
        <v>0.47500000000000003</v>
      </c>
      <c r="H6">
        <f t="shared" si="4"/>
        <v>9296</v>
      </c>
      <c r="I6">
        <f t="shared" si="5"/>
        <v>1543136</v>
      </c>
      <c r="M6" t="s">
        <v>18</v>
      </c>
      <c r="N6">
        <f>H15</f>
        <v>169.18</v>
      </c>
    </row>
    <row r="7" spans="1:14" x14ac:dyDescent="0.25">
      <c r="A7">
        <v>4</v>
      </c>
      <c r="B7">
        <f t="shared" si="6"/>
        <v>168</v>
      </c>
      <c r="C7">
        <f t="shared" si="0"/>
        <v>172</v>
      </c>
      <c r="D7">
        <f t="shared" si="1"/>
        <v>48</v>
      </c>
      <c r="E7">
        <f t="shared" si="2"/>
        <v>0.24</v>
      </c>
      <c r="F7">
        <f t="shared" si="3"/>
        <v>170</v>
      </c>
      <c r="G7">
        <f t="shared" si="7"/>
        <v>0.71500000000000008</v>
      </c>
      <c r="H7">
        <f t="shared" si="4"/>
        <v>8160</v>
      </c>
      <c r="I7">
        <f t="shared" si="5"/>
        <v>1387200</v>
      </c>
      <c r="M7" t="s">
        <v>17</v>
      </c>
      <c r="N7">
        <f>I15-H15*H15</f>
        <v>37.007599999997183</v>
      </c>
    </row>
    <row r="8" spans="1:14" x14ac:dyDescent="0.25">
      <c r="A8">
        <v>5</v>
      </c>
      <c r="B8">
        <f t="shared" si="6"/>
        <v>172</v>
      </c>
      <c r="C8">
        <f t="shared" si="0"/>
        <v>176</v>
      </c>
      <c r="D8">
        <f t="shared" si="1"/>
        <v>26</v>
      </c>
      <c r="E8">
        <f t="shared" si="2"/>
        <v>0.13</v>
      </c>
      <c r="F8">
        <f t="shared" si="3"/>
        <v>174</v>
      </c>
      <c r="G8">
        <f>G7+E8</f>
        <v>0.84500000000000008</v>
      </c>
      <c r="H8">
        <f t="shared" si="4"/>
        <v>4524</v>
      </c>
      <c r="I8">
        <f t="shared" si="5"/>
        <v>787176</v>
      </c>
      <c r="M8" t="s">
        <v>19</v>
      </c>
      <c r="N8">
        <f>N7*n/(n-1)</f>
        <v>37.19356783919315</v>
      </c>
    </row>
    <row r="9" spans="1:14" x14ac:dyDescent="0.25">
      <c r="A9">
        <v>6</v>
      </c>
      <c r="B9">
        <f t="shared" si="6"/>
        <v>176</v>
      </c>
      <c r="C9">
        <f t="shared" si="0"/>
        <v>180</v>
      </c>
      <c r="D9">
        <f t="shared" si="1"/>
        <v>23</v>
      </c>
      <c r="E9">
        <f t="shared" si="2"/>
        <v>0.115</v>
      </c>
      <c r="F9">
        <f t="shared" si="3"/>
        <v>178</v>
      </c>
      <c r="G9">
        <f t="shared" si="7"/>
        <v>0.96000000000000008</v>
      </c>
      <c r="H9">
        <f t="shared" si="4"/>
        <v>4094</v>
      </c>
      <c r="I9">
        <f t="shared" si="5"/>
        <v>728732</v>
      </c>
      <c r="M9" t="s">
        <v>28</v>
      </c>
      <c r="N9">
        <f>N7^(1/2)</f>
        <v>6.0833872143730243</v>
      </c>
    </row>
    <row r="10" spans="1:14" x14ac:dyDescent="0.25">
      <c r="A10">
        <v>7</v>
      </c>
      <c r="B10">
        <f t="shared" si="6"/>
        <v>180</v>
      </c>
      <c r="C10">
        <f t="shared" si="0"/>
        <v>184</v>
      </c>
      <c r="D10">
        <f t="shared" si="1"/>
        <v>6</v>
      </c>
      <c r="E10">
        <f t="shared" si="2"/>
        <v>0.03</v>
      </c>
      <c r="F10">
        <f t="shared" si="3"/>
        <v>182</v>
      </c>
      <c r="G10">
        <f t="shared" si="7"/>
        <v>0.9900000000000001</v>
      </c>
      <c r="H10">
        <f t="shared" si="4"/>
        <v>1092</v>
      </c>
      <c r="I10">
        <f t="shared" si="5"/>
        <v>198744</v>
      </c>
      <c r="M10" t="s">
        <v>29</v>
      </c>
      <c r="N10">
        <f>N8^(1/2)</f>
        <v>6.0986529528407463</v>
      </c>
    </row>
    <row r="11" spans="1:14" x14ac:dyDescent="0.25">
      <c r="A11">
        <v>8</v>
      </c>
      <c r="B11">
        <f t="shared" si="6"/>
        <v>184</v>
      </c>
      <c r="C11">
        <f t="shared" si="0"/>
        <v>188</v>
      </c>
      <c r="D11">
        <f t="shared" si="1"/>
        <v>1</v>
      </c>
      <c r="E11">
        <f t="shared" si="2"/>
        <v>5.0000000000000001E-3</v>
      </c>
      <c r="F11">
        <f t="shared" si="3"/>
        <v>186</v>
      </c>
      <c r="G11">
        <f t="shared" si="7"/>
        <v>0.99500000000000011</v>
      </c>
      <c r="H11">
        <f t="shared" si="4"/>
        <v>186</v>
      </c>
      <c r="I11">
        <f t="shared" si="5"/>
        <v>34596</v>
      </c>
      <c r="M11" t="s">
        <v>20</v>
      </c>
      <c r="N11">
        <f>F6</f>
        <v>166</v>
      </c>
    </row>
    <row r="12" spans="1:14" x14ac:dyDescent="0.25">
      <c r="A12">
        <v>9</v>
      </c>
      <c r="B12">
        <f t="shared" si="6"/>
        <v>188</v>
      </c>
      <c r="C12">
        <f t="shared" si="0"/>
        <v>192</v>
      </c>
      <c r="D12">
        <f t="shared" si="1"/>
        <v>0</v>
      </c>
      <c r="E12">
        <f t="shared" si="2"/>
        <v>0</v>
      </c>
      <c r="F12">
        <f t="shared" si="3"/>
        <v>190</v>
      </c>
      <c r="G12">
        <f t="shared" si="7"/>
        <v>0.99500000000000011</v>
      </c>
      <c r="H12">
        <f t="shared" si="4"/>
        <v>0</v>
      </c>
      <c r="I12">
        <f t="shared" si="5"/>
        <v>0</v>
      </c>
    </row>
    <row r="13" spans="1:14" x14ac:dyDescent="0.25">
      <c r="A13">
        <v>10</v>
      </c>
      <c r="B13">
        <f t="shared" si="6"/>
        <v>192</v>
      </c>
      <c r="C13">
        <f>B13+4</f>
        <v>196</v>
      </c>
      <c r="D13">
        <f>COUNTIFS(Рост,"&gt;="&amp;B13,Рост,"&lt;="&amp;C13)</f>
        <v>1</v>
      </c>
      <c r="E13">
        <f t="shared" si="2"/>
        <v>5.0000000000000001E-3</v>
      </c>
      <c r="F13">
        <f t="shared" si="3"/>
        <v>194</v>
      </c>
      <c r="G13">
        <f t="shared" si="7"/>
        <v>1</v>
      </c>
      <c r="H13">
        <f t="shared" si="4"/>
        <v>194</v>
      </c>
      <c r="I13">
        <f t="shared" si="5"/>
        <v>37636</v>
      </c>
    </row>
    <row r="14" spans="1:14" x14ac:dyDescent="0.25">
      <c r="A14" t="s">
        <v>13</v>
      </c>
      <c r="D14">
        <f>SUM(D4:D13)</f>
        <v>200</v>
      </c>
      <c r="E14">
        <f>SUM(E4:E13)</f>
        <v>1</v>
      </c>
      <c r="H14">
        <f>SUM(H4:H13)</f>
        <v>33836</v>
      </c>
      <c r="I14">
        <f>SUM(I4:I13)</f>
        <v>5731776</v>
      </c>
    </row>
    <row r="15" spans="1:14" x14ac:dyDescent="0.25">
      <c r="A15" t="s">
        <v>24</v>
      </c>
      <c r="H15" s="4">
        <f>H14/n</f>
        <v>169.18</v>
      </c>
      <c r="I15" s="4">
        <f>I14/n</f>
        <v>28658.880000000001</v>
      </c>
    </row>
    <row r="19" spans="1:14" x14ac:dyDescent="0.25">
      <c r="A19" t="s">
        <v>14</v>
      </c>
    </row>
    <row r="20" spans="1:14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15</v>
      </c>
      <c r="G20" t="s">
        <v>16</v>
      </c>
      <c r="H20" t="s">
        <v>23</v>
      </c>
      <c r="I20" t="s">
        <v>27</v>
      </c>
    </row>
    <row r="21" spans="1:14" x14ac:dyDescent="0.25">
      <c r="A21">
        <v>1</v>
      </c>
      <c r="B21">
        <f>MIN(Вес)</f>
        <v>51</v>
      </c>
      <c r="C21">
        <f>B21+2.9</f>
        <v>53.9</v>
      </c>
      <c r="D21">
        <f t="shared" ref="D21:D29" si="8">COUNTIFS(Вес,"&gt;="&amp;B21,Вес,"&lt;"&amp;C21)</f>
        <v>5</v>
      </c>
      <c r="E21">
        <f>D21/$D$14</f>
        <v>2.5000000000000001E-2</v>
      </c>
      <c r="F21">
        <f>(B21+C21) / 2</f>
        <v>52.45</v>
      </c>
      <c r="G21">
        <f>E21</f>
        <v>2.5000000000000001E-2</v>
      </c>
      <c r="H21">
        <f>F21*D21</f>
        <v>262.25</v>
      </c>
      <c r="I21">
        <f>F21*F21*D21</f>
        <v>13755.012500000003</v>
      </c>
      <c r="M21" t="s">
        <v>21</v>
      </c>
      <c r="N21">
        <f>MIN(Вес)</f>
        <v>51</v>
      </c>
    </row>
    <row r="22" spans="1:14" x14ac:dyDescent="0.25">
      <c r="A22">
        <v>2</v>
      </c>
      <c r="B22">
        <f>C21</f>
        <v>53.9</v>
      </c>
      <c r="C22">
        <f t="shared" ref="C22:C30" si="9">B22+2.9</f>
        <v>56.8</v>
      </c>
      <c r="D22">
        <f t="shared" si="8"/>
        <v>13</v>
      </c>
      <c r="E22">
        <f t="shared" ref="E22:E30" si="10">D22/$D$14</f>
        <v>6.5000000000000002E-2</v>
      </c>
      <c r="F22">
        <f t="shared" ref="F22:F30" si="11">(B22+C22) / 2</f>
        <v>55.349999999999994</v>
      </c>
      <c r="G22">
        <f>G21+E22</f>
        <v>0.09</v>
      </c>
      <c r="H22">
        <f t="shared" ref="H22:H30" si="12">F22*D22</f>
        <v>719.55</v>
      </c>
      <c r="I22">
        <f t="shared" ref="I22:I30" si="13">F22*F22*D22</f>
        <v>39827.092499999992</v>
      </c>
      <c r="M22" t="s">
        <v>22</v>
      </c>
      <c r="N22">
        <f>MAX(Вес)</f>
        <v>80</v>
      </c>
    </row>
    <row r="23" spans="1:14" x14ac:dyDescent="0.25">
      <c r="A23">
        <v>3</v>
      </c>
      <c r="B23">
        <f t="shared" ref="B23:B30" si="14">C22</f>
        <v>56.8</v>
      </c>
      <c r="C23">
        <f t="shared" si="9"/>
        <v>59.699999999999996</v>
      </c>
      <c r="D23">
        <f t="shared" si="8"/>
        <v>20</v>
      </c>
      <c r="E23">
        <f t="shared" si="10"/>
        <v>0.1</v>
      </c>
      <c r="F23">
        <f t="shared" si="11"/>
        <v>58.25</v>
      </c>
      <c r="G23">
        <f t="shared" ref="G23:G30" si="15">G22+E23</f>
        <v>0.19</v>
      </c>
      <c r="H23">
        <f t="shared" si="12"/>
        <v>1165</v>
      </c>
      <c r="I23">
        <f t="shared" si="13"/>
        <v>67861.25</v>
      </c>
      <c r="M23" t="s">
        <v>18</v>
      </c>
      <c r="N23">
        <f>H32</f>
        <v>65.137500000000017</v>
      </c>
    </row>
    <row r="24" spans="1:14" x14ac:dyDescent="0.25">
      <c r="A24">
        <v>4</v>
      </c>
      <c r="B24">
        <f t="shared" si="14"/>
        <v>59.699999999999996</v>
      </c>
      <c r="C24">
        <f t="shared" si="9"/>
        <v>62.599999999999994</v>
      </c>
      <c r="D24">
        <f t="shared" si="8"/>
        <v>30</v>
      </c>
      <c r="E24">
        <f t="shared" si="10"/>
        <v>0.15</v>
      </c>
      <c r="F24">
        <f t="shared" si="11"/>
        <v>61.149999999999991</v>
      </c>
      <c r="G24">
        <f t="shared" si="15"/>
        <v>0.33999999999999997</v>
      </c>
      <c r="H24">
        <f t="shared" si="12"/>
        <v>1834.4999999999998</v>
      </c>
      <c r="I24">
        <f t="shared" si="13"/>
        <v>112179.67499999996</v>
      </c>
      <c r="M24" t="s">
        <v>17</v>
      </c>
      <c r="N24">
        <f>I32-H32*H32</f>
        <v>38.30229374999908</v>
      </c>
    </row>
    <row r="25" spans="1:14" x14ac:dyDescent="0.25">
      <c r="A25">
        <v>5</v>
      </c>
      <c r="B25">
        <f t="shared" si="14"/>
        <v>62.599999999999994</v>
      </c>
      <c r="C25">
        <f t="shared" si="9"/>
        <v>65.5</v>
      </c>
      <c r="D25">
        <f t="shared" si="8"/>
        <v>41</v>
      </c>
      <c r="E25">
        <f t="shared" si="10"/>
        <v>0.20499999999999999</v>
      </c>
      <c r="F25">
        <f t="shared" si="11"/>
        <v>64.05</v>
      </c>
      <c r="G25">
        <f t="shared" si="15"/>
        <v>0.54499999999999993</v>
      </c>
      <c r="H25">
        <f t="shared" si="12"/>
        <v>2626.0499999999997</v>
      </c>
      <c r="I25">
        <f t="shared" si="13"/>
        <v>168198.50249999997</v>
      </c>
      <c r="M25" t="s">
        <v>19</v>
      </c>
      <c r="N25">
        <f>N24*n/(n-1)</f>
        <v>38.494767587938775</v>
      </c>
    </row>
    <row r="26" spans="1:14" x14ac:dyDescent="0.25">
      <c r="A26">
        <v>6</v>
      </c>
      <c r="B26">
        <f t="shared" si="14"/>
        <v>65.5</v>
      </c>
      <c r="C26">
        <f t="shared" si="9"/>
        <v>68.400000000000006</v>
      </c>
      <c r="D26">
        <f t="shared" si="8"/>
        <v>41</v>
      </c>
      <c r="E26">
        <f t="shared" si="10"/>
        <v>0.20499999999999999</v>
      </c>
      <c r="F26">
        <f t="shared" si="11"/>
        <v>66.95</v>
      </c>
      <c r="G26">
        <f t="shared" si="15"/>
        <v>0.74999999999999989</v>
      </c>
      <c r="H26">
        <f t="shared" si="12"/>
        <v>2744.9500000000003</v>
      </c>
      <c r="I26">
        <f t="shared" si="13"/>
        <v>183774.40250000003</v>
      </c>
      <c r="M26" t="s">
        <v>28</v>
      </c>
      <c r="N26">
        <f>N24^(1/2)</f>
        <v>6.1888846935452824</v>
      </c>
    </row>
    <row r="27" spans="1:14" x14ac:dyDescent="0.25">
      <c r="A27">
        <v>7</v>
      </c>
      <c r="B27">
        <f t="shared" si="14"/>
        <v>68.400000000000006</v>
      </c>
      <c r="C27">
        <f t="shared" si="9"/>
        <v>71.300000000000011</v>
      </c>
      <c r="D27">
        <f t="shared" si="8"/>
        <v>18</v>
      </c>
      <c r="E27">
        <f t="shared" si="10"/>
        <v>0.09</v>
      </c>
      <c r="F27">
        <f t="shared" si="11"/>
        <v>69.850000000000009</v>
      </c>
      <c r="G27">
        <f t="shared" si="15"/>
        <v>0.83999999999999986</v>
      </c>
      <c r="H27">
        <f t="shared" si="12"/>
        <v>1257.3000000000002</v>
      </c>
      <c r="I27">
        <f t="shared" si="13"/>
        <v>87822.405000000013</v>
      </c>
      <c r="M27" t="s">
        <v>29</v>
      </c>
      <c r="N27">
        <f>N25^(1/2)</f>
        <v>6.2044151688889082</v>
      </c>
    </row>
    <row r="28" spans="1:14" x14ac:dyDescent="0.25">
      <c r="A28">
        <v>8</v>
      </c>
      <c r="B28">
        <f t="shared" si="14"/>
        <v>71.300000000000011</v>
      </c>
      <c r="C28">
        <f t="shared" si="9"/>
        <v>74.200000000000017</v>
      </c>
      <c r="D28">
        <f t="shared" si="8"/>
        <v>8</v>
      </c>
      <c r="E28">
        <f t="shared" si="10"/>
        <v>0.04</v>
      </c>
      <c r="F28">
        <f t="shared" si="11"/>
        <v>72.750000000000014</v>
      </c>
      <c r="G28">
        <f t="shared" si="15"/>
        <v>0.87999999999999989</v>
      </c>
      <c r="H28">
        <f t="shared" si="12"/>
        <v>582.00000000000011</v>
      </c>
      <c r="I28">
        <f t="shared" si="13"/>
        <v>42340.500000000015</v>
      </c>
      <c r="M28" t="s">
        <v>20</v>
      </c>
      <c r="N28">
        <f>(F25+F26)/2</f>
        <v>65.5</v>
      </c>
    </row>
    <row r="29" spans="1:14" x14ac:dyDescent="0.25">
      <c r="A29">
        <v>9</v>
      </c>
      <c r="B29">
        <f t="shared" si="14"/>
        <v>74.200000000000017</v>
      </c>
      <c r="C29">
        <f t="shared" si="9"/>
        <v>77.100000000000023</v>
      </c>
      <c r="D29">
        <f t="shared" si="8"/>
        <v>17</v>
      </c>
      <c r="E29">
        <f t="shared" si="10"/>
        <v>8.5000000000000006E-2</v>
      </c>
      <c r="F29">
        <f t="shared" si="11"/>
        <v>75.65000000000002</v>
      </c>
      <c r="G29">
        <f t="shared" si="15"/>
        <v>0.96499999999999986</v>
      </c>
      <c r="H29">
        <f t="shared" si="12"/>
        <v>1286.0500000000004</v>
      </c>
      <c r="I29">
        <f t="shared" si="13"/>
        <v>97289.682500000054</v>
      </c>
    </row>
    <row r="30" spans="1:14" x14ac:dyDescent="0.25">
      <c r="A30">
        <v>10</v>
      </c>
      <c r="B30">
        <f t="shared" si="14"/>
        <v>77.100000000000023</v>
      </c>
      <c r="C30">
        <f t="shared" si="9"/>
        <v>80.000000000000028</v>
      </c>
      <c r="D30">
        <f>COUNTIFS(Вес,"&gt;="&amp;B30,Вес,"&lt;="&amp;C30)</f>
        <v>7</v>
      </c>
      <c r="E30">
        <f t="shared" si="10"/>
        <v>3.5000000000000003E-2</v>
      </c>
      <c r="F30">
        <f t="shared" si="11"/>
        <v>78.550000000000026</v>
      </c>
      <c r="G30">
        <f t="shared" si="15"/>
        <v>0.99999999999999989</v>
      </c>
      <c r="H30">
        <f t="shared" si="12"/>
        <v>549.85000000000014</v>
      </c>
      <c r="I30">
        <f t="shared" si="13"/>
        <v>43190.717500000028</v>
      </c>
    </row>
    <row r="31" spans="1:14" x14ac:dyDescent="0.25">
      <c r="A31" t="s">
        <v>13</v>
      </c>
      <c r="D31">
        <f>SUM(D21:D30)</f>
        <v>200</v>
      </c>
      <c r="E31">
        <f>SUM(E21:E30)</f>
        <v>0.99999999999999989</v>
      </c>
      <c r="H31">
        <f>SUM(H21:H30)</f>
        <v>13027.500000000004</v>
      </c>
      <c r="I31">
        <f>SUM(I21:I30)</f>
        <v>856239.24000000022</v>
      </c>
    </row>
    <row r="32" spans="1:14" x14ac:dyDescent="0.25">
      <c r="A32" t="s">
        <v>24</v>
      </c>
      <c r="H32" s="4">
        <f>H31/n</f>
        <v>65.137500000000017</v>
      </c>
      <c r="I32" s="4">
        <f>I31/n</f>
        <v>4281.1962000000012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A8DB-940C-4441-898E-C88115694C4C}">
  <dimension ref="A1:N32"/>
  <sheetViews>
    <sheetView workbookViewId="0">
      <selection activeCell="M1" sqref="M1"/>
    </sheetView>
  </sheetViews>
  <sheetFormatPr defaultRowHeight="13.8" x14ac:dyDescent="0.25"/>
  <cols>
    <col min="13" max="13" width="23.8984375" customWidth="1"/>
  </cols>
  <sheetData>
    <row r="1" spans="1:14" x14ac:dyDescent="0.25">
      <c r="A1" t="s">
        <v>6</v>
      </c>
      <c r="F1" t="s">
        <v>25</v>
      </c>
      <c r="G1">
        <v>200</v>
      </c>
    </row>
    <row r="2" spans="1:14" x14ac:dyDescent="0.25">
      <c r="A2" t="s">
        <v>7</v>
      </c>
      <c r="F2" t="s">
        <v>26</v>
      </c>
      <c r="G2">
        <v>10</v>
      </c>
    </row>
    <row r="3" spans="1:14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  <c r="H3" t="s">
        <v>23</v>
      </c>
      <c r="I3" t="s">
        <v>27</v>
      </c>
    </row>
    <row r="4" spans="1:14" x14ac:dyDescent="0.25">
      <c r="A4">
        <v>1</v>
      </c>
      <c r="B4">
        <f>MIN(Рост)</f>
        <v>156</v>
      </c>
      <c r="C4">
        <f>B4+4</f>
        <v>160</v>
      </c>
      <c r="D4">
        <f t="shared" ref="D4:D12" si="0">COUNTIFS(Рост,"&gt;="&amp;B4,Рост,"&lt;"&amp;C4)</f>
        <v>7</v>
      </c>
      <c r="E4">
        <f>D4/$D$14</f>
        <v>3.5000000000000003E-2</v>
      </c>
      <c r="F4">
        <f>(B4+C4) / 2</f>
        <v>158</v>
      </c>
      <c r="G4">
        <f>E4</f>
        <v>3.5000000000000003E-2</v>
      </c>
      <c r="H4">
        <f>F4*D4</f>
        <v>1106</v>
      </c>
      <c r="I4">
        <f>F4*F4*D4</f>
        <v>174748</v>
      </c>
      <c r="M4" t="s">
        <v>21</v>
      </c>
      <c r="N4">
        <f>MIN(Рост)</f>
        <v>156</v>
      </c>
    </row>
    <row r="5" spans="1:14" x14ac:dyDescent="0.25">
      <c r="A5">
        <v>2</v>
      </c>
      <c r="B5">
        <f>C4</f>
        <v>160</v>
      </c>
      <c r="C5">
        <f t="shared" ref="C5:C12" si="1">B5+4</f>
        <v>164</v>
      </c>
      <c r="D5">
        <f t="shared" si="0"/>
        <v>32</v>
      </c>
      <c r="E5">
        <f t="shared" ref="E5:E13" si="2">D5/$D$14</f>
        <v>0.16</v>
      </c>
      <c r="F5">
        <f t="shared" ref="F5:F13" si="3">(B5+C5) / 2</f>
        <v>162</v>
      </c>
      <c r="G5">
        <f>G4+E5</f>
        <v>0.19500000000000001</v>
      </c>
      <c r="H5">
        <f t="shared" ref="H5:H13" si="4">F5*D5</f>
        <v>5184</v>
      </c>
      <c r="I5">
        <f t="shared" ref="I5:I13" si="5">F5*F5*D5</f>
        <v>839808</v>
      </c>
      <c r="M5" t="s">
        <v>22</v>
      </c>
      <c r="N5">
        <f>MAX(Рост)</f>
        <v>196</v>
      </c>
    </row>
    <row r="6" spans="1:14" x14ac:dyDescent="0.25">
      <c r="A6">
        <v>3</v>
      </c>
      <c r="B6">
        <f t="shared" ref="B6:B13" si="6">C5</f>
        <v>164</v>
      </c>
      <c r="C6">
        <f t="shared" si="1"/>
        <v>168</v>
      </c>
      <c r="D6">
        <f t="shared" si="0"/>
        <v>56</v>
      </c>
      <c r="E6">
        <f t="shared" si="2"/>
        <v>0.28000000000000003</v>
      </c>
      <c r="F6">
        <f t="shared" si="3"/>
        <v>166</v>
      </c>
      <c r="G6">
        <f t="shared" ref="G6:G13" si="7">G5+E6</f>
        <v>0.47500000000000003</v>
      </c>
      <c r="H6">
        <f t="shared" si="4"/>
        <v>9296</v>
      </c>
      <c r="I6">
        <f t="shared" si="5"/>
        <v>1543136</v>
      </c>
      <c r="M6" t="s">
        <v>18</v>
      </c>
      <c r="N6">
        <f>AVERAGE(Рост)</f>
        <v>168.63</v>
      </c>
    </row>
    <row r="7" spans="1:14" x14ac:dyDescent="0.25">
      <c r="A7">
        <v>4</v>
      </c>
      <c r="B7">
        <f t="shared" si="6"/>
        <v>168</v>
      </c>
      <c r="C7">
        <f t="shared" si="1"/>
        <v>172</v>
      </c>
      <c r="D7">
        <f t="shared" si="0"/>
        <v>48</v>
      </c>
      <c r="E7">
        <f t="shared" si="2"/>
        <v>0.24</v>
      </c>
      <c r="F7">
        <f t="shared" si="3"/>
        <v>170</v>
      </c>
      <c r="G7">
        <f t="shared" si="7"/>
        <v>0.71500000000000008</v>
      </c>
      <c r="H7">
        <f t="shared" si="4"/>
        <v>8160</v>
      </c>
      <c r="I7">
        <f t="shared" si="5"/>
        <v>1387200</v>
      </c>
      <c r="M7" t="s">
        <v>17</v>
      </c>
      <c r="N7">
        <f>_xlfn.VAR.P(Рост)</f>
        <v>36.733100000000064</v>
      </c>
    </row>
    <row r="8" spans="1:14" x14ac:dyDescent="0.25">
      <c r="A8">
        <v>5</v>
      </c>
      <c r="B8">
        <f t="shared" si="6"/>
        <v>172</v>
      </c>
      <c r="C8">
        <f t="shared" si="1"/>
        <v>176</v>
      </c>
      <c r="D8">
        <f t="shared" si="0"/>
        <v>26</v>
      </c>
      <c r="E8">
        <f t="shared" si="2"/>
        <v>0.13</v>
      </c>
      <c r="F8">
        <f t="shared" si="3"/>
        <v>174</v>
      </c>
      <c r="G8">
        <f>G7+E8</f>
        <v>0.84500000000000008</v>
      </c>
      <c r="H8">
        <f t="shared" si="4"/>
        <v>4524</v>
      </c>
      <c r="I8">
        <f t="shared" si="5"/>
        <v>787176</v>
      </c>
      <c r="M8" t="s">
        <v>19</v>
      </c>
      <c r="N8">
        <f>_xlfn.VAR.S(Рост)</f>
        <v>36.917688442211116</v>
      </c>
    </row>
    <row r="9" spans="1:14" x14ac:dyDescent="0.25">
      <c r="A9">
        <v>6</v>
      </c>
      <c r="B9">
        <f t="shared" si="6"/>
        <v>176</v>
      </c>
      <c r="C9">
        <f t="shared" si="1"/>
        <v>180</v>
      </c>
      <c r="D9">
        <f t="shared" si="0"/>
        <v>23</v>
      </c>
      <c r="E9">
        <f t="shared" si="2"/>
        <v>0.115</v>
      </c>
      <c r="F9">
        <f t="shared" si="3"/>
        <v>178</v>
      </c>
      <c r="G9">
        <f t="shared" si="7"/>
        <v>0.96000000000000008</v>
      </c>
      <c r="H9">
        <f t="shared" si="4"/>
        <v>4094</v>
      </c>
      <c r="I9">
        <f t="shared" si="5"/>
        <v>728732</v>
      </c>
      <c r="M9" t="s">
        <v>28</v>
      </c>
      <c r="N9">
        <f>_xlfn.STDEV.P(Рост)</f>
        <v>6.0607837776974076</v>
      </c>
    </row>
    <row r="10" spans="1:14" x14ac:dyDescent="0.25">
      <c r="A10">
        <v>7</v>
      </c>
      <c r="B10">
        <f t="shared" si="6"/>
        <v>180</v>
      </c>
      <c r="C10">
        <f t="shared" si="1"/>
        <v>184</v>
      </c>
      <c r="D10">
        <f t="shared" si="0"/>
        <v>6</v>
      </c>
      <c r="E10">
        <f t="shared" si="2"/>
        <v>0.03</v>
      </c>
      <c r="F10">
        <f t="shared" si="3"/>
        <v>182</v>
      </c>
      <c r="G10">
        <f t="shared" si="7"/>
        <v>0.9900000000000001</v>
      </c>
      <c r="H10">
        <f t="shared" si="4"/>
        <v>1092</v>
      </c>
      <c r="I10">
        <f t="shared" si="5"/>
        <v>198744</v>
      </c>
      <c r="M10" t="s">
        <v>29</v>
      </c>
      <c r="N10">
        <f>_xlfn.STDEV.S(Рост)</f>
        <v>6.0759927947793946</v>
      </c>
    </row>
    <row r="11" spans="1:14" x14ac:dyDescent="0.25">
      <c r="A11">
        <v>8</v>
      </c>
      <c r="B11">
        <f t="shared" si="6"/>
        <v>184</v>
      </c>
      <c r="C11">
        <f t="shared" si="1"/>
        <v>188</v>
      </c>
      <c r="D11">
        <f t="shared" si="0"/>
        <v>1</v>
      </c>
      <c r="E11">
        <f t="shared" si="2"/>
        <v>5.0000000000000001E-3</v>
      </c>
      <c r="F11">
        <f t="shared" si="3"/>
        <v>186</v>
      </c>
      <c r="G11">
        <f t="shared" si="7"/>
        <v>0.99500000000000011</v>
      </c>
      <c r="H11">
        <f t="shared" si="4"/>
        <v>186</v>
      </c>
      <c r="I11">
        <f t="shared" si="5"/>
        <v>34596</v>
      </c>
      <c r="M11" t="s">
        <v>20</v>
      </c>
      <c r="N11">
        <f>_xlfn.MODE.SNGL(Рост)</f>
        <v>165</v>
      </c>
    </row>
    <row r="12" spans="1:14" x14ac:dyDescent="0.25">
      <c r="A12">
        <v>9</v>
      </c>
      <c r="B12">
        <f t="shared" si="6"/>
        <v>188</v>
      </c>
      <c r="C12">
        <f t="shared" si="1"/>
        <v>192</v>
      </c>
      <c r="D12">
        <f t="shared" si="0"/>
        <v>0</v>
      </c>
      <c r="E12">
        <f t="shared" si="2"/>
        <v>0</v>
      </c>
      <c r="F12">
        <f t="shared" si="3"/>
        <v>190</v>
      </c>
      <c r="G12">
        <f t="shared" si="7"/>
        <v>0.99500000000000011</v>
      </c>
      <c r="H12">
        <f t="shared" si="4"/>
        <v>0</v>
      </c>
      <c r="I12">
        <f t="shared" si="5"/>
        <v>0</v>
      </c>
      <c r="M12" t="s">
        <v>30</v>
      </c>
      <c r="N12">
        <f>MEDIAN(Рост)</f>
        <v>168</v>
      </c>
    </row>
    <row r="13" spans="1:14" x14ac:dyDescent="0.25">
      <c r="A13">
        <v>10</v>
      </c>
      <c r="B13">
        <f t="shared" si="6"/>
        <v>192</v>
      </c>
      <c r="C13">
        <f>B13+4</f>
        <v>196</v>
      </c>
      <c r="D13">
        <f>COUNTIFS(Рост,"&gt;="&amp;B13,Рост,"&lt;="&amp;C13)</f>
        <v>1</v>
      </c>
      <c r="E13">
        <f t="shared" si="2"/>
        <v>5.0000000000000001E-3</v>
      </c>
      <c r="F13">
        <f t="shared" si="3"/>
        <v>194</v>
      </c>
      <c r="G13">
        <f t="shared" si="7"/>
        <v>1</v>
      </c>
      <c r="H13">
        <f t="shared" si="4"/>
        <v>194</v>
      </c>
      <c r="I13">
        <f t="shared" si="5"/>
        <v>37636</v>
      </c>
    </row>
    <row r="14" spans="1:14" x14ac:dyDescent="0.25">
      <c r="A14" t="s">
        <v>13</v>
      </c>
      <c r="D14">
        <f>SUM(D4:D13)</f>
        <v>200</v>
      </c>
      <c r="E14">
        <f>SUM(E4:E13)</f>
        <v>1</v>
      </c>
      <c r="H14">
        <f>SUM(H4:H13)</f>
        <v>33836</v>
      </c>
      <c r="I14">
        <f>SUM(I4:I13)</f>
        <v>5731776</v>
      </c>
    </row>
    <row r="15" spans="1:14" x14ac:dyDescent="0.25">
      <c r="A15" t="s">
        <v>24</v>
      </c>
      <c r="H15" s="4">
        <f>H14/n</f>
        <v>169.18</v>
      </c>
      <c r="I15" s="4">
        <f>I14/n</f>
        <v>28658.880000000001</v>
      </c>
    </row>
    <row r="19" spans="1:14" x14ac:dyDescent="0.25">
      <c r="A19" t="s">
        <v>14</v>
      </c>
    </row>
    <row r="20" spans="1:14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15</v>
      </c>
      <c r="G20" t="s">
        <v>16</v>
      </c>
      <c r="H20" t="s">
        <v>23</v>
      </c>
      <c r="I20" t="s">
        <v>27</v>
      </c>
    </row>
    <row r="21" spans="1:14" x14ac:dyDescent="0.25">
      <c r="A21">
        <v>1</v>
      </c>
      <c r="B21">
        <f>MIN(Вес)</f>
        <v>51</v>
      </c>
      <c r="C21">
        <f>B21+2.9</f>
        <v>53.9</v>
      </c>
      <c r="D21">
        <f t="shared" ref="D21:D29" si="8">COUNTIFS(Вес,"&gt;="&amp;B21,Вес,"&lt;"&amp;C21)</f>
        <v>5</v>
      </c>
      <c r="E21">
        <f>D21/$D$14</f>
        <v>2.5000000000000001E-2</v>
      </c>
      <c r="F21">
        <f>(B21+C21) / 2</f>
        <v>52.45</v>
      </c>
      <c r="G21">
        <f>E21</f>
        <v>2.5000000000000001E-2</v>
      </c>
      <c r="H21">
        <f>F21*D21</f>
        <v>262.25</v>
      </c>
      <c r="I21">
        <f>F21*F21*D21</f>
        <v>13755.012500000003</v>
      </c>
      <c r="M21" t="s">
        <v>21</v>
      </c>
      <c r="N21">
        <f>MIN(Вес)</f>
        <v>51</v>
      </c>
    </row>
    <row r="22" spans="1:14" x14ac:dyDescent="0.25">
      <c r="A22">
        <v>2</v>
      </c>
      <c r="B22">
        <f>C21</f>
        <v>53.9</v>
      </c>
      <c r="C22">
        <f t="shared" ref="C22:C30" si="9">B22+2.9</f>
        <v>56.8</v>
      </c>
      <c r="D22">
        <f t="shared" si="8"/>
        <v>13</v>
      </c>
      <c r="E22">
        <f t="shared" ref="E22:E30" si="10">D22/$D$14</f>
        <v>6.5000000000000002E-2</v>
      </c>
      <c r="F22">
        <f t="shared" ref="F22:F30" si="11">(B22+C22) / 2</f>
        <v>55.349999999999994</v>
      </c>
      <c r="G22">
        <f>G21+E22</f>
        <v>0.09</v>
      </c>
      <c r="H22">
        <f t="shared" ref="H22:H30" si="12">F22*D22</f>
        <v>719.55</v>
      </c>
      <c r="I22">
        <f t="shared" ref="I22:I30" si="13">F22*F22*D22</f>
        <v>39827.092499999992</v>
      </c>
      <c r="M22" t="s">
        <v>22</v>
      </c>
      <c r="N22">
        <f>MAX(Вес)</f>
        <v>80</v>
      </c>
    </row>
    <row r="23" spans="1:14" x14ac:dyDescent="0.25">
      <c r="A23">
        <v>3</v>
      </c>
      <c r="B23">
        <f t="shared" ref="B23:B30" si="14">C22</f>
        <v>56.8</v>
      </c>
      <c r="C23">
        <f t="shared" si="9"/>
        <v>59.699999999999996</v>
      </c>
      <c r="D23">
        <f t="shared" si="8"/>
        <v>20</v>
      </c>
      <c r="E23">
        <f t="shared" si="10"/>
        <v>0.1</v>
      </c>
      <c r="F23">
        <f t="shared" si="11"/>
        <v>58.25</v>
      </c>
      <c r="G23">
        <f t="shared" ref="G23:G30" si="15">G22+E23</f>
        <v>0.19</v>
      </c>
      <c r="H23">
        <f t="shared" si="12"/>
        <v>1165</v>
      </c>
      <c r="I23">
        <f t="shared" si="13"/>
        <v>67861.25</v>
      </c>
      <c r="M23" t="s">
        <v>18</v>
      </c>
      <c r="N23">
        <f>AVERAGE(Вес)</f>
        <v>64.965000000000003</v>
      </c>
    </row>
    <row r="24" spans="1:14" x14ac:dyDescent="0.25">
      <c r="A24">
        <v>4</v>
      </c>
      <c r="B24">
        <f t="shared" si="14"/>
        <v>59.699999999999996</v>
      </c>
      <c r="C24">
        <f t="shared" si="9"/>
        <v>62.599999999999994</v>
      </c>
      <c r="D24">
        <f t="shared" si="8"/>
        <v>30</v>
      </c>
      <c r="E24">
        <f t="shared" si="10"/>
        <v>0.15</v>
      </c>
      <c r="F24">
        <f t="shared" si="11"/>
        <v>61.149999999999991</v>
      </c>
      <c r="G24">
        <f t="shared" si="15"/>
        <v>0.33999999999999997</v>
      </c>
      <c r="H24">
        <f t="shared" si="12"/>
        <v>1834.4999999999998</v>
      </c>
      <c r="I24">
        <f t="shared" si="13"/>
        <v>112179.67499999996</v>
      </c>
      <c r="M24" t="s">
        <v>17</v>
      </c>
      <c r="N24">
        <f>_xlfn.VAR.P(Вес)</f>
        <v>40.013774999999988</v>
      </c>
    </row>
    <row r="25" spans="1:14" x14ac:dyDescent="0.25">
      <c r="A25">
        <v>5</v>
      </c>
      <c r="B25">
        <f t="shared" si="14"/>
        <v>62.599999999999994</v>
      </c>
      <c r="C25">
        <f t="shared" si="9"/>
        <v>65.5</v>
      </c>
      <c r="D25">
        <f t="shared" si="8"/>
        <v>41</v>
      </c>
      <c r="E25">
        <f t="shared" si="10"/>
        <v>0.20499999999999999</v>
      </c>
      <c r="F25">
        <f t="shared" si="11"/>
        <v>64.05</v>
      </c>
      <c r="G25">
        <f t="shared" si="15"/>
        <v>0.54499999999999993</v>
      </c>
      <c r="H25">
        <f t="shared" si="12"/>
        <v>2626.0499999999997</v>
      </c>
      <c r="I25">
        <f t="shared" si="13"/>
        <v>168198.50249999997</v>
      </c>
      <c r="M25" t="s">
        <v>19</v>
      </c>
      <c r="N25">
        <f>_xlfn.VAR.S(Вес)</f>
        <v>40.21484924623114</v>
      </c>
    </row>
    <row r="26" spans="1:14" x14ac:dyDescent="0.25">
      <c r="A26">
        <v>6</v>
      </c>
      <c r="B26">
        <f t="shared" si="14"/>
        <v>65.5</v>
      </c>
      <c r="C26">
        <f t="shared" si="9"/>
        <v>68.400000000000006</v>
      </c>
      <c r="D26">
        <f t="shared" si="8"/>
        <v>41</v>
      </c>
      <c r="E26">
        <f t="shared" si="10"/>
        <v>0.20499999999999999</v>
      </c>
      <c r="F26">
        <f t="shared" si="11"/>
        <v>66.95</v>
      </c>
      <c r="G26">
        <f t="shared" si="15"/>
        <v>0.74999999999999989</v>
      </c>
      <c r="H26">
        <f t="shared" si="12"/>
        <v>2744.9500000000003</v>
      </c>
      <c r="I26">
        <f t="shared" si="13"/>
        <v>183774.40250000003</v>
      </c>
      <c r="M26" t="s">
        <v>28</v>
      </c>
      <c r="N26">
        <f>_xlfn.STDEV.P(Вес)</f>
        <v>6.3256442359652185</v>
      </c>
    </row>
    <row r="27" spans="1:14" x14ac:dyDescent="0.25">
      <c r="A27">
        <v>7</v>
      </c>
      <c r="B27">
        <f t="shared" si="14"/>
        <v>68.400000000000006</v>
      </c>
      <c r="C27">
        <f t="shared" si="9"/>
        <v>71.300000000000011</v>
      </c>
      <c r="D27">
        <f t="shared" si="8"/>
        <v>18</v>
      </c>
      <c r="E27">
        <f t="shared" si="10"/>
        <v>0.09</v>
      </c>
      <c r="F27">
        <f t="shared" si="11"/>
        <v>69.850000000000009</v>
      </c>
      <c r="G27">
        <f t="shared" si="15"/>
        <v>0.83999999999999986</v>
      </c>
      <c r="H27">
        <f t="shared" si="12"/>
        <v>1257.3000000000002</v>
      </c>
      <c r="I27">
        <f t="shared" si="13"/>
        <v>87822.405000000013</v>
      </c>
      <c r="M27" t="s">
        <v>29</v>
      </c>
      <c r="N27">
        <f>_xlfn.STDEV.S(Вес)</f>
        <v>6.3415178976512507</v>
      </c>
    </row>
    <row r="28" spans="1:14" x14ac:dyDescent="0.25">
      <c r="A28">
        <v>8</v>
      </c>
      <c r="B28">
        <f t="shared" si="14"/>
        <v>71.300000000000011</v>
      </c>
      <c r="C28">
        <f t="shared" si="9"/>
        <v>74.200000000000017</v>
      </c>
      <c r="D28">
        <f t="shared" si="8"/>
        <v>8</v>
      </c>
      <c r="E28">
        <f t="shared" si="10"/>
        <v>0.04</v>
      </c>
      <c r="F28">
        <f t="shared" si="11"/>
        <v>72.750000000000014</v>
      </c>
      <c r="G28">
        <f t="shared" si="15"/>
        <v>0.87999999999999989</v>
      </c>
      <c r="H28">
        <f t="shared" si="12"/>
        <v>582.00000000000011</v>
      </c>
      <c r="I28">
        <f t="shared" si="13"/>
        <v>42340.500000000015</v>
      </c>
      <c r="M28" t="s">
        <v>20</v>
      </c>
      <c r="N28">
        <f>_xlfn.MODE.SNGL(Вес)</f>
        <v>66</v>
      </c>
    </row>
    <row r="29" spans="1:14" x14ac:dyDescent="0.25">
      <c r="A29">
        <v>9</v>
      </c>
      <c r="B29">
        <f t="shared" si="14"/>
        <v>74.200000000000017</v>
      </c>
      <c r="C29">
        <f t="shared" si="9"/>
        <v>77.100000000000023</v>
      </c>
      <c r="D29">
        <f t="shared" si="8"/>
        <v>17</v>
      </c>
      <c r="E29">
        <f t="shared" si="10"/>
        <v>8.5000000000000006E-2</v>
      </c>
      <c r="F29">
        <f t="shared" si="11"/>
        <v>75.65000000000002</v>
      </c>
      <c r="G29">
        <f t="shared" si="15"/>
        <v>0.96499999999999986</v>
      </c>
      <c r="H29">
        <f t="shared" si="12"/>
        <v>1286.0500000000004</v>
      </c>
      <c r="I29">
        <f t="shared" si="13"/>
        <v>97289.682500000054</v>
      </c>
      <c r="M29" t="s">
        <v>30</v>
      </c>
      <c r="N29">
        <f>MEDIAN(Вес)</f>
        <v>65</v>
      </c>
    </row>
    <row r="30" spans="1:14" x14ac:dyDescent="0.25">
      <c r="A30">
        <v>10</v>
      </c>
      <c r="B30">
        <f t="shared" si="14"/>
        <v>77.100000000000023</v>
      </c>
      <c r="C30">
        <f t="shared" si="9"/>
        <v>80.000000000000028</v>
      </c>
      <c r="D30">
        <f>COUNTIFS(Вес,"&gt;="&amp;B30,Вес,"&lt;="&amp;C30)</f>
        <v>7</v>
      </c>
      <c r="E30">
        <f t="shared" si="10"/>
        <v>3.5000000000000003E-2</v>
      </c>
      <c r="F30">
        <f t="shared" si="11"/>
        <v>78.550000000000026</v>
      </c>
      <c r="G30">
        <f t="shared" si="15"/>
        <v>0.99999999999999989</v>
      </c>
      <c r="H30">
        <f t="shared" si="12"/>
        <v>549.85000000000014</v>
      </c>
      <c r="I30">
        <f t="shared" si="13"/>
        <v>43190.717500000028</v>
      </c>
    </row>
    <row r="31" spans="1:14" x14ac:dyDescent="0.25">
      <c r="A31" t="s">
        <v>13</v>
      </c>
      <c r="D31">
        <f>SUM(D21:D30)</f>
        <v>200</v>
      </c>
      <c r="E31">
        <f>SUM(E21:E30)</f>
        <v>0.99999999999999989</v>
      </c>
      <c r="H31">
        <f>SUM(H21:H30)</f>
        <v>13027.500000000004</v>
      </c>
      <c r="I31">
        <f>SUM(I21:I30)</f>
        <v>856239.24000000022</v>
      </c>
    </row>
    <row r="32" spans="1:14" x14ac:dyDescent="0.25">
      <c r="A32" t="s">
        <v>24</v>
      </c>
      <c r="H32" s="4">
        <f>H31/n</f>
        <v>65.137500000000017</v>
      </c>
      <c r="I32" s="4">
        <f>I31/n</f>
        <v>4281.1962000000012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73F2-99A1-4492-B9EE-905E60AF81E0}">
  <dimension ref="A1:R19"/>
  <sheetViews>
    <sheetView topLeftCell="L1" workbookViewId="0">
      <selection activeCell="N12" sqref="N12"/>
    </sheetView>
  </sheetViews>
  <sheetFormatPr defaultRowHeight="13.8" x14ac:dyDescent="0.25"/>
  <cols>
    <col min="17" max="18" width="14.296875" customWidth="1"/>
  </cols>
  <sheetData>
    <row r="1" spans="1:18" ht="13.8" customHeight="1" x14ac:dyDescent="0.25">
      <c r="A1" s="26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t="s">
        <v>33</v>
      </c>
      <c r="Q1" t="s">
        <v>40</v>
      </c>
      <c r="R1">
        <v>0.95</v>
      </c>
    </row>
    <row r="2" spans="1:18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t="s">
        <v>34</v>
      </c>
    </row>
    <row r="3" spans="1:18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t="s">
        <v>35</v>
      </c>
      <c r="P3">
        <v>1.96</v>
      </c>
    </row>
    <row r="4" spans="1:18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8" x14ac:dyDescent="0.25">
      <c r="A5" t="s">
        <v>6</v>
      </c>
      <c r="F5" t="s">
        <v>25</v>
      </c>
      <c r="G5">
        <v>200</v>
      </c>
      <c r="H5" t="s">
        <v>42</v>
      </c>
      <c r="I5">
        <v>170</v>
      </c>
    </row>
    <row r="6" spans="1:18" x14ac:dyDescent="0.25">
      <c r="A6" t="s">
        <v>7</v>
      </c>
      <c r="F6" t="s">
        <v>26</v>
      </c>
      <c r="G6">
        <v>10</v>
      </c>
    </row>
    <row r="7" spans="1:1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15</v>
      </c>
      <c r="G7" t="s">
        <v>16</v>
      </c>
      <c r="H7" t="s">
        <v>45</v>
      </c>
      <c r="I7" t="s">
        <v>44</v>
      </c>
      <c r="J7" t="s">
        <v>43</v>
      </c>
      <c r="K7" t="s">
        <v>46</v>
      </c>
      <c r="Q7" t="s">
        <v>36</v>
      </c>
      <c r="R7" t="s">
        <v>37</v>
      </c>
    </row>
    <row r="8" spans="1:18" x14ac:dyDescent="0.25">
      <c r="A8">
        <v>1</v>
      </c>
      <c r="B8">
        <f>MIN(Рост)</f>
        <v>156</v>
      </c>
      <c r="C8">
        <f>B8+4</f>
        <v>160</v>
      </c>
      <c r="D8">
        <f t="shared" ref="D8:D16" si="0">COUNTIFS(Рост,"&gt;="&amp;B8,Рост,"&lt;"&amp;C8)</f>
        <v>7</v>
      </c>
      <c r="E8">
        <f>D8/$D$18</f>
        <v>3.5000000000000003E-2</v>
      </c>
      <c r="F8">
        <f>(B8+C8) / 2</f>
        <v>158</v>
      </c>
      <c r="G8">
        <f>E8</f>
        <v>3.5000000000000003E-2</v>
      </c>
      <c r="H8">
        <f>F8*D8</f>
        <v>1106</v>
      </c>
      <c r="I8">
        <f>F8*F8*D8</f>
        <v>174748</v>
      </c>
      <c r="J8">
        <f t="shared" ref="J8:J17" si="1">(F8-a)^2</f>
        <v>144</v>
      </c>
      <c r="K8">
        <f>J8*D8</f>
        <v>1008</v>
      </c>
      <c r="M8" t="s">
        <v>21</v>
      </c>
      <c r="N8">
        <f>MIN(Рост)</f>
        <v>156</v>
      </c>
      <c r="P8" t="s">
        <v>32</v>
      </c>
      <c r="Q8">
        <f>N10-t_gamma *6 / n^(1/2)</f>
        <v>168.34844242532463</v>
      </c>
      <c r="R8">
        <f>N10+t_gamma *6 / n^(1/2)</f>
        <v>170.01155757467538</v>
      </c>
    </row>
    <row r="9" spans="1:18" x14ac:dyDescent="0.25">
      <c r="A9">
        <v>2</v>
      </c>
      <c r="B9">
        <f>C8</f>
        <v>160</v>
      </c>
      <c r="C9">
        <f t="shared" ref="C9:C16" si="2">B9+4</f>
        <v>164</v>
      </c>
      <c r="D9">
        <f t="shared" si="0"/>
        <v>32</v>
      </c>
      <c r="E9">
        <f t="shared" ref="E9:E17" si="3">D9/$D$18</f>
        <v>0.16</v>
      </c>
      <c r="F9">
        <f t="shared" ref="F9:F17" si="4">(B9+C9) / 2</f>
        <v>162</v>
      </c>
      <c r="G9">
        <f>G8+E9</f>
        <v>0.19500000000000001</v>
      </c>
      <c r="H9">
        <f t="shared" ref="H9:H17" si="5">F9*D9</f>
        <v>5184</v>
      </c>
      <c r="I9">
        <f t="shared" ref="I9:I17" si="6">F9*F9*D9</f>
        <v>839808</v>
      </c>
      <c r="J9">
        <f t="shared" si="1"/>
        <v>64</v>
      </c>
      <c r="K9">
        <f t="shared" ref="K9:K17" si="7">J9*D9</f>
        <v>2048</v>
      </c>
      <c r="M9" t="s">
        <v>22</v>
      </c>
      <c r="N9">
        <f>MAX(Рост)</f>
        <v>196</v>
      </c>
      <c r="P9" t="s">
        <v>38</v>
      </c>
      <c r="Q9">
        <f>N10-_xlfn.T.INV.2T(1-gamma,n-1) *N14 / n^(1/2)</f>
        <v>168.32961368484587</v>
      </c>
      <c r="R9">
        <f>N10+_xlfn.T.INV.2T(1-gamma,n-1) *N14 / n^(1/2)</f>
        <v>170.03038631515415</v>
      </c>
    </row>
    <row r="10" spans="1:18" x14ac:dyDescent="0.25">
      <c r="A10">
        <v>3</v>
      </c>
      <c r="B10">
        <f t="shared" ref="B10:B17" si="8">C9</f>
        <v>164</v>
      </c>
      <c r="C10">
        <f t="shared" si="2"/>
        <v>168</v>
      </c>
      <c r="D10">
        <f t="shared" si="0"/>
        <v>56</v>
      </c>
      <c r="E10">
        <f t="shared" si="3"/>
        <v>0.28000000000000003</v>
      </c>
      <c r="F10">
        <f t="shared" si="4"/>
        <v>166</v>
      </c>
      <c r="G10">
        <f t="shared" ref="G10:G17" si="9">G9+E10</f>
        <v>0.47500000000000003</v>
      </c>
      <c r="H10">
        <f t="shared" si="5"/>
        <v>9296</v>
      </c>
      <c r="I10">
        <f t="shared" si="6"/>
        <v>1543136</v>
      </c>
      <c r="J10">
        <f t="shared" si="1"/>
        <v>16</v>
      </c>
      <c r="K10">
        <f t="shared" si="7"/>
        <v>896</v>
      </c>
      <c r="M10" t="s">
        <v>18</v>
      </c>
      <c r="N10">
        <f>H19</f>
        <v>169.18</v>
      </c>
      <c r="P10" t="s">
        <v>39</v>
      </c>
      <c r="Q10">
        <f>(n - 1)*N12/_xlfn.CHISQ.INV((1+gamma)/2,n-1)</f>
        <v>30.844848366300656</v>
      </c>
      <c r="R10">
        <f>(n - 1)*N12/_xlfn.CHISQ.INV((1-gamma)/2,n-1)</f>
        <v>45.737468996179032</v>
      </c>
    </row>
    <row r="11" spans="1:18" x14ac:dyDescent="0.25">
      <c r="A11">
        <v>4</v>
      </c>
      <c r="B11">
        <f t="shared" si="8"/>
        <v>168</v>
      </c>
      <c r="C11">
        <f t="shared" si="2"/>
        <v>172</v>
      </c>
      <c r="D11">
        <f t="shared" si="0"/>
        <v>48</v>
      </c>
      <c r="E11">
        <f t="shared" si="3"/>
        <v>0.24</v>
      </c>
      <c r="F11">
        <f t="shared" si="4"/>
        <v>170</v>
      </c>
      <c r="G11">
        <f t="shared" si="9"/>
        <v>0.71500000000000008</v>
      </c>
      <c r="H11">
        <f t="shared" si="5"/>
        <v>8160</v>
      </c>
      <c r="I11">
        <f t="shared" si="6"/>
        <v>1387200</v>
      </c>
      <c r="J11">
        <f t="shared" si="1"/>
        <v>0</v>
      </c>
      <c r="K11">
        <f t="shared" si="7"/>
        <v>0</v>
      </c>
      <c r="M11" t="s">
        <v>17</v>
      </c>
      <c r="N11">
        <f>I19-H19*H19</f>
        <v>37.007599999997183</v>
      </c>
      <c r="P11" t="s">
        <v>41</v>
      </c>
      <c r="Q11">
        <f>n *$K$19/_xlfn.CHISQ.INV((1+gamma)/2,n)</f>
        <v>31.262199415503929</v>
      </c>
      <c r="R11">
        <f>n *$K$19/_xlfn.CHISQ.INV((1-gamma)/2,n)</f>
        <v>46.310412531013199</v>
      </c>
    </row>
    <row r="12" spans="1:18" x14ac:dyDescent="0.25">
      <c r="A12">
        <v>5</v>
      </c>
      <c r="B12">
        <f t="shared" si="8"/>
        <v>172</v>
      </c>
      <c r="C12">
        <f t="shared" si="2"/>
        <v>176</v>
      </c>
      <c r="D12">
        <f t="shared" si="0"/>
        <v>26</v>
      </c>
      <c r="E12">
        <f t="shared" si="3"/>
        <v>0.13</v>
      </c>
      <c r="F12">
        <f t="shared" si="4"/>
        <v>174</v>
      </c>
      <c r="G12">
        <f>G11+E12</f>
        <v>0.84500000000000008</v>
      </c>
      <c r="H12">
        <f t="shared" si="5"/>
        <v>4524</v>
      </c>
      <c r="I12">
        <f t="shared" si="6"/>
        <v>787176</v>
      </c>
      <c r="J12">
        <f t="shared" si="1"/>
        <v>16</v>
      </c>
      <c r="K12">
        <f t="shared" si="7"/>
        <v>416</v>
      </c>
      <c r="M12" t="s">
        <v>19</v>
      </c>
      <c r="N12">
        <f>N11*n/(n-1)</f>
        <v>37.19356783919315</v>
      </c>
    </row>
    <row r="13" spans="1:18" x14ac:dyDescent="0.25">
      <c r="A13">
        <v>6</v>
      </c>
      <c r="B13">
        <f t="shared" si="8"/>
        <v>176</v>
      </c>
      <c r="C13">
        <f t="shared" si="2"/>
        <v>180</v>
      </c>
      <c r="D13">
        <f t="shared" si="0"/>
        <v>23</v>
      </c>
      <c r="E13">
        <f t="shared" si="3"/>
        <v>0.115</v>
      </c>
      <c r="F13">
        <f t="shared" si="4"/>
        <v>178</v>
      </c>
      <c r="G13">
        <f t="shared" si="9"/>
        <v>0.96000000000000008</v>
      </c>
      <c r="H13">
        <f t="shared" si="5"/>
        <v>4094</v>
      </c>
      <c r="I13">
        <f t="shared" si="6"/>
        <v>728732</v>
      </c>
      <c r="J13">
        <f t="shared" si="1"/>
        <v>64</v>
      </c>
      <c r="K13">
        <f t="shared" si="7"/>
        <v>1472</v>
      </c>
      <c r="M13" t="s">
        <v>28</v>
      </c>
      <c r="N13">
        <f>N11^(1/2)</f>
        <v>6.0833872143730243</v>
      </c>
    </row>
    <row r="14" spans="1:18" x14ac:dyDescent="0.25">
      <c r="A14">
        <v>7</v>
      </c>
      <c r="B14">
        <f t="shared" si="8"/>
        <v>180</v>
      </c>
      <c r="C14">
        <f t="shared" si="2"/>
        <v>184</v>
      </c>
      <c r="D14">
        <f t="shared" si="0"/>
        <v>6</v>
      </c>
      <c r="E14">
        <f t="shared" si="3"/>
        <v>0.03</v>
      </c>
      <c r="F14">
        <f t="shared" si="4"/>
        <v>182</v>
      </c>
      <c r="G14">
        <f t="shared" si="9"/>
        <v>0.9900000000000001</v>
      </c>
      <c r="H14">
        <f t="shared" si="5"/>
        <v>1092</v>
      </c>
      <c r="I14">
        <f t="shared" si="6"/>
        <v>198744</v>
      </c>
      <c r="J14">
        <f t="shared" si="1"/>
        <v>144</v>
      </c>
      <c r="K14">
        <f t="shared" si="7"/>
        <v>864</v>
      </c>
      <c r="M14" t="s">
        <v>29</v>
      </c>
      <c r="N14">
        <f>N12^(1/2)</f>
        <v>6.0986529528407463</v>
      </c>
    </row>
    <row r="15" spans="1:18" x14ac:dyDescent="0.25">
      <c r="A15">
        <v>8</v>
      </c>
      <c r="B15">
        <f t="shared" si="8"/>
        <v>184</v>
      </c>
      <c r="C15">
        <f t="shared" si="2"/>
        <v>188</v>
      </c>
      <c r="D15">
        <f t="shared" si="0"/>
        <v>1</v>
      </c>
      <c r="E15">
        <f t="shared" si="3"/>
        <v>5.0000000000000001E-3</v>
      </c>
      <c r="F15">
        <f t="shared" si="4"/>
        <v>186</v>
      </c>
      <c r="G15">
        <f t="shared" si="9"/>
        <v>0.99500000000000011</v>
      </c>
      <c r="H15">
        <f t="shared" si="5"/>
        <v>186</v>
      </c>
      <c r="I15">
        <f t="shared" si="6"/>
        <v>34596</v>
      </c>
      <c r="J15">
        <f t="shared" si="1"/>
        <v>256</v>
      </c>
      <c r="K15">
        <f t="shared" si="7"/>
        <v>256</v>
      </c>
      <c r="M15" t="s">
        <v>20</v>
      </c>
      <c r="N15">
        <f>F10</f>
        <v>166</v>
      </c>
    </row>
    <row r="16" spans="1:18" x14ac:dyDescent="0.25">
      <c r="A16">
        <v>9</v>
      </c>
      <c r="B16">
        <f t="shared" si="8"/>
        <v>188</v>
      </c>
      <c r="C16">
        <f t="shared" si="2"/>
        <v>192</v>
      </c>
      <c r="D16">
        <f t="shared" si="0"/>
        <v>0</v>
      </c>
      <c r="E16">
        <f t="shared" si="3"/>
        <v>0</v>
      </c>
      <c r="F16">
        <f t="shared" si="4"/>
        <v>190</v>
      </c>
      <c r="G16">
        <f t="shared" si="9"/>
        <v>0.99500000000000011</v>
      </c>
      <c r="H16">
        <f t="shared" si="5"/>
        <v>0</v>
      </c>
      <c r="I16">
        <f t="shared" si="6"/>
        <v>0</v>
      </c>
      <c r="J16">
        <f t="shared" si="1"/>
        <v>400</v>
      </c>
      <c r="K16">
        <f t="shared" si="7"/>
        <v>0</v>
      </c>
    </row>
    <row r="17" spans="1:11" x14ac:dyDescent="0.25">
      <c r="A17">
        <v>10</v>
      </c>
      <c r="B17">
        <f t="shared" si="8"/>
        <v>192</v>
      </c>
      <c r="C17">
        <f>B17+4</f>
        <v>196</v>
      </c>
      <c r="D17">
        <f>COUNTIFS(Рост,"&gt;="&amp;B17,Рост,"&lt;="&amp;C17)</f>
        <v>1</v>
      </c>
      <c r="E17">
        <f t="shared" si="3"/>
        <v>5.0000000000000001E-3</v>
      </c>
      <c r="F17">
        <f t="shared" si="4"/>
        <v>194</v>
      </c>
      <c r="G17">
        <f t="shared" si="9"/>
        <v>1</v>
      </c>
      <c r="H17">
        <f t="shared" si="5"/>
        <v>194</v>
      </c>
      <c r="I17">
        <f t="shared" si="6"/>
        <v>37636</v>
      </c>
      <c r="J17">
        <f t="shared" si="1"/>
        <v>576</v>
      </c>
      <c r="K17">
        <f t="shared" si="7"/>
        <v>576</v>
      </c>
    </row>
    <row r="18" spans="1:11" x14ac:dyDescent="0.25">
      <c r="A18" t="s">
        <v>13</v>
      </c>
      <c r="D18">
        <f>SUM(D8:D17)</f>
        <v>200</v>
      </c>
      <c r="E18">
        <f>SUM(E8:E17)</f>
        <v>1</v>
      </c>
      <c r="H18">
        <f>SUM(H8:H17)</f>
        <v>33836</v>
      </c>
      <c r="I18">
        <f>SUM(I8:I17)</f>
        <v>5731776</v>
      </c>
      <c r="K18">
        <f>SUM(K8:K17)</f>
        <v>7536</v>
      </c>
    </row>
    <row r="19" spans="1:11" x14ac:dyDescent="0.25">
      <c r="A19" t="s">
        <v>24</v>
      </c>
      <c r="H19" s="4">
        <f>H18/n</f>
        <v>169.18</v>
      </c>
      <c r="I19" s="4">
        <f>I18/n</f>
        <v>28658.880000000001</v>
      </c>
      <c r="K19" s="4">
        <f>K18/n</f>
        <v>37.68</v>
      </c>
    </row>
  </sheetData>
  <mergeCells count="1">
    <mergeCell ref="A1:N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93CD-24C8-41B7-95FC-1FA125C08C95}">
  <dimension ref="A1:Q26"/>
  <sheetViews>
    <sheetView topLeftCell="E1" workbookViewId="0">
      <selection activeCell="S9" sqref="S9"/>
    </sheetView>
  </sheetViews>
  <sheetFormatPr defaultRowHeight="13.8" x14ac:dyDescent="0.25"/>
  <cols>
    <col min="2" max="2" width="9.296875" bestFit="1" customWidth="1"/>
    <col min="5" max="6" width="16.3984375" bestFit="1" customWidth="1"/>
    <col min="7" max="7" width="10.19921875" customWidth="1"/>
    <col min="8" max="8" width="10.296875" customWidth="1"/>
    <col min="11" max="11" width="14.09765625" customWidth="1"/>
    <col min="16" max="16" width="23.796875" customWidth="1"/>
    <col min="17" max="17" width="12.19921875" bestFit="1" customWidth="1"/>
  </cols>
  <sheetData>
    <row r="1" spans="1:17" ht="13.8" customHeight="1" x14ac:dyDescent="0.25">
      <c r="A1" s="26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P1" t="s">
        <v>48</v>
      </c>
      <c r="Q1">
        <v>0.05</v>
      </c>
    </row>
    <row r="2" spans="1:17" x14ac:dyDescent="0.25">
      <c r="A2" t="s">
        <v>6</v>
      </c>
      <c r="F2" t="s">
        <v>25</v>
      </c>
      <c r="G2">
        <v>200</v>
      </c>
      <c r="P2" t="s">
        <v>42</v>
      </c>
      <c r="Q2">
        <v>170</v>
      </c>
    </row>
    <row r="3" spans="1:17" x14ac:dyDescent="0.25">
      <c r="A3" t="s">
        <v>7</v>
      </c>
      <c r="F3" t="s">
        <v>26</v>
      </c>
      <c r="G3">
        <v>10</v>
      </c>
      <c r="P3" t="s">
        <v>114</v>
      </c>
      <c r="Q3">
        <v>2</v>
      </c>
    </row>
    <row r="4" spans="1:17" x14ac:dyDescent="0.25">
      <c r="A4" t="s">
        <v>8</v>
      </c>
      <c r="B4" t="s">
        <v>55</v>
      </c>
      <c r="C4" t="s">
        <v>56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  <c r="I4" t="s">
        <v>120</v>
      </c>
      <c r="J4" t="s">
        <v>121</v>
      </c>
      <c r="K4" t="s">
        <v>122</v>
      </c>
    </row>
    <row r="5" spans="1:17" x14ac:dyDescent="0.25">
      <c r="A5">
        <v>1</v>
      </c>
      <c r="B5" s="37">
        <v>-1.0000000000000001E+50</v>
      </c>
      <c r="C5">
        <v>160</v>
      </c>
      <c r="D5">
        <f t="shared" ref="D5:D13" si="0">COUNTIFS(Рост,"&gt;="&amp;B5,Рост,"&lt;"&amp;C5)</f>
        <v>7</v>
      </c>
      <c r="E5" s="38">
        <f>(B5-$Q$7)/$Q$11</f>
        <v>-1.6397063543912612E+49</v>
      </c>
      <c r="F5" s="38">
        <f>(C5-$Q$7)/$Q$11</f>
        <v>-1.5052504333311789</v>
      </c>
      <c r="G5">
        <f>_xlfn.NORM.S.DIST(E5,1)</f>
        <v>0</v>
      </c>
      <c r="H5">
        <f>_xlfn.NORM.S.DIST(F5,1)</f>
        <v>6.6129851671085052E-2</v>
      </c>
      <c r="I5">
        <f>H5-G5</f>
        <v>6.6129851671085052E-2</v>
      </c>
      <c r="J5">
        <f>n*I5</f>
        <v>13.22597033421701</v>
      </c>
      <c r="K5">
        <f>(D5-J5)^2/J5</f>
        <v>2.9308024759640485</v>
      </c>
      <c r="P5" t="s">
        <v>21</v>
      </c>
      <c r="Q5">
        <v>156</v>
      </c>
    </row>
    <row r="6" spans="1:17" x14ac:dyDescent="0.25">
      <c r="A6">
        <v>2</v>
      </c>
      <c r="B6">
        <v>160</v>
      </c>
      <c r="C6">
        <f t="shared" ref="C6:C13" si="1">B6+4</f>
        <v>164</v>
      </c>
      <c r="D6">
        <f t="shared" si="0"/>
        <v>32</v>
      </c>
      <c r="E6" s="38">
        <f t="shared" ref="E6:E11" si="2">(B6-$Q$7)/$Q$11</f>
        <v>-1.5052504333311789</v>
      </c>
      <c r="F6" s="38">
        <f t="shared" ref="F6:F11" si="3">(C6-$Q$7)/$Q$11</f>
        <v>-0.84936789157467441</v>
      </c>
      <c r="G6">
        <f t="shared" ref="G6:G11" si="4">_xlfn.NORM.S.DIST(E6,1)</f>
        <v>6.6129851671085052E-2</v>
      </c>
      <c r="H6">
        <f t="shared" ref="H6:H11" si="5">_xlfn.NORM.S.DIST(F6,1)</f>
        <v>0.19783830691365106</v>
      </c>
      <c r="I6">
        <f t="shared" ref="I6:I11" si="6">H6-G6</f>
        <v>0.13170845524256602</v>
      </c>
      <c r="J6">
        <f>n*I6</f>
        <v>26.341691048513205</v>
      </c>
      <c r="K6">
        <f t="shared" ref="K6:K11" si="7">(D6-J6)^2/J6</f>
        <v>1.2154291890946267</v>
      </c>
      <c r="P6" t="s">
        <v>22</v>
      </c>
      <c r="Q6">
        <v>196</v>
      </c>
    </row>
    <row r="7" spans="1:17" x14ac:dyDescent="0.25">
      <c r="A7">
        <v>3</v>
      </c>
      <c r="B7">
        <f t="shared" ref="B7:B14" si="8">C6</f>
        <v>164</v>
      </c>
      <c r="C7">
        <f t="shared" si="1"/>
        <v>168</v>
      </c>
      <c r="D7">
        <f t="shared" si="0"/>
        <v>56</v>
      </c>
      <c r="E7" s="38">
        <f t="shared" si="2"/>
        <v>-0.84936789157467441</v>
      </c>
      <c r="F7" s="38">
        <f t="shared" si="3"/>
        <v>-0.19348534981816992</v>
      </c>
      <c r="G7">
        <f t="shared" si="4"/>
        <v>0.19783830691365106</v>
      </c>
      <c r="H7">
        <f t="shared" si="5"/>
        <v>0.42328943921345563</v>
      </c>
      <c r="I7">
        <f t="shared" si="6"/>
        <v>0.22545113229980457</v>
      </c>
      <c r="J7">
        <f>n*I7</f>
        <v>45.090226459960917</v>
      </c>
      <c r="K7">
        <f t="shared" si="7"/>
        <v>2.6396664652067501</v>
      </c>
      <c r="P7" t="s">
        <v>18</v>
      </c>
      <c r="Q7">
        <v>169.18</v>
      </c>
    </row>
    <row r="8" spans="1:17" x14ac:dyDescent="0.25">
      <c r="A8">
        <v>4</v>
      </c>
      <c r="B8">
        <f t="shared" si="8"/>
        <v>168</v>
      </c>
      <c r="C8">
        <f t="shared" si="1"/>
        <v>172</v>
      </c>
      <c r="D8">
        <f t="shared" si="0"/>
        <v>48</v>
      </c>
      <c r="E8" s="38">
        <f t="shared" si="2"/>
        <v>-0.19348534981816992</v>
      </c>
      <c r="F8" s="38">
        <f t="shared" si="3"/>
        <v>0.46239719193833451</v>
      </c>
      <c r="G8">
        <f t="shared" si="4"/>
        <v>0.42328943921345563</v>
      </c>
      <c r="H8">
        <f t="shared" si="5"/>
        <v>0.67810174366715648</v>
      </c>
      <c r="I8">
        <f t="shared" si="6"/>
        <v>0.25481230445370084</v>
      </c>
      <c r="J8">
        <f>n*I8</f>
        <v>50.962460890740168</v>
      </c>
      <c r="K8">
        <f t="shared" si="7"/>
        <v>0.17220860954851677</v>
      </c>
      <c r="P8" t="s">
        <v>17</v>
      </c>
      <c r="Q8">
        <v>37.007599999997183</v>
      </c>
    </row>
    <row r="9" spans="1:17" x14ac:dyDescent="0.25">
      <c r="A9">
        <v>5</v>
      </c>
      <c r="B9">
        <f t="shared" si="8"/>
        <v>172</v>
      </c>
      <c r="C9">
        <f t="shared" si="1"/>
        <v>176</v>
      </c>
      <c r="D9">
        <f t="shared" si="0"/>
        <v>26</v>
      </c>
      <c r="E9" s="38">
        <f t="shared" si="2"/>
        <v>0.46239719193833451</v>
      </c>
      <c r="F9" s="38">
        <f t="shared" si="3"/>
        <v>1.1182797336948389</v>
      </c>
      <c r="G9">
        <f t="shared" si="4"/>
        <v>0.67810174366715648</v>
      </c>
      <c r="H9">
        <f t="shared" si="5"/>
        <v>0.86827623013573973</v>
      </c>
      <c r="I9">
        <f t="shared" si="6"/>
        <v>0.19017448646858326</v>
      </c>
      <c r="J9">
        <f>n*I9</f>
        <v>38.034897293716654</v>
      </c>
      <c r="K9">
        <f t="shared" si="7"/>
        <v>3.8080490069901076</v>
      </c>
      <c r="P9" t="s">
        <v>19</v>
      </c>
      <c r="Q9">
        <v>37.19356783919315</v>
      </c>
    </row>
    <row r="10" spans="1:17" x14ac:dyDescent="0.25">
      <c r="A10">
        <v>6</v>
      </c>
      <c r="B10">
        <f t="shared" si="8"/>
        <v>176</v>
      </c>
      <c r="C10">
        <v>180</v>
      </c>
      <c r="D10">
        <f t="shared" si="0"/>
        <v>23</v>
      </c>
      <c r="E10" s="38">
        <f t="shared" si="2"/>
        <v>1.1182797336948389</v>
      </c>
      <c r="F10" s="38">
        <f t="shared" si="3"/>
        <v>1.7741622754513435</v>
      </c>
      <c r="G10">
        <f t="shared" si="4"/>
        <v>0.86827623013573973</v>
      </c>
      <c r="H10">
        <f t="shared" si="5"/>
        <v>0.96198184388652552</v>
      </c>
      <c r="I10">
        <f t="shared" si="6"/>
        <v>9.3705613750785788E-2</v>
      </c>
      <c r="J10">
        <f>n*I10</f>
        <v>18.741122750157157</v>
      </c>
      <c r="K10">
        <f t="shared" si="7"/>
        <v>0.96782010720658873</v>
      </c>
      <c r="P10" t="s">
        <v>28</v>
      </c>
      <c r="Q10">
        <v>6.0833872143730243</v>
      </c>
    </row>
    <row r="11" spans="1:17" x14ac:dyDescent="0.25">
      <c r="A11">
        <v>7</v>
      </c>
      <c r="B11">
        <v>180</v>
      </c>
      <c r="C11" s="36">
        <v>1.0000000000000001E+50</v>
      </c>
      <c r="D11">
        <f>COUNTIFS(Рост,"&gt;="&amp;B11,Рост,"&lt;="&amp;C11)</f>
        <v>8</v>
      </c>
      <c r="E11" s="38">
        <f t="shared" si="2"/>
        <v>1.7741622754513435</v>
      </c>
      <c r="F11" s="38">
        <f t="shared" si="3"/>
        <v>1.6397063543912612E+49</v>
      </c>
      <c r="G11">
        <f t="shared" si="4"/>
        <v>0.96198184388652552</v>
      </c>
      <c r="H11">
        <f t="shared" si="5"/>
        <v>1</v>
      </c>
      <c r="I11">
        <f t="shared" si="6"/>
        <v>3.8018156113474477E-2</v>
      </c>
      <c r="J11">
        <f>n*I11</f>
        <v>7.6036312226948954</v>
      </c>
      <c r="K11">
        <f t="shared" si="7"/>
        <v>2.0662260309707779E-2</v>
      </c>
      <c r="P11" t="s">
        <v>29</v>
      </c>
      <c r="Q11">
        <v>6.0986529528407463</v>
      </c>
    </row>
    <row r="12" spans="1:17" x14ac:dyDescent="0.25">
      <c r="P12" t="s">
        <v>20</v>
      </c>
      <c r="Q12">
        <v>166</v>
      </c>
    </row>
    <row r="15" spans="1:17" x14ac:dyDescent="0.25">
      <c r="A15" t="s">
        <v>13</v>
      </c>
      <c r="D15">
        <f>SUM(D5:D14)</f>
        <v>200</v>
      </c>
      <c r="J15">
        <f>SUM(J5:J14)</f>
        <v>200.00000000000003</v>
      </c>
      <c r="K15">
        <f>SUM(K5:K14)</f>
        <v>11.754638114320345</v>
      </c>
    </row>
    <row r="16" spans="1:17" x14ac:dyDescent="0.25">
      <c r="A16" t="s">
        <v>24</v>
      </c>
      <c r="H16" s="4"/>
      <c r="I16" s="4"/>
      <c r="K16" s="4"/>
    </row>
    <row r="19" spans="1:2" x14ac:dyDescent="0.25">
      <c r="A19" s="5" t="s">
        <v>49</v>
      </c>
    </row>
    <row r="20" spans="1:2" x14ac:dyDescent="0.25">
      <c r="A20" s="5" t="s">
        <v>77</v>
      </c>
      <c r="B20">
        <f>MAX($A$5:$A$14)-m-1</f>
        <v>4</v>
      </c>
    </row>
    <row r="21" spans="1:2" x14ac:dyDescent="0.25">
      <c r="A21" s="5" t="s">
        <v>51</v>
      </c>
      <c r="B21">
        <f>K15</f>
        <v>11.754638114320345</v>
      </c>
    </row>
    <row r="22" spans="1:2" x14ac:dyDescent="0.25">
      <c r="A22" s="5" t="s">
        <v>50</v>
      </c>
      <c r="B22">
        <f>_xlfn.CHISQ.INV.RT(1-gamma,B20)</f>
        <v>9.487729036781154</v>
      </c>
    </row>
    <row r="23" spans="1:2" hidden="1" x14ac:dyDescent="0.25"/>
    <row r="24" spans="1:2" hidden="1" x14ac:dyDescent="0.25"/>
    <row r="25" spans="1:2" hidden="1" x14ac:dyDescent="0.25"/>
    <row r="26" spans="1:2" x14ac:dyDescent="0.25">
      <c r="A26" t="s">
        <v>52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927F-F060-49BF-8B38-9520565F6CCB}">
  <dimension ref="A1"/>
  <sheetViews>
    <sheetView workbookViewId="0">
      <selection activeCell="M1" sqref="M1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B38A-5D3B-4D89-BA71-424EFC7D2EF2}">
  <dimension ref="A1:O16"/>
  <sheetViews>
    <sheetView workbookViewId="0">
      <selection activeCell="I16" sqref="I16"/>
    </sheetView>
  </sheetViews>
  <sheetFormatPr defaultRowHeight="13.8" x14ac:dyDescent="0.25"/>
  <cols>
    <col min="5" max="5" width="11.3984375" bestFit="1" customWidth="1"/>
  </cols>
  <sheetData>
    <row r="1" spans="1:15" ht="28.2" customHeight="1" x14ac:dyDescent="0.25">
      <c r="A1" s="27" t="s">
        <v>58</v>
      </c>
      <c r="B1" s="28"/>
      <c r="C1" s="29"/>
      <c r="D1" s="14" t="s">
        <v>53</v>
      </c>
      <c r="E1" s="7">
        <f>156</f>
        <v>156</v>
      </c>
      <c r="F1" s="7">
        <f>E3</f>
        <v>160</v>
      </c>
      <c r="G1" s="7">
        <f t="shared" ref="G1:N1" si="0">F3</f>
        <v>164</v>
      </c>
      <c r="H1" s="7">
        <f t="shared" si="0"/>
        <v>168</v>
      </c>
      <c r="I1" s="7">
        <f t="shared" si="0"/>
        <v>172</v>
      </c>
      <c r="J1" s="7">
        <f t="shared" si="0"/>
        <v>176</v>
      </c>
      <c r="K1" s="7">
        <f t="shared" si="0"/>
        <v>180</v>
      </c>
      <c r="L1" s="7">
        <f t="shared" si="0"/>
        <v>184</v>
      </c>
      <c r="M1" s="7">
        <f t="shared" si="0"/>
        <v>188</v>
      </c>
      <c r="N1" s="11">
        <f t="shared" si="0"/>
        <v>192</v>
      </c>
    </row>
    <row r="2" spans="1:15" ht="28.2" customHeight="1" x14ac:dyDescent="0.25">
      <c r="A2" s="30"/>
      <c r="B2" s="31"/>
      <c r="C2" s="32"/>
      <c r="D2" s="15" t="s">
        <v>61</v>
      </c>
      <c r="E2" s="6">
        <f>(E1+E3)/2</f>
        <v>158</v>
      </c>
      <c r="F2" s="6">
        <f t="shared" ref="F2:N2" si="1">(F1+F3)/2</f>
        <v>162</v>
      </c>
      <c r="G2" s="6">
        <f t="shared" si="1"/>
        <v>166</v>
      </c>
      <c r="H2" s="6">
        <f t="shared" si="1"/>
        <v>170</v>
      </c>
      <c r="I2" s="6">
        <f t="shared" si="1"/>
        <v>174</v>
      </c>
      <c r="J2" s="6">
        <f t="shared" si="1"/>
        <v>178</v>
      </c>
      <c r="K2" s="6">
        <f t="shared" si="1"/>
        <v>182</v>
      </c>
      <c r="L2" s="6">
        <f t="shared" si="1"/>
        <v>186</v>
      </c>
      <c r="M2" s="6">
        <f t="shared" si="1"/>
        <v>190</v>
      </c>
      <c r="N2" s="12">
        <f t="shared" si="1"/>
        <v>194</v>
      </c>
    </row>
    <row r="3" spans="1:15" ht="14.4" thickBot="1" x14ac:dyDescent="0.3">
      <c r="A3" s="33"/>
      <c r="B3" s="34"/>
      <c r="C3" s="35"/>
      <c r="D3" s="15" t="s">
        <v>54</v>
      </c>
      <c r="E3" s="6">
        <f>E1+4</f>
        <v>160</v>
      </c>
      <c r="F3" s="6">
        <f t="shared" ref="F3:N3" si="2">F1+4</f>
        <v>164</v>
      </c>
      <c r="G3" s="6">
        <f t="shared" si="2"/>
        <v>168</v>
      </c>
      <c r="H3" s="6">
        <f t="shared" si="2"/>
        <v>172</v>
      </c>
      <c r="I3" s="6">
        <f t="shared" si="2"/>
        <v>176</v>
      </c>
      <c r="J3" s="6">
        <f t="shared" si="2"/>
        <v>180</v>
      </c>
      <c r="K3" s="6">
        <f t="shared" si="2"/>
        <v>184</v>
      </c>
      <c r="L3" s="6">
        <f t="shared" si="2"/>
        <v>188</v>
      </c>
      <c r="M3" s="6">
        <f t="shared" si="2"/>
        <v>192</v>
      </c>
      <c r="N3" s="12">
        <f t="shared" si="2"/>
        <v>196</v>
      </c>
    </row>
    <row r="4" spans="1:15" ht="28.2" thickBot="1" x14ac:dyDescent="0.3">
      <c r="A4" s="16" t="s">
        <v>55</v>
      </c>
      <c r="B4" s="17" t="s">
        <v>60</v>
      </c>
      <c r="C4" s="17" t="s">
        <v>56</v>
      </c>
      <c r="D4" s="18" t="s">
        <v>57</v>
      </c>
      <c r="E4" s="7">
        <f>SUM(E5:E14)</f>
        <v>7</v>
      </c>
      <c r="F4" s="7">
        <f t="shared" ref="F4:N4" si="3">SUM(F5:F14)</f>
        <v>32</v>
      </c>
      <c r="G4" s="7">
        <f t="shared" si="3"/>
        <v>56</v>
      </c>
      <c r="H4" s="7">
        <f t="shared" si="3"/>
        <v>48</v>
      </c>
      <c r="I4" s="7">
        <f t="shared" si="3"/>
        <v>26</v>
      </c>
      <c r="J4" s="7">
        <f t="shared" si="3"/>
        <v>23</v>
      </c>
      <c r="K4" s="7">
        <f t="shared" si="3"/>
        <v>6</v>
      </c>
      <c r="L4" s="7">
        <f t="shared" si="3"/>
        <v>1</v>
      </c>
      <c r="M4" s="7">
        <f t="shared" si="3"/>
        <v>0</v>
      </c>
      <c r="N4" s="11">
        <f t="shared" si="3"/>
        <v>1</v>
      </c>
      <c r="O4" t="s">
        <v>59</v>
      </c>
    </row>
    <row r="5" spans="1:15" x14ac:dyDescent="0.25">
      <c r="A5" s="8">
        <f>51</f>
        <v>51</v>
      </c>
      <c r="B5" s="6">
        <f>(A5+C5)/2</f>
        <v>52.45</v>
      </c>
      <c r="C5" s="6">
        <f>A5+2.9</f>
        <v>53.9</v>
      </c>
      <c r="D5" s="20">
        <f>SUM(E5:N5)</f>
        <v>5</v>
      </c>
      <c r="E5" s="10">
        <f t="shared" ref="E5:M13" si="4">COUNTIFS(Вес,"&gt;="&amp;$A5,Вес,"&lt;"&amp;$C5,Рост,"&gt;="&amp;E$1,Рост,"&lt;"&amp;E$3)</f>
        <v>2</v>
      </c>
      <c r="F5" s="7">
        <f t="shared" si="4"/>
        <v>2</v>
      </c>
      <c r="G5" s="7">
        <f t="shared" si="4"/>
        <v>1</v>
      </c>
      <c r="H5" s="7">
        <f t="shared" si="4"/>
        <v>0</v>
      </c>
      <c r="I5" s="7">
        <f t="shared" si="4"/>
        <v>0</v>
      </c>
      <c r="J5" s="7">
        <f t="shared" si="4"/>
        <v>0</v>
      </c>
      <c r="K5" s="7">
        <f t="shared" si="4"/>
        <v>0</v>
      </c>
      <c r="L5" s="7">
        <f t="shared" si="4"/>
        <v>0</v>
      </c>
      <c r="M5" s="7">
        <f t="shared" si="4"/>
        <v>0</v>
      </c>
      <c r="N5" s="11">
        <f t="shared" ref="N5:N13" si="5">COUNTIFS(Вес,"&gt;="&amp;$A5,Вес,"&lt;"&amp;$C5,Рост,"&gt;="&amp;N$1,Рост,"&lt;="&amp;N$3)</f>
        <v>0</v>
      </c>
      <c r="O5" s="23">
        <f>SUMPRODUCT($E$2:$N$2,$E5:$N5)/D5</f>
        <v>161.19999999999999</v>
      </c>
    </row>
    <row r="6" spans="1:15" x14ac:dyDescent="0.25">
      <c r="A6" s="8">
        <f>C5</f>
        <v>53.9</v>
      </c>
      <c r="B6" s="6">
        <f>(A6+C6)/2</f>
        <v>55.349999999999994</v>
      </c>
      <c r="C6" s="6">
        <f t="shared" ref="C6:C14" si="6">A6+2.9</f>
        <v>56.8</v>
      </c>
      <c r="D6" s="21">
        <f t="shared" ref="D6:D14" si="7">SUM(E6:N6)</f>
        <v>13</v>
      </c>
      <c r="E6" s="8">
        <f t="shared" si="4"/>
        <v>2</v>
      </c>
      <c r="F6" s="6">
        <f t="shared" si="4"/>
        <v>5</v>
      </c>
      <c r="G6" s="6">
        <f t="shared" si="4"/>
        <v>2</v>
      </c>
      <c r="H6" s="6">
        <f t="shared" si="4"/>
        <v>4</v>
      </c>
      <c r="I6" s="6">
        <f t="shared" si="4"/>
        <v>0</v>
      </c>
      <c r="J6" s="6">
        <f t="shared" si="4"/>
        <v>0</v>
      </c>
      <c r="K6" s="6">
        <f t="shared" si="4"/>
        <v>0</v>
      </c>
      <c r="L6" s="6">
        <f t="shared" si="4"/>
        <v>0</v>
      </c>
      <c r="M6" s="6">
        <f t="shared" si="4"/>
        <v>0</v>
      </c>
      <c r="N6" s="12">
        <f t="shared" si="5"/>
        <v>0</v>
      </c>
      <c r="O6" s="23">
        <f t="shared" ref="O6:O14" si="8">SUMPRODUCT($E$2:$N$2,$E6:$N6)/D6</f>
        <v>164.46153846153845</v>
      </c>
    </row>
    <row r="7" spans="1:15" x14ac:dyDescent="0.25">
      <c r="A7" s="8">
        <f t="shared" ref="A7:A14" si="9">C6</f>
        <v>56.8</v>
      </c>
      <c r="B7" s="6">
        <f t="shared" ref="B7:B13" si="10">(A7+C7)/2</f>
        <v>58.25</v>
      </c>
      <c r="C7" s="6">
        <f t="shared" si="6"/>
        <v>59.699999999999996</v>
      </c>
      <c r="D7" s="21">
        <f t="shared" si="7"/>
        <v>20</v>
      </c>
      <c r="E7" s="8">
        <f t="shared" si="4"/>
        <v>0</v>
      </c>
      <c r="F7" s="6">
        <f t="shared" si="4"/>
        <v>7</v>
      </c>
      <c r="G7" s="6">
        <f t="shared" si="4"/>
        <v>9</v>
      </c>
      <c r="H7" s="6">
        <f t="shared" si="4"/>
        <v>3</v>
      </c>
      <c r="I7" s="6">
        <f t="shared" si="4"/>
        <v>1</v>
      </c>
      <c r="J7" s="6">
        <f t="shared" si="4"/>
        <v>0</v>
      </c>
      <c r="K7" s="6">
        <f t="shared" si="4"/>
        <v>0</v>
      </c>
      <c r="L7" s="6">
        <f t="shared" si="4"/>
        <v>0</v>
      </c>
      <c r="M7" s="6">
        <f t="shared" si="4"/>
        <v>0</v>
      </c>
      <c r="N7" s="12">
        <f t="shared" si="5"/>
        <v>0</v>
      </c>
      <c r="O7" s="23">
        <f t="shared" si="8"/>
        <v>165.6</v>
      </c>
    </row>
    <row r="8" spans="1:15" x14ac:dyDescent="0.25">
      <c r="A8" s="8">
        <f t="shared" si="9"/>
        <v>59.699999999999996</v>
      </c>
      <c r="B8" s="6">
        <f t="shared" si="10"/>
        <v>61.149999999999991</v>
      </c>
      <c r="C8" s="6">
        <f t="shared" si="6"/>
        <v>62.599999999999994</v>
      </c>
      <c r="D8" s="21">
        <f t="shared" si="7"/>
        <v>30</v>
      </c>
      <c r="E8" s="8">
        <f t="shared" si="4"/>
        <v>2</v>
      </c>
      <c r="F8" s="6">
        <f t="shared" si="4"/>
        <v>7</v>
      </c>
      <c r="G8" s="6">
        <f t="shared" si="4"/>
        <v>12</v>
      </c>
      <c r="H8" s="6">
        <f t="shared" si="4"/>
        <v>5</v>
      </c>
      <c r="I8" s="6">
        <f t="shared" si="4"/>
        <v>0</v>
      </c>
      <c r="J8" s="6">
        <f t="shared" si="4"/>
        <v>3</v>
      </c>
      <c r="K8" s="6">
        <f t="shared" si="4"/>
        <v>0</v>
      </c>
      <c r="L8" s="6">
        <f t="shared" si="4"/>
        <v>0</v>
      </c>
      <c r="M8" s="6">
        <f t="shared" si="4"/>
        <v>0</v>
      </c>
      <c r="N8" s="12">
        <f t="shared" si="5"/>
        <v>1</v>
      </c>
      <c r="O8" s="23">
        <f t="shared" si="8"/>
        <v>167.33333333333334</v>
      </c>
    </row>
    <row r="9" spans="1:15" x14ac:dyDescent="0.25">
      <c r="A9" s="8">
        <f t="shared" si="9"/>
        <v>62.599999999999994</v>
      </c>
      <c r="B9" s="6">
        <f t="shared" si="10"/>
        <v>64.05</v>
      </c>
      <c r="C9" s="6">
        <f t="shared" si="6"/>
        <v>65.5</v>
      </c>
      <c r="D9" s="21">
        <f t="shared" si="7"/>
        <v>41</v>
      </c>
      <c r="E9" s="8">
        <f t="shared" si="4"/>
        <v>0</v>
      </c>
      <c r="F9" s="6">
        <f t="shared" si="4"/>
        <v>7</v>
      </c>
      <c r="G9" s="6">
        <f t="shared" si="4"/>
        <v>19</v>
      </c>
      <c r="H9" s="6">
        <f t="shared" si="4"/>
        <v>7</v>
      </c>
      <c r="I9" s="6">
        <f t="shared" si="4"/>
        <v>3</v>
      </c>
      <c r="J9" s="6">
        <f t="shared" si="4"/>
        <v>3</v>
      </c>
      <c r="K9" s="6">
        <f t="shared" si="4"/>
        <v>1</v>
      </c>
      <c r="L9" s="6">
        <f t="shared" si="4"/>
        <v>1</v>
      </c>
      <c r="M9" s="6">
        <f t="shared" si="4"/>
        <v>0</v>
      </c>
      <c r="N9" s="12">
        <f t="shared" si="5"/>
        <v>0</v>
      </c>
      <c r="O9" s="23">
        <f t="shared" si="8"/>
        <v>168.34146341463415</v>
      </c>
    </row>
    <row r="10" spans="1:15" x14ac:dyDescent="0.25">
      <c r="A10" s="8">
        <f t="shared" si="9"/>
        <v>65.5</v>
      </c>
      <c r="B10" s="6">
        <f t="shared" si="10"/>
        <v>66.95</v>
      </c>
      <c r="C10" s="6">
        <f t="shared" si="6"/>
        <v>68.400000000000006</v>
      </c>
      <c r="D10" s="21">
        <f t="shared" si="7"/>
        <v>41</v>
      </c>
      <c r="E10" s="8">
        <f t="shared" si="4"/>
        <v>1</v>
      </c>
      <c r="F10" s="6">
        <f t="shared" si="4"/>
        <v>4</v>
      </c>
      <c r="G10" s="6">
        <f t="shared" si="4"/>
        <v>7</v>
      </c>
      <c r="H10" s="6">
        <f t="shared" si="4"/>
        <v>20</v>
      </c>
      <c r="I10" s="6">
        <f t="shared" si="4"/>
        <v>7</v>
      </c>
      <c r="J10" s="6">
        <f t="shared" si="4"/>
        <v>1</v>
      </c>
      <c r="K10" s="6">
        <f t="shared" si="4"/>
        <v>1</v>
      </c>
      <c r="L10" s="6">
        <f t="shared" si="4"/>
        <v>0</v>
      </c>
      <c r="M10" s="6">
        <f t="shared" si="4"/>
        <v>0</v>
      </c>
      <c r="N10" s="12">
        <f t="shared" si="5"/>
        <v>0</v>
      </c>
      <c r="O10" s="23">
        <f t="shared" si="8"/>
        <v>169.41463414634146</v>
      </c>
    </row>
    <row r="11" spans="1:15" x14ac:dyDescent="0.25">
      <c r="A11" s="8">
        <f t="shared" si="9"/>
        <v>68.400000000000006</v>
      </c>
      <c r="B11" s="6">
        <f t="shared" si="10"/>
        <v>69.850000000000009</v>
      </c>
      <c r="C11" s="6">
        <f t="shared" si="6"/>
        <v>71.300000000000011</v>
      </c>
      <c r="D11" s="21">
        <f t="shared" si="7"/>
        <v>18</v>
      </c>
      <c r="E11" s="8">
        <f t="shared" si="4"/>
        <v>0</v>
      </c>
      <c r="F11" s="6">
        <f t="shared" si="4"/>
        <v>0</v>
      </c>
      <c r="G11" s="6">
        <f t="shared" si="4"/>
        <v>3</v>
      </c>
      <c r="H11" s="6">
        <f t="shared" si="4"/>
        <v>4</v>
      </c>
      <c r="I11" s="6">
        <f t="shared" si="4"/>
        <v>3</v>
      </c>
      <c r="J11" s="6">
        <f t="shared" si="4"/>
        <v>8</v>
      </c>
      <c r="K11" s="6">
        <f t="shared" si="4"/>
        <v>0</v>
      </c>
      <c r="L11" s="6">
        <f t="shared" si="4"/>
        <v>0</v>
      </c>
      <c r="M11" s="6">
        <f t="shared" si="4"/>
        <v>0</v>
      </c>
      <c r="N11" s="12">
        <f t="shared" si="5"/>
        <v>0</v>
      </c>
      <c r="O11" s="23">
        <f t="shared" si="8"/>
        <v>173.55555555555554</v>
      </c>
    </row>
    <row r="12" spans="1:15" x14ac:dyDescent="0.25">
      <c r="A12" s="8">
        <f t="shared" si="9"/>
        <v>71.300000000000011</v>
      </c>
      <c r="B12" s="6">
        <f t="shared" si="10"/>
        <v>72.750000000000014</v>
      </c>
      <c r="C12" s="6">
        <f t="shared" si="6"/>
        <v>74.200000000000017</v>
      </c>
      <c r="D12" s="21">
        <f t="shared" si="7"/>
        <v>8</v>
      </c>
      <c r="E12" s="8">
        <f t="shared" si="4"/>
        <v>0</v>
      </c>
      <c r="F12" s="6">
        <f t="shared" si="4"/>
        <v>0</v>
      </c>
      <c r="G12" s="6">
        <f t="shared" si="4"/>
        <v>1</v>
      </c>
      <c r="H12" s="6">
        <f t="shared" si="4"/>
        <v>2</v>
      </c>
      <c r="I12" s="6">
        <f t="shared" si="4"/>
        <v>3</v>
      </c>
      <c r="J12" s="6">
        <f t="shared" si="4"/>
        <v>2</v>
      </c>
      <c r="K12" s="6">
        <f t="shared" si="4"/>
        <v>0</v>
      </c>
      <c r="L12" s="6">
        <f t="shared" si="4"/>
        <v>0</v>
      </c>
      <c r="M12" s="6">
        <f t="shared" si="4"/>
        <v>0</v>
      </c>
      <c r="N12" s="12">
        <f t="shared" si="5"/>
        <v>0</v>
      </c>
      <c r="O12" s="23">
        <f t="shared" si="8"/>
        <v>173</v>
      </c>
    </row>
    <row r="13" spans="1:15" x14ac:dyDescent="0.25">
      <c r="A13" s="8">
        <f t="shared" si="9"/>
        <v>74.200000000000017</v>
      </c>
      <c r="B13" s="6">
        <f t="shared" si="10"/>
        <v>75.65000000000002</v>
      </c>
      <c r="C13" s="6">
        <f t="shared" si="6"/>
        <v>77.100000000000023</v>
      </c>
      <c r="D13" s="21">
        <f t="shared" si="7"/>
        <v>17</v>
      </c>
      <c r="E13" s="8">
        <f t="shared" si="4"/>
        <v>0</v>
      </c>
      <c r="F13" s="6">
        <f t="shared" si="4"/>
        <v>0</v>
      </c>
      <c r="G13" s="6">
        <f t="shared" si="4"/>
        <v>1</v>
      </c>
      <c r="H13" s="6">
        <f t="shared" si="4"/>
        <v>3</v>
      </c>
      <c r="I13" s="6">
        <f t="shared" si="4"/>
        <v>5</v>
      </c>
      <c r="J13" s="6">
        <f t="shared" si="4"/>
        <v>4</v>
      </c>
      <c r="K13" s="6">
        <f t="shared" si="4"/>
        <v>4</v>
      </c>
      <c r="L13" s="6">
        <f t="shared" si="4"/>
        <v>0</v>
      </c>
      <c r="M13" s="6">
        <f t="shared" si="4"/>
        <v>0</v>
      </c>
      <c r="N13" s="12">
        <f t="shared" si="5"/>
        <v>0</v>
      </c>
      <c r="O13" s="23">
        <f t="shared" si="8"/>
        <v>175.64705882352942</v>
      </c>
    </row>
    <row r="14" spans="1:15" ht="14.4" thickBot="1" x14ac:dyDescent="0.3">
      <c r="A14" s="9">
        <f t="shared" si="9"/>
        <v>77.100000000000023</v>
      </c>
      <c r="B14" s="13">
        <f>(A14+C14)/2</f>
        <v>78.550000000000026</v>
      </c>
      <c r="C14" s="13">
        <f t="shared" si="6"/>
        <v>80.000000000000028</v>
      </c>
      <c r="D14" s="22">
        <f t="shared" si="7"/>
        <v>7</v>
      </c>
      <c r="E14" s="9">
        <f t="shared" ref="E14:M14" si="11">COUNTIFS(Вес,"&gt;="&amp;$A14,Вес,"&lt;="&amp;$C14,Рост,"&gt;="&amp;E$1,Рост,"&lt;"&amp;E$3)</f>
        <v>0</v>
      </c>
      <c r="F14" s="13">
        <f t="shared" si="11"/>
        <v>0</v>
      </c>
      <c r="G14" s="13">
        <f t="shared" si="11"/>
        <v>1</v>
      </c>
      <c r="H14" s="13">
        <f t="shared" si="11"/>
        <v>0</v>
      </c>
      <c r="I14" s="13">
        <f t="shared" si="11"/>
        <v>4</v>
      </c>
      <c r="J14" s="13">
        <f t="shared" si="11"/>
        <v>2</v>
      </c>
      <c r="K14" s="13">
        <f t="shared" si="11"/>
        <v>0</v>
      </c>
      <c r="L14" s="13">
        <f t="shared" si="11"/>
        <v>0</v>
      </c>
      <c r="M14" s="13">
        <f t="shared" si="11"/>
        <v>0</v>
      </c>
      <c r="N14" s="19">
        <f>COUNTIFS(Вес,"&gt;="&amp;$A14,Вес,"&lt;="&amp;$C14,Рост,"&gt;="&amp;N$1,Рост,"&lt;="&amp;N$3)</f>
        <v>0</v>
      </c>
      <c r="O14" s="23">
        <f t="shared" si="8"/>
        <v>174</v>
      </c>
    </row>
    <row r="15" spans="1:15" x14ac:dyDescent="0.25">
      <c r="A15" s="5"/>
      <c r="B15" s="5"/>
      <c r="C15" s="5"/>
      <c r="D15" s="24" t="s">
        <v>68</v>
      </c>
      <c r="E15" s="23">
        <f>IFERROR(SUMPRODUCT(E5:E14,$B$5:$B$14)/E4,0)</f>
        <v>57.835714285714282</v>
      </c>
      <c r="F15" s="23">
        <f t="shared" ref="F15:N15" si="12">IFERROR(SUMPRODUCT(F5:F14,$B$5:$B$14)/F4,0)</f>
        <v>60.42499999999999</v>
      </c>
      <c r="G15" s="23">
        <f t="shared" si="12"/>
        <v>63.273214285714289</v>
      </c>
      <c r="H15" s="23">
        <f t="shared" si="12"/>
        <v>65.439583333333346</v>
      </c>
      <c r="I15" s="23">
        <f t="shared" si="12"/>
        <v>70.742307692307691</v>
      </c>
      <c r="J15" s="23">
        <f t="shared" si="12"/>
        <v>69.850000000000023</v>
      </c>
      <c r="K15" s="23">
        <f t="shared" si="12"/>
        <v>72.26666666666668</v>
      </c>
      <c r="L15" s="23">
        <f t="shared" si="12"/>
        <v>64.05</v>
      </c>
      <c r="M15" s="23">
        <f t="shared" si="12"/>
        <v>0</v>
      </c>
      <c r="N15" s="23">
        <f t="shared" si="12"/>
        <v>61.149999999999991</v>
      </c>
    </row>
    <row r="16" spans="1:15" x14ac:dyDescent="0.25">
      <c r="A16" t="s">
        <v>69</v>
      </c>
    </row>
  </sheetData>
  <mergeCells count="1">
    <mergeCell ref="A1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5EB2-8D50-47A7-9784-06EC2A66FC61}">
  <dimension ref="A1:AB24"/>
  <sheetViews>
    <sheetView topLeftCell="L1" workbookViewId="0">
      <selection activeCell="AD10" sqref="AD10"/>
    </sheetView>
  </sheetViews>
  <sheetFormatPr defaultRowHeight="13.8" x14ac:dyDescent="0.25"/>
  <cols>
    <col min="5" max="5" width="11.3984375" bestFit="1" customWidth="1"/>
    <col min="18" max="18" width="25.5" customWidth="1"/>
  </cols>
  <sheetData>
    <row r="1" spans="1:28" x14ac:dyDescent="0.25">
      <c r="A1" s="27" t="s">
        <v>58</v>
      </c>
      <c r="B1" s="28"/>
      <c r="C1" s="29"/>
      <c r="D1" s="14" t="s">
        <v>53</v>
      </c>
      <c r="E1" s="7">
        <f>156</f>
        <v>156</v>
      </c>
      <c r="F1" s="7">
        <f>E3</f>
        <v>160</v>
      </c>
      <c r="G1" s="7">
        <f t="shared" ref="G1:N1" si="0">F3</f>
        <v>164</v>
      </c>
      <c r="H1" s="7">
        <f t="shared" si="0"/>
        <v>168</v>
      </c>
      <c r="I1" s="7">
        <f t="shared" si="0"/>
        <v>172</v>
      </c>
      <c r="J1" s="7">
        <f t="shared" si="0"/>
        <v>176</v>
      </c>
      <c r="K1" s="7">
        <f t="shared" si="0"/>
        <v>180</v>
      </c>
      <c r="L1" s="7">
        <f t="shared" si="0"/>
        <v>184</v>
      </c>
      <c r="M1" s="7">
        <f t="shared" si="0"/>
        <v>188</v>
      </c>
      <c r="N1" s="11">
        <f t="shared" si="0"/>
        <v>192</v>
      </c>
    </row>
    <row r="2" spans="1:28" x14ac:dyDescent="0.25">
      <c r="A2" s="30"/>
      <c r="B2" s="31"/>
      <c r="C2" s="32"/>
      <c r="D2" s="15" t="s">
        <v>61</v>
      </c>
      <c r="E2" s="6">
        <f>(E1+E3)/2</f>
        <v>158</v>
      </c>
      <c r="F2" s="6">
        <f t="shared" ref="F2:N2" si="1">(F1+F3)/2</f>
        <v>162</v>
      </c>
      <c r="G2" s="6">
        <f t="shared" si="1"/>
        <v>166</v>
      </c>
      <c r="H2" s="6">
        <f t="shared" si="1"/>
        <v>170</v>
      </c>
      <c r="I2" s="6">
        <f t="shared" si="1"/>
        <v>174</v>
      </c>
      <c r="J2" s="6">
        <f t="shared" si="1"/>
        <v>178</v>
      </c>
      <c r="K2" s="6">
        <f t="shared" si="1"/>
        <v>182</v>
      </c>
      <c r="L2" s="6">
        <f t="shared" si="1"/>
        <v>186</v>
      </c>
      <c r="M2" s="6">
        <f t="shared" si="1"/>
        <v>190</v>
      </c>
      <c r="N2" s="12">
        <f t="shared" si="1"/>
        <v>194</v>
      </c>
    </row>
    <row r="3" spans="1:28" ht="14.4" thickBot="1" x14ac:dyDescent="0.3">
      <c r="A3" s="33"/>
      <c r="B3" s="34"/>
      <c r="C3" s="35"/>
      <c r="D3" s="15" t="s">
        <v>54</v>
      </c>
      <c r="E3" s="6">
        <f>E1+4</f>
        <v>160</v>
      </c>
      <c r="F3" s="6">
        <f t="shared" ref="F3:N3" si="2">F1+4</f>
        <v>164</v>
      </c>
      <c r="G3" s="6">
        <f t="shared" si="2"/>
        <v>168</v>
      </c>
      <c r="H3" s="6">
        <f t="shared" si="2"/>
        <v>172</v>
      </c>
      <c r="I3" s="6">
        <f t="shared" si="2"/>
        <v>176</v>
      </c>
      <c r="J3" s="6">
        <f t="shared" si="2"/>
        <v>180</v>
      </c>
      <c r="K3" s="6">
        <f t="shared" si="2"/>
        <v>184</v>
      </c>
      <c r="L3" s="6">
        <f t="shared" si="2"/>
        <v>188</v>
      </c>
      <c r="M3" s="6">
        <f t="shared" si="2"/>
        <v>192</v>
      </c>
      <c r="N3" s="12">
        <f t="shared" si="2"/>
        <v>196</v>
      </c>
    </row>
    <row r="4" spans="1:28" ht="28.2" thickBot="1" x14ac:dyDescent="0.3">
      <c r="A4" s="16" t="s">
        <v>55</v>
      </c>
      <c r="B4" s="17" t="s">
        <v>60</v>
      </c>
      <c r="C4" s="17" t="s">
        <v>56</v>
      </c>
      <c r="D4" s="18" t="s">
        <v>57</v>
      </c>
      <c r="E4" s="7">
        <f>SUM(E5:E14)</f>
        <v>7</v>
      </c>
      <c r="F4" s="7">
        <f t="shared" ref="F4:N4" si="3">SUM(F5:F14)</f>
        <v>32</v>
      </c>
      <c r="G4" s="7">
        <f t="shared" si="3"/>
        <v>56</v>
      </c>
      <c r="H4" s="7">
        <f t="shared" si="3"/>
        <v>48</v>
      </c>
      <c r="I4" s="7">
        <f t="shared" si="3"/>
        <v>26</v>
      </c>
      <c r="J4" s="7">
        <f t="shared" si="3"/>
        <v>23</v>
      </c>
      <c r="K4" s="7">
        <f t="shared" si="3"/>
        <v>6</v>
      </c>
      <c r="L4" s="7">
        <f t="shared" si="3"/>
        <v>1</v>
      </c>
      <c r="M4" s="7">
        <f t="shared" si="3"/>
        <v>0</v>
      </c>
      <c r="N4" s="11">
        <f t="shared" si="3"/>
        <v>1</v>
      </c>
      <c r="O4" t="s">
        <v>62</v>
      </c>
      <c r="P4" t="s">
        <v>63</v>
      </c>
    </row>
    <row r="5" spans="1:28" x14ac:dyDescent="0.25">
      <c r="A5" s="8">
        <f>51</f>
        <v>51</v>
      </c>
      <c r="B5" s="6">
        <f>(A5+C5)/2</f>
        <v>52.45</v>
      </c>
      <c r="C5" s="6">
        <f>A5+2.9</f>
        <v>53.9</v>
      </c>
      <c r="D5" s="20">
        <f>SUM(E5:N5)</f>
        <v>5</v>
      </c>
      <c r="E5" s="10">
        <f t="shared" ref="E5:M13" si="4">COUNTIFS(Вес,"&gt;="&amp;$A5,Вес,"&lt;"&amp;$C5,Рост,"&gt;="&amp;E$1,Рост,"&lt;"&amp;E$3)</f>
        <v>2</v>
      </c>
      <c r="F5" s="7">
        <f t="shared" si="4"/>
        <v>2</v>
      </c>
      <c r="G5" s="7">
        <f t="shared" si="4"/>
        <v>1</v>
      </c>
      <c r="H5" s="7">
        <f t="shared" si="4"/>
        <v>0</v>
      </c>
      <c r="I5" s="7">
        <f t="shared" si="4"/>
        <v>0</v>
      </c>
      <c r="J5" s="7">
        <f t="shared" si="4"/>
        <v>0</v>
      </c>
      <c r="K5" s="7">
        <f t="shared" si="4"/>
        <v>0</v>
      </c>
      <c r="L5" s="7">
        <f t="shared" si="4"/>
        <v>0</v>
      </c>
      <c r="M5" s="7">
        <f t="shared" si="4"/>
        <v>0</v>
      </c>
      <c r="N5" s="11">
        <f t="shared" ref="N5:N13" si="5">COUNTIFS(Вес,"&gt;="&amp;$A5,Вес,"&lt;"&amp;$C5,Рост,"&gt;="&amp;N$1,Рост,"&lt;="&amp;N$3)</f>
        <v>0</v>
      </c>
      <c r="O5" s="23">
        <f>SUMPRODUCT($E$2:$N$2,$E5:$N5)/$D5</f>
        <v>161.19999999999999</v>
      </c>
      <c r="P5">
        <f>SUMPRODUCT($E$2:$N$2,$E$2:$N$2,$E5:$N5)/$D5-O5^2</f>
        <v>8.9600000000064028</v>
      </c>
      <c r="R5" t="s">
        <v>64</v>
      </c>
      <c r="S5">
        <f>SUMPRODUCT(P5:P14,D5:D14)/n</f>
        <v>25.344974824953407</v>
      </c>
    </row>
    <row r="6" spans="1:28" x14ac:dyDescent="0.25">
      <c r="A6" s="8">
        <f>C5</f>
        <v>53.9</v>
      </c>
      <c r="B6" s="6">
        <f>(A6+C6)/2</f>
        <v>55.349999999999994</v>
      </c>
      <c r="C6" s="6">
        <f t="shared" ref="C6:C14" si="6">A6+2.9</f>
        <v>56.8</v>
      </c>
      <c r="D6" s="21">
        <f t="shared" ref="D6:D14" si="7">SUM(E6:N6)</f>
        <v>13</v>
      </c>
      <c r="E6" s="8">
        <f t="shared" si="4"/>
        <v>2</v>
      </c>
      <c r="F6" s="6">
        <f t="shared" si="4"/>
        <v>5</v>
      </c>
      <c r="G6" s="6">
        <f t="shared" si="4"/>
        <v>2</v>
      </c>
      <c r="H6" s="6">
        <f t="shared" si="4"/>
        <v>4</v>
      </c>
      <c r="I6" s="6">
        <f t="shared" si="4"/>
        <v>0</v>
      </c>
      <c r="J6" s="6">
        <f t="shared" si="4"/>
        <v>0</v>
      </c>
      <c r="K6" s="6">
        <f t="shared" si="4"/>
        <v>0</v>
      </c>
      <c r="L6" s="6">
        <f t="shared" si="4"/>
        <v>0</v>
      </c>
      <c r="M6" s="6">
        <f t="shared" si="4"/>
        <v>0</v>
      </c>
      <c r="N6" s="12">
        <f t="shared" si="5"/>
        <v>0</v>
      </c>
      <c r="O6" s="23">
        <f t="shared" ref="O6:O14" si="8">SUMPRODUCT($E$2:$N$2,$E6:$N6)/$D6</f>
        <v>164.46153846153845</v>
      </c>
      <c r="P6">
        <f t="shared" ref="P6:P14" si="9">SUMPRODUCT($E$2:$N$2,$E$2:$N$2,$E6:$N6)/$D6-O6^2</f>
        <v>18.556213017756818</v>
      </c>
      <c r="R6" t="s">
        <v>65</v>
      </c>
      <c r="S6">
        <f>SUMPRODUCT(O5:O14,O5:O14,D5:D14)/n-S7^2</f>
        <v>11.662625175042194</v>
      </c>
    </row>
    <row r="7" spans="1:28" x14ac:dyDescent="0.25">
      <c r="A7" s="8">
        <f t="shared" ref="A7:A14" si="10">C6</f>
        <v>56.8</v>
      </c>
      <c r="B7" s="6">
        <f t="shared" ref="B7:B13" si="11">(A7+C7)/2</f>
        <v>58.25</v>
      </c>
      <c r="C7" s="6">
        <f t="shared" si="6"/>
        <v>59.699999999999996</v>
      </c>
      <c r="D7" s="21">
        <f t="shared" si="7"/>
        <v>20</v>
      </c>
      <c r="E7" s="8">
        <f t="shared" si="4"/>
        <v>0</v>
      </c>
      <c r="F7" s="6">
        <f t="shared" si="4"/>
        <v>7</v>
      </c>
      <c r="G7" s="6">
        <f t="shared" si="4"/>
        <v>9</v>
      </c>
      <c r="H7" s="6">
        <f t="shared" si="4"/>
        <v>3</v>
      </c>
      <c r="I7" s="6">
        <f t="shared" si="4"/>
        <v>1</v>
      </c>
      <c r="J7" s="6">
        <f t="shared" si="4"/>
        <v>0</v>
      </c>
      <c r="K7" s="6">
        <f t="shared" si="4"/>
        <v>0</v>
      </c>
      <c r="L7" s="6">
        <f t="shared" si="4"/>
        <v>0</v>
      </c>
      <c r="M7" s="6">
        <f t="shared" si="4"/>
        <v>0</v>
      </c>
      <c r="N7" s="12">
        <f t="shared" si="5"/>
        <v>0</v>
      </c>
      <c r="O7" s="23">
        <f t="shared" si="8"/>
        <v>165.6</v>
      </c>
      <c r="P7">
        <f t="shared" si="9"/>
        <v>11.040000000004511</v>
      </c>
      <c r="R7" t="s">
        <v>67</v>
      </c>
      <c r="S7">
        <f>SUMPRODUCT(O5:O14,D5:D14)/n</f>
        <v>169.18</v>
      </c>
    </row>
    <row r="8" spans="1:28" x14ac:dyDescent="0.25">
      <c r="A8" s="8">
        <f t="shared" si="10"/>
        <v>59.699999999999996</v>
      </c>
      <c r="B8" s="6">
        <f t="shared" si="11"/>
        <v>61.149999999999991</v>
      </c>
      <c r="C8" s="6">
        <f t="shared" si="6"/>
        <v>62.599999999999994</v>
      </c>
      <c r="D8" s="21">
        <f t="shared" si="7"/>
        <v>30</v>
      </c>
      <c r="E8" s="8">
        <f t="shared" si="4"/>
        <v>2</v>
      </c>
      <c r="F8" s="6">
        <f t="shared" si="4"/>
        <v>7</v>
      </c>
      <c r="G8" s="6">
        <f t="shared" si="4"/>
        <v>12</v>
      </c>
      <c r="H8" s="6">
        <f t="shared" si="4"/>
        <v>5</v>
      </c>
      <c r="I8" s="6">
        <f t="shared" si="4"/>
        <v>0</v>
      </c>
      <c r="J8" s="6">
        <f t="shared" si="4"/>
        <v>3</v>
      </c>
      <c r="K8" s="6">
        <f t="shared" si="4"/>
        <v>0</v>
      </c>
      <c r="L8" s="6">
        <f t="shared" si="4"/>
        <v>0</v>
      </c>
      <c r="M8" s="6">
        <f t="shared" si="4"/>
        <v>0</v>
      </c>
      <c r="N8" s="12">
        <f t="shared" si="5"/>
        <v>1</v>
      </c>
      <c r="O8" s="23">
        <f t="shared" si="8"/>
        <v>167.33333333333334</v>
      </c>
      <c r="P8">
        <f t="shared" si="9"/>
        <v>49.422222222216078</v>
      </c>
      <c r="R8" t="s">
        <v>66</v>
      </c>
      <c r="S8">
        <f>S5+S6</f>
        <v>37.007599999995605</v>
      </c>
    </row>
    <row r="9" spans="1:28" x14ac:dyDescent="0.25">
      <c r="A9" s="8">
        <f t="shared" si="10"/>
        <v>62.599999999999994</v>
      </c>
      <c r="B9" s="6">
        <f t="shared" si="11"/>
        <v>64.05</v>
      </c>
      <c r="C9" s="6">
        <f t="shared" si="6"/>
        <v>65.5</v>
      </c>
      <c r="D9" s="21">
        <f t="shared" si="7"/>
        <v>41</v>
      </c>
      <c r="E9" s="8">
        <f t="shared" si="4"/>
        <v>0</v>
      </c>
      <c r="F9" s="6">
        <f t="shared" si="4"/>
        <v>7</v>
      </c>
      <c r="G9" s="6">
        <f t="shared" si="4"/>
        <v>19</v>
      </c>
      <c r="H9" s="6">
        <f t="shared" si="4"/>
        <v>7</v>
      </c>
      <c r="I9" s="6">
        <f t="shared" si="4"/>
        <v>3</v>
      </c>
      <c r="J9" s="6">
        <f t="shared" si="4"/>
        <v>3</v>
      </c>
      <c r="K9" s="6">
        <f t="shared" si="4"/>
        <v>1</v>
      </c>
      <c r="L9" s="6">
        <f t="shared" si="4"/>
        <v>1</v>
      </c>
      <c r="M9" s="6">
        <f t="shared" si="4"/>
        <v>0</v>
      </c>
      <c r="N9" s="12">
        <f t="shared" si="5"/>
        <v>0</v>
      </c>
      <c r="O9" s="23">
        <f t="shared" si="8"/>
        <v>168.34146341463415</v>
      </c>
      <c r="P9">
        <f t="shared" si="9"/>
        <v>31.200475907200598</v>
      </c>
    </row>
    <row r="10" spans="1:28" ht="13.8" customHeight="1" x14ac:dyDescent="0.25">
      <c r="A10" s="8">
        <f t="shared" si="10"/>
        <v>65.5</v>
      </c>
      <c r="B10" s="6">
        <f t="shared" si="11"/>
        <v>66.95</v>
      </c>
      <c r="C10" s="6">
        <f t="shared" si="6"/>
        <v>68.400000000000006</v>
      </c>
      <c r="D10" s="21">
        <f t="shared" si="7"/>
        <v>41</v>
      </c>
      <c r="E10" s="8">
        <f t="shared" si="4"/>
        <v>1</v>
      </c>
      <c r="F10" s="6">
        <f t="shared" si="4"/>
        <v>4</v>
      </c>
      <c r="G10" s="6">
        <f t="shared" si="4"/>
        <v>7</v>
      </c>
      <c r="H10" s="6">
        <f t="shared" si="4"/>
        <v>20</v>
      </c>
      <c r="I10" s="6">
        <f t="shared" si="4"/>
        <v>7</v>
      </c>
      <c r="J10" s="6">
        <f t="shared" si="4"/>
        <v>1</v>
      </c>
      <c r="K10" s="6">
        <f t="shared" si="4"/>
        <v>1</v>
      </c>
      <c r="L10" s="6">
        <f t="shared" si="4"/>
        <v>0</v>
      </c>
      <c r="M10" s="6">
        <f t="shared" si="4"/>
        <v>0</v>
      </c>
      <c r="N10" s="12">
        <f t="shared" si="5"/>
        <v>0</v>
      </c>
      <c r="O10" s="23">
        <f t="shared" si="8"/>
        <v>169.41463414634146</v>
      </c>
      <c r="P10">
        <f t="shared" si="9"/>
        <v>19.950029744202766</v>
      </c>
      <c r="R10" s="26" t="s">
        <v>71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x14ac:dyDescent="0.25">
      <c r="A11" s="8">
        <f t="shared" si="10"/>
        <v>68.400000000000006</v>
      </c>
      <c r="B11" s="6">
        <f t="shared" si="11"/>
        <v>69.850000000000009</v>
      </c>
      <c r="C11" s="6">
        <f t="shared" si="6"/>
        <v>71.300000000000011</v>
      </c>
      <c r="D11" s="21">
        <f t="shared" si="7"/>
        <v>18</v>
      </c>
      <c r="E11" s="8">
        <f t="shared" si="4"/>
        <v>0</v>
      </c>
      <c r="F11" s="6">
        <f t="shared" si="4"/>
        <v>0</v>
      </c>
      <c r="G11" s="6">
        <f t="shared" si="4"/>
        <v>3</v>
      </c>
      <c r="H11" s="6">
        <f t="shared" si="4"/>
        <v>4</v>
      </c>
      <c r="I11" s="6">
        <f t="shared" si="4"/>
        <v>3</v>
      </c>
      <c r="J11" s="6">
        <f t="shared" si="4"/>
        <v>8</v>
      </c>
      <c r="K11" s="6">
        <f t="shared" si="4"/>
        <v>0</v>
      </c>
      <c r="L11" s="6">
        <f t="shared" si="4"/>
        <v>0</v>
      </c>
      <c r="M11" s="6">
        <f t="shared" si="4"/>
        <v>0</v>
      </c>
      <c r="N11" s="12">
        <f t="shared" si="5"/>
        <v>0</v>
      </c>
      <c r="O11" s="23">
        <f t="shared" si="8"/>
        <v>173.55555555555554</v>
      </c>
      <c r="P11">
        <f t="shared" si="9"/>
        <v>21.13580246913989</v>
      </c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 x14ac:dyDescent="0.25">
      <c r="A12" s="8">
        <f t="shared" si="10"/>
        <v>71.300000000000011</v>
      </c>
      <c r="B12" s="6">
        <f t="shared" si="11"/>
        <v>72.750000000000014</v>
      </c>
      <c r="C12" s="6">
        <f t="shared" si="6"/>
        <v>74.200000000000017</v>
      </c>
      <c r="D12" s="21">
        <f t="shared" si="7"/>
        <v>8</v>
      </c>
      <c r="E12" s="8">
        <f t="shared" si="4"/>
        <v>0</v>
      </c>
      <c r="F12" s="6">
        <f t="shared" si="4"/>
        <v>0</v>
      </c>
      <c r="G12" s="6">
        <f t="shared" si="4"/>
        <v>1</v>
      </c>
      <c r="H12" s="6">
        <f t="shared" si="4"/>
        <v>2</v>
      </c>
      <c r="I12" s="6">
        <f t="shared" si="4"/>
        <v>3</v>
      </c>
      <c r="J12" s="6">
        <f t="shared" si="4"/>
        <v>2</v>
      </c>
      <c r="K12" s="6">
        <f t="shared" si="4"/>
        <v>0</v>
      </c>
      <c r="L12" s="6">
        <f t="shared" si="4"/>
        <v>0</v>
      </c>
      <c r="M12" s="6">
        <f t="shared" si="4"/>
        <v>0</v>
      </c>
      <c r="N12" s="12">
        <f t="shared" si="5"/>
        <v>0</v>
      </c>
      <c r="O12" s="23">
        <f t="shared" si="8"/>
        <v>173</v>
      </c>
      <c r="P12">
        <f t="shared" si="9"/>
        <v>15</v>
      </c>
    </row>
    <row r="13" spans="1:28" x14ac:dyDescent="0.25">
      <c r="A13" s="8">
        <f t="shared" si="10"/>
        <v>74.200000000000017</v>
      </c>
      <c r="B13" s="6">
        <f t="shared" si="11"/>
        <v>75.65000000000002</v>
      </c>
      <c r="C13" s="6">
        <f t="shared" si="6"/>
        <v>77.100000000000023</v>
      </c>
      <c r="D13" s="21">
        <f t="shared" si="7"/>
        <v>17</v>
      </c>
      <c r="E13" s="8">
        <f t="shared" si="4"/>
        <v>0</v>
      </c>
      <c r="F13" s="6">
        <f t="shared" si="4"/>
        <v>0</v>
      </c>
      <c r="G13" s="6">
        <f t="shared" si="4"/>
        <v>1</v>
      </c>
      <c r="H13" s="6">
        <f t="shared" si="4"/>
        <v>3</v>
      </c>
      <c r="I13" s="6">
        <f t="shared" si="4"/>
        <v>5</v>
      </c>
      <c r="J13" s="6">
        <f t="shared" si="4"/>
        <v>4</v>
      </c>
      <c r="K13" s="6">
        <f t="shared" si="4"/>
        <v>4</v>
      </c>
      <c r="L13" s="6">
        <f t="shared" si="4"/>
        <v>0</v>
      </c>
      <c r="M13" s="6">
        <f t="shared" si="4"/>
        <v>0</v>
      </c>
      <c r="N13" s="12">
        <f t="shared" si="5"/>
        <v>0</v>
      </c>
      <c r="O13" s="23">
        <f t="shared" si="8"/>
        <v>175.64705882352942</v>
      </c>
      <c r="P13">
        <f t="shared" si="9"/>
        <v>22.698961937716376</v>
      </c>
    </row>
    <row r="14" spans="1:28" ht="14.4" thickBot="1" x14ac:dyDescent="0.3">
      <c r="A14" s="9">
        <f t="shared" si="10"/>
        <v>77.100000000000023</v>
      </c>
      <c r="B14" s="13">
        <f>(A14+C14)/2</f>
        <v>78.550000000000026</v>
      </c>
      <c r="C14" s="13">
        <f t="shared" si="6"/>
        <v>80.000000000000028</v>
      </c>
      <c r="D14" s="22">
        <f t="shared" si="7"/>
        <v>7</v>
      </c>
      <c r="E14" s="9">
        <f t="shared" ref="E14:M14" si="12">COUNTIFS(Вес,"&gt;="&amp;$A14,Вес,"&lt;="&amp;$C14,Рост,"&gt;="&amp;E$1,Рост,"&lt;"&amp;E$3)</f>
        <v>0</v>
      </c>
      <c r="F14" s="13">
        <f t="shared" si="12"/>
        <v>0</v>
      </c>
      <c r="G14" s="13">
        <f t="shared" si="12"/>
        <v>1</v>
      </c>
      <c r="H14" s="13">
        <f t="shared" si="12"/>
        <v>0</v>
      </c>
      <c r="I14" s="13">
        <f t="shared" si="12"/>
        <v>4</v>
      </c>
      <c r="J14" s="13">
        <f t="shared" si="12"/>
        <v>2</v>
      </c>
      <c r="K14" s="13">
        <f t="shared" si="12"/>
        <v>0</v>
      </c>
      <c r="L14" s="13">
        <f t="shared" si="12"/>
        <v>0</v>
      </c>
      <c r="M14" s="13">
        <f t="shared" si="12"/>
        <v>0</v>
      </c>
      <c r="N14" s="19">
        <f>COUNTIFS(Вес,"&gt;="&amp;$A14,Вес,"&lt;="&amp;$C14,Рост,"&gt;="&amp;N$1,Рост,"&lt;="&amp;N$3)</f>
        <v>0</v>
      </c>
      <c r="O14" s="23">
        <f t="shared" si="8"/>
        <v>174</v>
      </c>
      <c r="P14">
        <f t="shared" si="9"/>
        <v>13.714285714286234</v>
      </c>
    </row>
    <row r="15" spans="1:28" x14ac:dyDescent="0.25">
      <c r="D15" s="24" t="s">
        <v>68</v>
      </c>
      <c r="E15" s="23">
        <f t="shared" ref="E15:L15" si="13">SUMPRODUCT(E5:E14,$B$5:$B$14)/E4</f>
        <v>57.835714285714282</v>
      </c>
      <c r="F15" s="23">
        <f t="shared" si="13"/>
        <v>60.42499999999999</v>
      </c>
      <c r="G15" s="23">
        <f t="shared" si="13"/>
        <v>63.273214285714289</v>
      </c>
      <c r="H15" s="23">
        <f t="shared" si="13"/>
        <v>65.439583333333346</v>
      </c>
      <c r="I15" s="23">
        <f t="shared" si="13"/>
        <v>70.742307692307691</v>
      </c>
      <c r="J15" s="23">
        <f t="shared" si="13"/>
        <v>69.850000000000023</v>
      </c>
      <c r="K15" s="23">
        <f t="shared" si="13"/>
        <v>72.26666666666668</v>
      </c>
      <c r="L15" s="23">
        <f t="shared" si="13"/>
        <v>64.05</v>
      </c>
      <c r="M15" s="23">
        <v>0</v>
      </c>
      <c r="N15" s="23">
        <f>SUMPRODUCT(N5:N14,$B$5:$B$14)/N4</f>
        <v>61.149999999999991</v>
      </c>
    </row>
    <row r="16" spans="1:28" x14ac:dyDescent="0.25">
      <c r="D16" t="s">
        <v>70</v>
      </c>
      <c r="E16">
        <f t="shared" ref="E16:L16" si="14">SUMPRODUCT(E5:E14,$B$5:$B$14, $B$5:$B$14)/E4 - E15^2</f>
        <v>25.058367346939121</v>
      </c>
      <c r="F16">
        <f t="shared" si="14"/>
        <v>17.345625000001746</v>
      </c>
      <c r="G16">
        <f t="shared" si="14"/>
        <v>22.073568239796259</v>
      </c>
      <c r="H16">
        <f t="shared" si="14"/>
        <v>25.226349826387377</v>
      </c>
      <c r="I16">
        <f t="shared" si="14"/>
        <v>29.609171597635395</v>
      </c>
      <c r="J16">
        <f t="shared" si="14"/>
        <v>27.789565217389281</v>
      </c>
      <c r="K16">
        <f t="shared" si="14"/>
        <v>23.594722222222117</v>
      </c>
      <c r="L16">
        <f t="shared" si="14"/>
        <v>0</v>
      </c>
      <c r="M16">
        <v>0</v>
      </c>
      <c r="N16">
        <f>SUMPRODUCT(N5:N14,$B$5:$B$14, $B$5:$B$14)/N4 - N15^2</f>
        <v>0</v>
      </c>
    </row>
    <row r="18" spans="4:14" x14ac:dyDescent="0.25">
      <c r="D18" t="s">
        <v>64</v>
      </c>
      <c r="E18">
        <f>SUMPRODUCT(E16:N16,E4:N4)/n</f>
        <v>23.640099896978104</v>
      </c>
    </row>
    <row r="19" spans="4:14" x14ac:dyDescent="0.25">
      <c r="D19" t="s">
        <v>65</v>
      </c>
      <c r="E19">
        <f>SUMPRODUCT(E15:N15,E15:N15,E4:N4)/n - E20^2</f>
        <v>14.662193853021563</v>
      </c>
    </row>
    <row r="20" spans="4:14" x14ac:dyDescent="0.25">
      <c r="D20" t="s">
        <v>67</v>
      </c>
      <c r="E20">
        <f>SUMPRODUCT(E15:N15,E4:N4)/n</f>
        <v>65.137500000000003</v>
      </c>
    </row>
    <row r="21" spans="4:14" x14ac:dyDescent="0.25">
      <c r="D21" t="s">
        <v>66</v>
      </c>
      <c r="E21">
        <f>E18+E19</f>
        <v>38.302293749999663</v>
      </c>
    </row>
    <row r="23" spans="4:14" x14ac:dyDescent="0.25">
      <c r="D23" s="26" t="s">
        <v>72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4:14" x14ac:dyDescent="0.25"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</sheetData>
  <mergeCells count="3">
    <mergeCell ref="A1:C3"/>
    <mergeCell ref="R10:AB11"/>
    <mergeCell ref="D23:N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48AA-F9B3-4D13-8519-2B33CA08896B}">
  <dimension ref="A1:AB25"/>
  <sheetViews>
    <sheetView topLeftCell="M1" workbookViewId="0">
      <selection activeCell="V7" sqref="V7"/>
    </sheetView>
  </sheetViews>
  <sheetFormatPr defaultRowHeight="13.8" x14ac:dyDescent="0.25"/>
  <sheetData>
    <row r="1" spans="1:28" ht="14.4" thickBot="1" x14ac:dyDescent="0.3">
      <c r="A1" s="26" t="s">
        <v>73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U1" t="s">
        <v>48</v>
      </c>
      <c r="V1">
        <v>0.05</v>
      </c>
    </row>
    <row r="2" spans="1:28" ht="13.8" customHeight="1" x14ac:dyDescent="0.25">
      <c r="A2" s="27" t="s">
        <v>58</v>
      </c>
      <c r="B2" s="28"/>
      <c r="C2" s="29"/>
      <c r="D2" s="14" t="s">
        <v>53</v>
      </c>
      <c r="E2" s="7">
        <f>156</f>
        <v>156</v>
      </c>
      <c r="F2" s="7">
        <f>E4</f>
        <v>160</v>
      </c>
      <c r="G2" s="7">
        <f t="shared" ref="G2:N2" si="0">F4</f>
        <v>164</v>
      </c>
      <c r="H2" s="7">
        <f t="shared" si="0"/>
        <v>168</v>
      </c>
      <c r="I2" s="7">
        <f t="shared" si="0"/>
        <v>172</v>
      </c>
      <c r="J2" s="7">
        <f t="shared" si="0"/>
        <v>176</v>
      </c>
      <c r="K2" s="7">
        <f t="shared" si="0"/>
        <v>180</v>
      </c>
      <c r="L2" s="7">
        <f t="shared" si="0"/>
        <v>184</v>
      </c>
      <c r="M2" s="7">
        <f t="shared" si="0"/>
        <v>188</v>
      </c>
      <c r="N2" s="11">
        <f t="shared" si="0"/>
        <v>192</v>
      </c>
    </row>
    <row r="3" spans="1:28" x14ac:dyDescent="0.25">
      <c r="A3" s="30"/>
      <c r="B3" s="31"/>
      <c r="C3" s="32"/>
      <c r="D3" s="15" t="s">
        <v>61</v>
      </c>
      <c r="E3" s="6">
        <f>(E2+E4)/2</f>
        <v>158</v>
      </c>
      <c r="F3" s="6">
        <f t="shared" ref="F3:N3" si="1">(F2+F4)/2</f>
        <v>162</v>
      </c>
      <c r="G3" s="6">
        <f t="shared" si="1"/>
        <v>166</v>
      </c>
      <c r="H3" s="6">
        <f t="shared" si="1"/>
        <v>170</v>
      </c>
      <c r="I3" s="6">
        <f t="shared" si="1"/>
        <v>174</v>
      </c>
      <c r="J3" s="6">
        <f t="shared" si="1"/>
        <v>178</v>
      </c>
      <c r="K3" s="6">
        <f t="shared" si="1"/>
        <v>182</v>
      </c>
      <c r="L3" s="6">
        <f t="shared" si="1"/>
        <v>186</v>
      </c>
      <c r="M3" s="6">
        <f t="shared" si="1"/>
        <v>190</v>
      </c>
      <c r="N3" s="12">
        <f t="shared" si="1"/>
        <v>194</v>
      </c>
    </row>
    <row r="4" spans="1:28" ht="14.4" thickBot="1" x14ac:dyDescent="0.3">
      <c r="A4" s="33"/>
      <c r="B4" s="34"/>
      <c r="C4" s="35"/>
      <c r="D4" s="15" t="s">
        <v>54</v>
      </c>
      <c r="E4" s="6">
        <f>E2+4</f>
        <v>160</v>
      </c>
      <c r="F4" s="6">
        <f t="shared" ref="F4:N4" si="2">F2+4</f>
        <v>164</v>
      </c>
      <c r="G4" s="6">
        <f t="shared" si="2"/>
        <v>168</v>
      </c>
      <c r="H4" s="6">
        <f t="shared" si="2"/>
        <v>172</v>
      </c>
      <c r="I4" s="6">
        <f t="shared" si="2"/>
        <v>176</v>
      </c>
      <c r="J4" s="6">
        <f t="shared" si="2"/>
        <v>180</v>
      </c>
      <c r="K4" s="6">
        <f t="shared" si="2"/>
        <v>184</v>
      </c>
      <c r="L4" s="6">
        <f t="shared" si="2"/>
        <v>188</v>
      </c>
      <c r="M4" s="6">
        <f t="shared" si="2"/>
        <v>192</v>
      </c>
      <c r="N4" s="12">
        <f t="shared" si="2"/>
        <v>196</v>
      </c>
    </row>
    <row r="5" spans="1:28" ht="28.2" thickBot="1" x14ac:dyDescent="0.3">
      <c r="A5" s="16" t="s">
        <v>55</v>
      </c>
      <c r="B5" s="17" t="s">
        <v>60</v>
      </c>
      <c r="C5" s="17" t="s">
        <v>56</v>
      </c>
      <c r="D5" s="18" t="s">
        <v>57</v>
      </c>
      <c r="E5" s="7">
        <f>SUM(E6:E15)</f>
        <v>7</v>
      </c>
      <c r="F5" s="7">
        <f t="shared" ref="F5:N5" si="3">SUM(F6:F15)</f>
        <v>32</v>
      </c>
      <c r="G5" s="7">
        <f t="shared" si="3"/>
        <v>56</v>
      </c>
      <c r="H5" s="7">
        <f t="shared" si="3"/>
        <v>48</v>
      </c>
      <c r="I5" s="7">
        <f t="shared" si="3"/>
        <v>26</v>
      </c>
      <c r="J5" s="7">
        <f t="shared" si="3"/>
        <v>23</v>
      </c>
      <c r="K5" s="7">
        <f t="shared" si="3"/>
        <v>6</v>
      </c>
      <c r="L5" s="7">
        <f t="shared" si="3"/>
        <v>1</v>
      </c>
      <c r="M5" s="7">
        <f t="shared" si="3"/>
        <v>0</v>
      </c>
      <c r="N5" s="11">
        <f t="shared" si="3"/>
        <v>1</v>
      </c>
      <c r="O5" t="s">
        <v>62</v>
      </c>
      <c r="P5" t="s">
        <v>63</v>
      </c>
    </row>
    <row r="6" spans="1:28" x14ac:dyDescent="0.25">
      <c r="A6" s="8">
        <f>51</f>
        <v>51</v>
      </c>
      <c r="B6" s="6">
        <f>(A6+C6)/2</f>
        <v>52.45</v>
      </c>
      <c r="C6" s="6">
        <f>A6+2.9</f>
        <v>53.9</v>
      </c>
      <c r="D6" s="20">
        <f>SUM(E6:N6)</f>
        <v>5</v>
      </c>
      <c r="E6" s="10">
        <f t="shared" ref="E6:M14" si="4">COUNTIFS(Вес,"&gt;="&amp;$A6,Вес,"&lt;"&amp;$C6,Рост,"&gt;="&amp;E$2,Рост,"&lt;"&amp;E$4)</f>
        <v>2</v>
      </c>
      <c r="F6" s="7">
        <f t="shared" si="4"/>
        <v>2</v>
      </c>
      <c r="G6" s="7">
        <f t="shared" si="4"/>
        <v>1</v>
      </c>
      <c r="H6" s="7">
        <f t="shared" si="4"/>
        <v>0</v>
      </c>
      <c r="I6" s="7">
        <f t="shared" si="4"/>
        <v>0</v>
      </c>
      <c r="J6" s="7">
        <f t="shared" si="4"/>
        <v>0</v>
      </c>
      <c r="K6" s="7">
        <f t="shared" si="4"/>
        <v>0</v>
      </c>
      <c r="L6" s="7">
        <f t="shared" si="4"/>
        <v>0</v>
      </c>
      <c r="M6" s="7">
        <f t="shared" si="4"/>
        <v>0</v>
      </c>
      <c r="N6" s="11">
        <f t="shared" ref="N6:N14" si="5">COUNTIFS(Вес,"&gt;="&amp;$A6,Вес,"&lt;"&amp;$C6,Рост,"&gt;="&amp;N$2,Рост,"&lt;="&amp;N$4)</f>
        <v>0</v>
      </c>
      <c r="O6" s="23">
        <f>SUMPRODUCT($E$3:$N$3,$E6:$N6)/$D6</f>
        <v>161.19999999999999</v>
      </c>
      <c r="P6">
        <f>SUMPRODUCT($E$3:$N$3,$E$3:$N$3,$E6:$N6)/$D6-O6^2</f>
        <v>8.9600000000064028</v>
      </c>
      <c r="R6" t="s">
        <v>64</v>
      </c>
      <c r="S6">
        <f>SUMPRODUCT(P6:P15,D6:D15)/n</f>
        <v>25.344974824953407</v>
      </c>
      <c r="U6" s="5" t="s">
        <v>74</v>
      </c>
    </row>
    <row r="7" spans="1:28" x14ac:dyDescent="0.25">
      <c r="A7" s="8">
        <f>C6</f>
        <v>53.9</v>
      </c>
      <c r="B7" s="6">
        <f>(A7+C7)/2</f>
        <v>55.349999999999994</v>
      </c>
      <c r="C7" s="6">
        <f t="shared" ref="C7:C15" si="6">A7+2.9</f>
        <v>56.8</v>
      </c>
      <c r="D7" s="21">
        <f t="shared" ref="D7:D15" si="7">SUM(E7:N7)</f>
        <v>13</v>
      </c>
      <c r="E7" s="8">
        <f t="shared" si="4"/>
        <v>2</v>
      </c>
      <c r="F7" s="6">
        <f t="shared" si="4"/>
        <v>5</v>
      </c>
      <c r="G7" s="6">
        <f t="shared" si="4"/>
        <v>2</v>
      </c>
      <c r="H7" s="6">
        <f t="shared" si="4"/>
        <v>4</v>
      </c>
      <c r="I7" s="6">
        <f t="shared" si="4"/>
        <v>0</v>
      </c>
      <c r="J7" s="6">
        <f t="shared" si="4"/>
        <v>0</v>
      </c>
      <c r="K7" s="6">
        <f t="shared" si="4"/>
        <v>0</v>
      </c>
      <c r="L7" s="6">
        <f t="shared" si="4"/>
        <v>0</v>
      </c>
      <c r="M7" s="6">
        <f t="shared" si="4"/>
        <v>0</v>
      </c>
      <c r="N7" s="12">
        <f t="shared" si="5"/>
        <v>0</v>
      </c>
      <c r="O7" s="23">
        <f t="shared" ref="O7:O15" si="8">SUMPRODUCT($E$3:$N$3,$E7:$N7)/$D7</f>
        <v>164.46153846153845</v>
      </c>
      <c r="P7">
        <f t="shared" ref="P7:P15" si="9">SUMPRODUCT($E$3:$N$3,$E$3:$N$3,$E7:$N7)/$D7-O7^2</f>
        <v>18.556213017756818</v>
      </c>
      <c r="R7" t="s">
        <v>65</v>
      </c>
      <c r="S7">
        <f>SUMPRODUCT(O6:O15,O6:O15,D6:D15)/n-S8^2</f>
        <v>11.662625175042194</v>
      </c>
      <c r="U7" t="s">
        <v>50</v>
      </c>
      <c r="V7">
        <f>(n - k)/(k - 1) *$E$20/$E$19</f>
        <v>13.093650403878209</v>
      </c>
    </row>
    <row r="8" spans="1:28" x14ac:dyDescent="0.25">
      <c r="A8" s="8">
        <f t="shared" ref="A8:A15" si="10">C7</f>
        <v>56.8</v>
      </c>
      <c r="B8" s="6">
        <f t="shared" ref="B8:B14" si="11">(A8+C8)/2</f>
        <v>58.25</v>
      </c>
      <c r="C8" s="6">
        <f t="shared" si="6"/>
        <v>59.699999999999996</v>
      </c>
      <c r="D8" s="21">
        <f t="shared" si="7"/>
        <v>20</v>
      </c>
      <c r="E8" s="8">
        <f t="shared" si="4"/>
        <v>0</v>
      </c>
      <c r="F8" s="6">
        <f t="shared" si="4"/>
        <v>7</v>
      </c>
      <c r="G8" s="6">
        <f t="shared" si="4"/>
        <v>9</v>
      </c>
      <c r="H8" s="6">
        <f t="shared" si="4"/>
        <v>3</v>
      </c>
      <c r="I8" s="6">
        <f t="shared" si="4"/>
        <v>1</v>
      </c>
      <c r="J8" s="6">
        <f t="shared" si="4"/>
        <v>0</v>
      </c>
      <c r="K8" s="6">
        <f t="shared" si="4"/>
        <v>0</v>
      </c>
      <c r="L8" s="6">
        <f t="shared" si="4"/>
        <v>0</v>
      </c>
      <c r="M8" s="6">
        <f t="shared" si="4"/>
        <v>0</v>
      </c>
      <c r="N8" s="12">
        <f t="shared" si="5"/>
        <v>0</v>
      </c>
      <c r="O8" s="23">
        <f t="shared" si="8"/>
        <v>165.6</v>
      </c>
      <c r="P8">
        <f t="shared" si="9"/>
        <v>11.040000000004511</v>
      </c>
      <c r="R8" t="s">
        <v>67</v>
      </c>
      <c r="S8">
        <f>SUMPRODUCT(O6:O15,D6:D15)/n</f>
        <v>169.18</v>
      </c>
      <c r="U8" t="s">
        <v>51</v>
      </c>
      <c r="V8">
        <f>_xlfn.F.INV.RT(alpha,k - 1,n -k)</f>
        <v>1.9294247566488121</v>
      </c>
    </row>
    <row r="9" spans="1:28" x14ac:dyDescent="0.25">
      <c r="A9" s="8">
        <f t="shared" si="10"/>
        <v>59.699999999999996</v>
      </c>
      <c r="B9" s="6">
        <f t="shared" si="11"/>
        <v>61.149999999999991</v>
      </c>
      <c r="C9" s="6">
        <f t="shared" si="6"/>
        <v>62.599999999999994</v>
      </c>
      <c r="D9" s="21">
        <f t="shared" si="7"/>
        <v>30</v>
      </c>
      <c r="E9" s="8">
        <f t="shared" si="4"/>
        <v>2</v>
      </c>
      <c r="F9" s="6">
        <f t="shared" si="4"/>
        <v>7</v>
      </c>
      <c r="G9" s="6">
        <f t="shared" si="4"/>
        <v>12</v>
      </c>
      <c r="H9" s="6">
        <f t="shared" si="4"/>
        <v>5</v>
      </c>
      <c r="I9" s="6">
        <f t="shared" si="4"/>
        <v>0</v>
      </c>
      <c r="J9" s="6">
        <f t="shared" si="4"/>
        <v>3</v>
      </c>
      <c r="K9" s="6">
        <f t="shared" si="4"/>
        <v>0</v>
      </c>
      <c r="L9" s="6">
        <f t="shared" si="4"/>
        <v>0</v>
      </c>
      <c r="M9" s="6">
        <f t="shared" si="4"/>
        <v>0</v>
      </c>
      <c r="N9" s="12">
        <f t="shared" si="5"/>
        <v>1</v>
      </c>
      <c r="O9" s="23">
        <f t="shared" si="8"/>
        <v>167.33333333333334</v>
      </c>
      <c r="P9">
        <f t="shared" si="9"/>
        <v>49.422222222216078</v>
      </c>
      <c r="R9" t="s">
        <v>66</v>
      </c>
      <c r="S9">
        <f>S6+S7</f>
        <v>37.007599999995605</v>
      </c>
      <c r="U9" t="s">
        <v>75</v>
      </c>
    </row>
    <row r="10" spans="1:28" x14ac:dyDescent="0.25">
      <c r="A10" s="8">
        <f t="shared" si="10"/>
        <v>62.599999999999994</v>
      </c>
      <c r="B10" s="6">
        <f t="shared" si="11"/>
        <v>64.05</v>
      </c>
      <c r="C10" s="6">
        <f t="shared" si="6"/>
        <v>65.5</v>
      </c>
      <c r="D10" s="21">
        <f t="shared" si="7"/>
        <v>41</v>
      </c>
      <c r="E10" s="8">
        <f t="shared" si="4"/>
        <v>0</v>
      </c>
      <c r="F10" s="6">
        <f t="shared" si="4"/>
        <v>7</v>
      </c>
      <c r="G10" s="6">
        <f t="shared" si="4"/>
        <v>19</v>
      </c>
      <c r="H10" s="6">
        <f t="shared" si="4"/>
        <v>7</v>
      </c>
      <c r="I10" s="6">
        <f t="shared" si="4"/>
        <v>3</v>
      </c>
      <c r="J10" s="6">
        <f t="shared" si="4"/>
        <v>3</v>
      </c>
      <c r="K10" s="6">
        <f t="shared" si="4"/>
        <v>1</v>
      </c>
      <c r="L10" s="6">
        <f t="shared" si="4"/>
        <v>1</v>
      </c>
      <c r="M10" s="6">
        <f t="shared" si="4"/>
        <v>0</v>
      </c>
      <c r="N10" s="12">
        <f t="shared" si="5"/>
        <v>0</v>
      </c>
      <c r="O10" s="23">
        <f t="shared" si="8"/>
        <v>168.34146341463415</v>
      </c>
      <c r="P10">
        <f t="shared" si="9"/>
        <v>31.200475907200598</v>
      </c>
    </row>
    <row r="11" spans="1:28" x14ac:dyDescent="0.25">
      <c r="A11" s="8">
        <f t="shared" si="10"/>
        <v>65.5</v>
      </c>
      <c r="B11" s="6">
        <f t="shared" si="11"/>
        <v>66.95</v>
      </c>
      <c r="C11" s="6">
        <f t="shared" si="6"/>
        <v>68.400000000000006</v>
      </c>
      <c r="D11" s="21">
        <f t="shared" si="7"/>
        <v>41</v>
      </c>
      <c r="E11" s="8">
        <f t="shared" si="4"/>
        <v>1</v>
      </c>
      <c r="F11" s="6">
        <f t="shared" si="4"/>
        <v>4</v>
      </c>
      <c r="G11" s="6">
        <f t="shared" si="4"/>
        <v>7</v>
      </c>
      <c r="H11" s="6">
        <f t="shared" si="4"/>
        <v>20</v>
      </c>
      <c r="I11" s="6">
        <f t="shared" si="4"/>
        <v>7</v>
      </c>
      <c r="J11" s="6">
        <f t="shared" si="4"/>
        <v>1</v>
      </c>
      <c r="K11" s="6">
        <f t="shared" si="4"/>
        <v>1</v>
      </c>
      <c r="L11" s="6">
        <f t="shared" si="4"/>
        <v>0</v>
      </c>
      <c r="M11" s="6">
        <f t="shared" si="4"/>
        <v>0</v>
      </c>
      <c r="N11" s="12">
        <f t="shared" si="5"/>
        <v>0</v>
      </c>
      <c r="O11" s="23">
        <f t="shared" si="8"/>
        <v>169.41463414634146</v>
      </c>
      <c r="P11">
        <f t="shared" si="9"/>
        <v>19.950029744202766</v>
      </c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x14ac:dyDescent="0.25">
      <c r="A12" s="8">
        <f t="shared" si="10"/>
        <v>68.400000000000006</v>
      </c>
      <c r="B12" s="6">
        <f t="shared" si="11"/>
        <v>69.850000000000009</v>
      </c>
      <c r="C12" s="6">
        <f t="shared" si="6"/>
        <v>71.300000000000011</v>
      </c>
      <c r="D12" s="21">
        <f t="shared" si="7"/>
        <v>18</v>
      </c>
      <c r="E12" s="8">
        <f t="shared" si="4"/>
        <v>0</v>
      </c>
      <c r="F12" s="6">
        <f t="shared" si="4"/>
        <v>0</v>
      </c>
      <c r="G12" s="6">
        <f t="shared" si="4"/>
        <v>3</v>
      </c>
      <c r="H12" s="6">
        <f t="shared" si="4"/>
        <v>4</v>
      </c>
      <c r="I12" s="6">
        <f t="shared" si="4"/>
        <v>3</v>
      </c>
      <c r="J12" s="6">
        <f t="shared" si="4"/>
        <v>8</v>
      </c>
      <c r="K12" s="6">
        <f t="shared" si="4"/>
        <v>0</v>
      </c>
      <c r="L12" s="6">
        <f t="shared" si="4"/>
        <v>0</v>
      </c>
      <c r="M12" s="6">
        <f t="shared" si="4"/>
        <v>0</v>
      </c>
      <c r="N12" s="12">
        <f t="shared" si="5"/>
        <v>0</v>
      </c>
      <c r="O12" s="23">
        <f t="shared" si="8"/>
        <v>173.55555555555554</v>
      </c>
      <c r="P12">
        <f t="shared" si="9"/>
        <v>21.13580246913989</v>
      </c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x14ac:dyDescent="0.25">
      <c r="A13" s="8">
        <f t="shared" si="10"/>
        <v>71.300000000000011</v>
      </c>
      <c r="B13" s="6">
        <f t="shared" si="11"/>
        <v>72.750000000000014</v>
      </c>
      <c r="C13" s="6">
        <f t="shared" si="6"/>
        <v>74.200000000000017</v>
      </c>
      <c r="D13" s="21">
        <f t="shared" si="7"/>
        <v>8</v>
      </c>
      <c r="E13" s="8">
        <f t="shared" si="4"/>
        <v>0</v>
      </c>
      <c r="F13" s="6">
        <f t="shared" si="4"/>
        <v>0</v>
      </c>
      <c r="G13" s="6">
        <f t="shared" si="4"/>
        <v>1</v>
      </c>
      <c r="H13" s="6">
        <f t="shared" si="4"/>
        <v>2</v>
      </c>
      <c r="I13" s="6">
        <f t="shared" si="4"/>
        <v>3</v>
      </c>
      <c r="J13" s="6">
        <f t="shared" si="4"/>
        <v>2</v>
      </c>
      <c r="K13" s="6">
        <f t="shared" si="4"/>
        <v>0</v>
      </c>
      <c r="L13" s="6">
        <f t="shared" si="4"/>
        <v>0</v>
      </c>
      <c r="M13" s="6">
        <f t="shared" si="4"/>
        <v>0</v>
      </c>
      <c r="N13" s="12">
        <f t="shared" si="5"/>
        <v>0</v>
      </c>
      <c r="O13" s="23">
        <f t="shared" si="8"/>
        <v>173</v>
      </c>
      <c r="P13">
        <f t="shared" si="9"/>
        <v>15</v>
      </c>
    </row>
    <row r="14" spans="1:28" x14ac:dyDescent="0.25">
      <c r="A14" s="8">
        <f t="shared" si="10"/>
        <v>74.200000000000017</v>
      </c>
      <c r="B14" s="6">
        <f t="shared" si="11"/>
        <v>75.65000000000002</v>
      </c>
      <c r="C14" s="6">
        <f t="shared" si="6"/>
        <v>77.100000000000023</v>
      </c>
      <c r="D14" s="21">
        <f t="shared" si="7"/>
        <v>17</v>
      </c>
      <c r="E14" s="8">
        <f t="shared" si="4"/>
        <v>0</v>
      </c>
      <c r="F14" s="6">
        <f t="shared" si="4"/>
        <v>0</v>
      </c>
      <c r="G14" s="6">
        <f t="shared" si="4"/>
        <v>1</v>
      </c>
      <c r="H14" s="6">
        <f t="shared" si="4"/>
        <v>3</v>
      </c>
      <c r="I14" s="6">
        <f t="shared" si="4"/>
        <v>5</v>
      </c>
      <c r="J14" s="6">
        <f t="shared" si="4"/>
        <v>4</v>
      </c>
      <c r="K14" s="6">
        <f t="shared" si="4"/>
        <v>4</v>
      </c>
      <c r="L14" s="6">
        <f t="shared" si="4"/>
        <v>0</v>
      </c>
      <c r="M14" s="6">
        <f t="shared" si="4"/>
        <v>0</v>
      </c>
      <c r="N14" s="12">
        <f t="shared" si="5"/>
        <v>0</v>
      </c>
      <c r="O14" s="23">
        <f t="shared" si="8"/>
        <v>175.64705882352942</v>
      </c>
      <c r="P14">
        <f t="shared" si="9"/>
        <v>22.698961937716376</v>
      </c>
    </row>
    <row r="15" spans="1:28" ht="14.4" thickBot="1" x14ac:dyDescent="0.3">
      <c r="A15" s="9">
        <f t="shared" si="10"/>
        <v>77.100000000000023</v>
      </c>
      <c r="B15" s="13">
        <f>(A15+C15)/2</f>
        <v>78.550000000000026</v>
      </c>
      <c r="C15" s="13">
        <f t="shared" si="6"/>
        <v>80.000000000000028</v>
      </c>
      <c r="D15" s="22">
        <f t="shared" si="7"/>
        <v>7</v>
      </c>
      <c r="E15" s="9">
        <f t="shared" ref="E15:M15" si="12">COUNTIFS(Вес,"&gt;="&amp;$A15,Вес,"&lt;="&amp;$C15,Рост,"&gt;="&amp;E$2,Рост,"&lt;"&amp;E$4)</f>
        <v>0</v>
      </c>
      <c r="F15" s="13">
        <f t="shared" si="12"/>
        <v>0</v>
      </c>
      <c r="G15" s="13">
        <f t="shared" si="12"/>
        <v>1</v>
      </c>
      <c r="H15" s="13">
        <f t="shared" si="12"/>
        <v>0</v>
      </c>
      <c r="I15" s="13">
        <f t="shared" si="12"/>
        <v>4</v>
      </c>
      <c r="J15" s="13">
        <f t="shared" si="12"/>
        <v>2</v>
      </c>
      <c r="K15" s="13">
        <f t="shared" si="12"/>
        <v>0</v>
      </c>
      <c r="L15" s="13">
        <f t="shared" si="12"/>
        <v>0</v>
      </c>
      <c r="M15" s="13">
        <f t="shared" si="12"/>
        <v>0</v>
      </c>
      <c r="N15" s="19">
        <f>COUNTIFS(Вес,"&gt;="&amp;$A15,Вес,"&lt;="&amp;$C15,Рост,"&gt;="&amp;N$2,Рост,"&lt;="&amp;N$4)</f>
        <v>0</v>
      </c>
      <c r="O15" s="23">
        <f t="shared" si="8"/>
        <v>174</v>
      </c>
      <c r="P15">
        <f t="shared" si="9"/>
        <v>13.714285714286234</v>
      </c>
    </row>
    <row r="16" spans="1:28" x14ac:dyDescent="0.25">
      <c r="D16" s="24" t="s">
        <v>68</v>
      </c>
      <c r="E16" s="23">
        <f t="shared" ref="E16:L16" si="13">SUMPRODUCT(E6:E15,$B$6:$B$15)/E5</f>
        <v>57.835714285714282</v>
      </c>
      <c r="F16" s="23">
        <f t="shared" si="13"/>
        <v>60.42499999999999</v>
      </c>
      <c r="G16" s="23">
        <f t="shared" si="13"/>
        <v>63.273214285714289</v>
      </c>
      <c r="H16" s="23">
        <f t="shared" si="13"/>
        <v>65.439583333333346</v>
      </c>
      <c r="I16" s="23">
        <f t="shared" si="13"/>
        <v>70.742307692307691</v>
      </c>
      <c r="J16" s="23">
        <f t="shared" si="13"/>
        <v>69.850000000000023</v>
      </c>
      <c r="K16" s="23">
        <f t="shared" si="13"/>
        <v>72.26666666666668</v>
      </c>
      <c r="L16" s="23">
        <f t="shared" si="13"/>
        <v>64.05</v>
      </c>
      <c r="M16" s="23">
        <v>0</v>
      </c>
      <c r="N16" s="23">
        <f>SUMPRODUCT(N6:N15,$B$6:$B$15)/N5</f>
        <v>61.149999999999991</v>
      </c>
    </row>
    <row r="17" spans="4:14" x14ac:dyDescent="0.25">
      <c r="D17" t="s">
        <v>70</v>
      </c>
      <c r="E17">
        <f t="shared" ref="E17:L17" si="14">SUMPRODUCT(E6:E15,$B$6:$B$15, $B$6:$B$15)/E5 - E16^2</f>
        <v>25.058367346939121</v>
      </c>
      <c r="F17">
        <f t="shared" si="14"/>
        <v>17.345625000001746</v>
      </c>
      <c r="G17">
        <f t="shared" si="14"/>
        <v>22.073568239796259</v>
      </c>
      <c r="H17">
        <f t="shared" si="14"/>
        <v>25.226349826387377</v>
      </c>
      <c r="I17">
        <f t="shared" si="14"/>
        <v>29.609171597635395</v>
      </c>
      <c r="J17">
        <f t="shared" si="14"/>
        <v>27.789565217389281</v>
      </c>
      <c r="K17">
        <f t="shared" si="14"/>
        <v>23.594722222222117</v>
      </c>
      <c r="L17">
        <f t="shared" si="14"/>
        <v>0</v>
      </c>
      <c r="M17">
        <v>0</v>
      </c>
      <c r="N17">
        <f>SUMPRODUCT(N6:N15,$B$6:$B$15, $B$6:$B$15)/N5 - N16^2</f>
        <v>0</v>
      </c>
    </row>
    <row r="19" spans="4:14" x14ac:dyDescent="0.25">
      <c r="D19" t="s">
        <v>64</v>
      </c>
      <c r="E19">
        <f>SUMPRODUCT(E17:N17,E5:N5)/n</f>
        <v>23.640099896978104</v>
      </c>
      <c r="G19" s="5" t="s">
        <v>74</v>
      </c>
    </row>
    <row r="20" spans="4:14" x14ac:dyDescent="0.25">
      <c r="D20" t="s">
        <v>65</v>
      </c>
      <c r="E20">
        <f>SUMPRODUCT(E16:N16,E16:N16,E5:N5)/n - E21^2</f>
        <v>14.662193853021563</v>
      </c>
      <c r="G20" t="s">
        <v>50</v>
      </c>
      <c r="H20">
        <f>(n - k)/(k - 1) *$E$20/$E$19</f>
        <v>13.093650403878209</v>
      </c>
    </row>
    <row r="21" spans="4:14" x14ac:dyDescent="0.25">
      <c r="D21" t="s">
        <v>67</v>
      </c>
      <c r="E21">
        <f>SUMPRODUCT(E16:N16,E5:N5)/n</f>
        <v>65.137500000000003</v>
      </c>
      <c r="G21" t="s">
        <v>51</v>
      </c>
      <c r="H21">
        <f>_xlfn.F.INV.RT(alpha,k - 1,n -k)</f>
        <v>1.9294247566488121</v>
      </c>
    </row>
    <row r="22" spans="4:14" x14ac:dyDescent="0.25">
      <c r="D22" t="s">
        <v>66</v>
      </c>
      <c r="E22">
        <f>E19+E20</f>
        <v>38.302293749999663</v>
      </c>
      <c r="G22" t="s">
        <v>75</v>
      </c>
    </row>
    <row r="24" spans="4:14" ht="13.8" customHeight="1" x14ac:dyDescent="0.25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4:14" x14ac:dyDescent="0.25"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</sheetData>
  <mergeCells count="2">
    <mergeCell ref="A1:N1"/>
    <mergeCell ref="A2:C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2DE3-CE40-4355-96CC-BC4610A7FF7E}">
  <dimension ref="A1:AB30"/>
  <sheetViews>
    <sheetView workbookViewId="0">
      <selection activeCell="D20" sqref="D20"/>
    </sheetView>
  </sheetViews>
  <sheetFormatPr defaultRowHeight="13.8" x14ac:dyDescent="0.25"/>
  <sheetData>
    <row r="1" spans="1:28" x14ac:dyDescent="0.25">
      <c r="A1" s="27" t="s">
        <v>58</v>
      </c>
      <c r="B1" s="28"/>
      <c r="C1" s="29"/>
      <c r="D1" s="14" t="s">
        <v>53</v>
      </c>
      <c r="E1" s="7">
        <f>156</f>
        <v>156</v>
      </c>
      <c r="F1" s="7">
        <f>E3</f>
        <v>160</v>
      </c>
      <c r="G1" s="7">
        <f t="shared" ref="G1:N1" si="0">F3</f>
        <v>164</v>
      </c>
      <c r="H1" s="7">
        <f t="shared" si="0"/>
        <v>168</v>
      </c>
      <c r="I1" s="7">
        <f t="shared" si="0"/>
        <v>172</v>
      </c>
      <c r="J1" s="7">
        <f t="shared" si="0"/>
        <v>176</v>
      </c>
      <c r="K1" s="7">
        <f t="shared" si="0"/>
        <v>180</v>
      </c>
      <c r="L1" s="7">
        <f t="shared" si="0"/>
        <v>184</v>
      </c>
      <c r="M1" s="7">
        <f t="shared" si="0"/>
        <v>188</v>
      </c>
      <c r="N1" s="11">
        <f t="shared" si="0"/>
        <v>192</v>
      </c>
    </row>
    <row r="2" spans="1:28" x14ac:dyDescent="0.25">
      <c r="A2" s="30"/>
      <c r="B2" s="31"/>
      <c r="C2" s="32"/>
      <c r="D2" s="15" t="s">
        <v>61</v>
      </c>
      <c r="E2" s="6">
        <f>(E1+E3)/2</f>
        <v>158</v>
      </c>
      <c r="F2" s="6">
        <f t="shared" ref="F2:N2" si="1">(F1+F3)/2</f>
        <v>162</v>
      </c>
      <c r="G2" s="6">
        <f t="shared" si="1"/>
        <v>166</v>
      </c>
      <c r="H2" s="6">
        <f t="shared" si="1"/>
        <v>170</v>
      </c>
      <c r="I2" s="6">
        <f t="shared" si="1"/>
        <v>174</v>
      </c>
      <c r="J2" s="6">
        <f t="shared" si="1"/>
        <v>178</v>
      </c>
      <c r="K2" s="6">
        <f t="shared" si="1"/>
        <v>182</v>
      </c>
      <c r="L2" s="6">
        <f t="shared" si="1"/>
        <v>186</v>
      </c>
      <c r="M2" s="6">
        <f t="shared" si="1"/>
        <v>190</v>
      </c>
      <c r="N2" s="12">
        <f t="shared" si="1"/>
        <v>194</v>
      </c>
    </row>
    <row r="3" spans="1:28" ht="14.4" thickBot="1" x14ac:dyDescent="0.3">
      <c r="A3" s="33"/>
      <c r="B3" s="34"/>
      <c r="C3" s="35"/>
      <c r="D3" s="15" t="s">
        <v>54</v>
      </c>
      <c r="E3" s="6">
        <f>E1+4</f>
        <v>160</v>
      </c>
      <c r="F3" s="6">
        <f t="shared" ref="F3:N3" si="2">F1+4</f>
        <v>164</v>
      </c>
      <c r="G3" s="6">
        <f t="shared" si="2"/>
        <v>168</v>
      </c>
      <c r="H3" s="6">
        <f t="shared" si="2"/>
        <v>172</v>
      </c>
      <c r="I3" s="6">
        <f t="shared" si="2"/>
        <v>176</v>
      </c>
      <c r="J3" s="6">
        <f t="shared" si="2"/>
        <v>180</v>
      </c>
      <c r="K3" s="6">
        <f t="shared" si="2"/>
        <v>184</v>
      </c>
      <c r="L3" s="6">
        <f t="shared" si="2"/>
        <v>188</v>
      </c>
      <c r="M3" s="6">
        <f t="shared" si="2"/>
        <v>192</v>
      </c>
      <c r="N3" s="12">
        <f t="shared" si="2"/>
        <v>196</v>
      </c>
    </row>
    <row r="4" spans="1:28" ht="28.2" thickBot="1" x14ac:dyDescent="0.3">
      <c r="A4" s="16" t="s">
        <v>55</v>
      </c>
      <c r="B4" s="17" t="s">
        <v>60</v>
      </c>
      <c r="C4" s="17" t="s">
        <v>56</v>
      </c>
      <c r="D4" s="18" t="s">
        <v>83</v>
      </c>
      <c r="E4" s="7">
        <f>SUM(E5:E14)</f>
        <v>7</v>
      </c>
      <c r="F4" s="7">
        <f t="shared" ref="F4:N4" si="3">SUM(F5:F14)</f>
        <v>32</v>
      </c>
      <c r="G4" s="7">
        <f t="shared" si="3"/>
        <v>56</v>
      </c>
      <c r="H4" s="7">
        <f t="shared" si="3"/>
        <v>48</v>
      </c>
      <c r="I4" s="7">
        <f t="shared" si="3"/>
        <v>26</v>
      </c>
      <c r="J4" s="7">
        <f t="shared" si="3"/>
        <v>23</v>
      </c>
      <c r="K4" s="7">
        <f t="shared" si="3"/>
        <v>6</v>
      </c>
      <c r="L4" s="7">
        <f t="shared" si="3"/>
        <v>1</v>
      </c>
      <c r="M4" s="7">
        <f t="shared" si="3"/>
        <v>0</v>
      </c>
      <c r="N4" s="11">
        <f t="shared" si="3"/>
        <v>1</v>
      </c>
      <c r="O4" t="s">
        <v>84</v>
      </c>
    </row>
    <row r="5" spans="1:28" x14ac:dyDescent="0.25">
      <c r="A5" s="8">
        <f>51</f>
        <v>51</v>
      </c>
      <c r="B5" s="6">
        <f>(A5+C5)/2</f>
        <v>52.45</v>
      </c>
      <c r="C5" s="6">
        <f>A5+2.9</f>
        <v>53.9</v>
      </c>
      <c r="D5" s="20">
        <f>SUM(E5:N5)</f>
        <v>5</v>
      </c>
      <c r="E5" s="10">
        <f t="shared" ref="E5:M13" si="4">COUNTIFS(Вес,"&gt;="&amp;$A5,Вес,"&lt;"&amp;$C5,Рост,"&gt;="&amp;E$1,Рост,"&lt;"&amp;E$3)</f>
        <v>2</v>
      </c>
      <c r="F5" s="7">
        <f t="shared" si="4"/>
        <v>2</v>
      </c>
      <c r="G5" s="7">
        <f t="shared" si="4"/>
        <v>1</v>
      </c>
      <c r="H5" s="7">
        <f t="shared" si="4"/>
        <v>0</v>
      </c>
      <c r="I5" s="7">
        <f t="shared" si="4"/>
        <v>0</v>
      </c>
      <c r="J5" s="7">
        <f t="shared" si="4"/>
        <v>0</v>
      </c>
      <c r="K5" s="7">
        <f t="shared" si="4"/>
        <v>0</v>
      </c>
      <c r="L5" s="7">
        <f t="shared" si="4"/>
        <v>0</v>
      </c>
      <c r="M5" s="7">
        <f t="shared" si="4"/>
        <v>0</v>
      </c>
      <c r="N5" s="11">
        <f t="shared" ref="N5:N13" si="5">COUNTIFS(Вес,"&gt;="&amp;$A5,Вес,"&lt;"&amp;$C5,Рост,"&gt;="&amp;N$1,Рост,"&lt;="&amp;N$3)</f>
        <v>0</v>
      </c>
      <c r="O5" s="23">
        <f>SUMPRODUCT($E$2:$N$2,$E5:$N5)/$D5</f>
        <v>161.19999999999999</v>
      </c>
    </row>
    <row r="6" spans="1:28" x14ac:dyDescent="0.25">
      <c r="A6" s="8">
        <f>C5</f>
        <v>53.9</v>
      </c>
      <c r="B6" s="6">
        <f>(A6+C6)/2</f>
        <v>55.349999999999994</v>
      </c>
      <c r="C6" s="6">
        <f t="shared" ref="C6:C14" si="6">A6+2.9</f>
        <v>56.8</v>
      </c>
      <c r="D6" s="21">
        <f t="shared" ref="D6:D14" si="7">SUM(E6:N6)</f>
        <v>13</v>
      </c>
      <c r="E6" s="8">
        <f t="shared" si="4"/>
        <v>2</v>
      </c>
      <c r="F6" s="6">
        <f t="shared" si="4"/>
        <v>5</v>
      </c>
      <c r="G6" s="6">
        <f t="shared" si="4"/>
        <v>2</v>
      </c>
      <c r="H6" s="6">
        <f t="shared" si="4"/>
        <v>4</v>
      </c>
      <c r="I6" s="6">
        <f t="shared" si="4"/>
        <v>0</v>
      </c>
      <c r="J6" s="6">
        <f t="shared" si="4"/>
        <v>0</v>
      </c>
      <c r="K6" s="6">
        <f t="shared" si="4"/>
        <v>0</v>
      </c>
      <c r="L6" s="6">
        <f t="shared" si="4"/>
        <v>0</v>
      </c>
      <c r="M6" s="6">
        <f t="shared" si="4"/>
        <v>0</v>
      </c>
      <c r="N6" s="12">
        <f t="shared" si="5"/>
        <v>0</v>
      </c>
      <c r="O6" s="23">
        <f t="shared" ref="O6:O14" si="8">SUMPRODUCT($E$2:$N$2,$E6:$N6)/$D6</f>
        <v>164.46153846153845</v>
      </c>
      <c r="Q6" t="s">
        <v>76</v>
      </c>
      <c r="R6">
        <f>SUMPRODUCT(O5:O14,D5:D14,B5:B14)/n</f>
        <v>11040.4</v>
      </c>
    </row>
    <row r="7" spans="1:28" x14ac:dyDescent="0.25">
      <c r="A7" s="8">
        <f t="shared" ref="A7:A14" si="9">C6</f>
        <v>56.8</v>
      </c>
      <c r="B7" s="6">
        <f t="shared" ref="B7:B13" si="10">(A7+C7)/2</f>
        <v>58.25</v>
      </c>
      <c r="C7" s="6">
        <f t="shared" si="6"/>
        <v>59.699999999999996</v>
      </c>
      <c r="D7" s="21">
        <f t="shared" si="7"/>
        <v>20</v>
      </c>
      <c r="E7" s="8">
        <f t="shared" si="4"/>
        <v>0</v>
      </c>
      <c r="F7" s="6">
        <f t="shared" si="4"/>
        <v>7</v>
      </c>
      <c r="G7" s="6">
        <f t="shared" si="4"/>
        <v>9</v>
      </c>
      <c r="H7" s="6">
        <f t="shared" si="4"/>
        <v>3</v>
      </c>
      <c r="I7" s="6">
        <f t="shared" si="4"/>
        <v>1</v>
      </c>
      <c r="J7" s="6">
        <f t="shared" si="4"/>
        <v>0</v>
      </c>
      <c r="K7" s="6">
        <f t="shared" si="4"/>
        <v>0</v>
      </c>
      <c r="L7" s="6">
        <f t="shared" si="4"/>
        <v>0</v>
      </c>
      <c r="M7" s="6">
        <f t="shared" si="4"/>
        <v>0</v>
      </c>
      <c r="N7" s="12">
        <f t="shared" si="5"/>
        <v>0</v>
      </c>
      <c r="O7" s="23">
        <f t="shared" si="8"/>
        <v>165.6</v>
      </c>
      <c r="Q7" t="s">
        <v>88</v>
      </c>
      <c r="R7">
        <f>(R6-'4'!N6*'4'!N23)/('4'!N9*'4'!N26)</f>
        <v>0.54284423556650474</v>
      </c>
    </row>
    <row r="8" spans="1:28" x14ac:dyDescent="0.25">
      <c r="A8" s="8">
        <f t="shared" si="9"/>
        <v>59.699999999999996</v>
      </c>
      <c r="B8" s="6">
        <f t="shared" si="10"/>
        <v>61.149999999999991</v>
      </c>
      <c r="C8" s="6">
        <f t="shared" si="6"/>
        <v>62.599999999999994</v>
      </c>
      <c r="D8" s="21">
        <f t="shared" si="7"/>
        <v>30</v>
      </c>
      <c r="E8" s="8">
        <f t="shared" si="4"/>
        <v>2</v>
      </c>
      <c r="F8" s="6">
        <f t="shared" si="4"/>
        <v>7</v>
      </c>
      <c r="G8" s="6">
        <f t="shared" si="4"/>
        <v>12</v>
      </c>
      <c r="H8" s="6">
        <f t="shared" si="4"/>
        <v>5</v>
      </c>
      <c r="I8" s="6">
        <f t="shared" si="4"/>
        <v>0</v>
      </c>
      <c r="J8" s="6">
        <f t="shared" si="4"/>
        <v>3</v>
      </c>
      <c r="K8" s="6">
        <f t="shared" si="4"/>
        <v>0</v>
      </c>
      <c r="L8" s="6">
        <f t="shared" si="4"/>
        <v>0</v>
      </c>
      <c r="M8" s="6">
        <f t="shared" si="4"/>
        <v>0</v>
      </c>
      <c r="N8" s="12">
        <f t="shared" si="5"/>
        <v>1</v>
      </c>
      <c r="O8" s="23">
        <f t="shared" si="8"/>
        <v>167.33333333333334</v>
      </c>
      <c r="Q8" t="s">
        <v>78</v>
      </c>
    </row>
    <row r="9" spans="1:28" x14ac:dyDescent="0.25">
      <c r="A9" s="8">
        <f t="shared" si="9"/>
        <v>62.599999999999994</v>
      </c>
      <c r="B9" s="6">
        <f t="shared" si="10"/>
        <v>64.05</v>
      </c>
      <c r="C9" s="6">
        <f t="shared" si="6"/>
        <v>65.5</v>
      </c>
      <c r="D9" s="21">
        <f t="shared" si="7"/>
        <v>41</v>
      </c>
      <c r="E9" s="8">
        <f t="shared" si="4"/>
        <v>0</v>
      </c>
      <c r="F9" s="6">
        <f t="shared" si="4"/>
        <v>7</v>
      </c>
      <c r="G9" s="6">
        <f t="shared" si="4"/>
        <v>19</v>
      </c>
      <c r="H9" s="6">
        <f t="shared" si="4"/>
        <v>7</v>
      </c>
      <c r="I9" s="6">
        <f t="shared" si="4"/>
        <v>3</v>
      </c>
      <c r="J9" s="6">
        <f t="shared" si="4"/>
        <v>3</v>
      </c>
      <c r="K9" s="6">
        <f t="shared" si="4"/>
        <v>1</v>
      </c>
      <c r="L9" s="6">
        <f t="shared" si="4"/>
        <v>1</v>
      </c>
      <c r="M9" s="6">
        <f t="shared" si="4"/>
        <v>0</v>
      </c>
      <c r="N9" s="12">
        <f t="shared" si="5"/>
        <v>0</v>
      </c>
      <c r="O9" s="23">
        <f t="shared" si="8"/>
        <v>168.34146341463415</v>
      </c>
    </row>
    <row r="10" spans="1:28" x14ac:dyDescent="0.25">
      <c r="A10" s="8">
        <f t="shared" si="9"/>
        <v>65.5</v>
      </c>
      <c r="B10" s="6">
        <f t="shared" si="10"/>
        <v>66.95</v>
      </c>
      <c r="C10" s="6">
        <f t="shared" si="6"/>
        <v>68.400000000000006</v>
      </c>
      <c r="D10" s="21">
        <f t="shared" si="7"/>
        <v>41</v>
      </c>
      <c r="E10" s="8">
        <f t="shared" si="4"/>
        <v>1</v>
      </c>
      <c r="F10" s="6">
        <f t="shared" si="4"/>
        <v>4</v>
      </c>
      <c r="G10" s="6">
        <f t="shared" si="4"/>
        <v>7</v>
      </c>
      <c r="H10" s="6">
        <f t="shared" si="4"/>
        <v>20</v>
      </c>
      <c r="I10" s="6">
        <f t="shared" si="4"/>
        <v>7</v>
      </c>
      <c r="J10" s="6">
        <f t="shared" si="4"/>
        <v>1</v>
      </c>
      <c r="K10" s="6">
        <f t="shared" si="4"/>
        <v>1</v>
      </c>
      <c r="L10" s="6">
        <f t="shared" si="4"/>
        <v>0</v>
      </c>
      <c r="M10" s="6">
        <f t="shared" si="4"/>
        <v>0</v>
      </c>
      <c r="N10" s="12">
        <f t="shared" si="5"/>
        <v>0</v>
      </c>
      <c r="O10" s="23">
        <f t="shared" si="8"/>
        <v>169.41463414634146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x14ac:dyDescent="0.25">
      <c r="A11" s="8">
        <f t="shared" si="9"/>
        <v>68.400000000000006</v>
      </c>
      <c r="B11" s="6">
        <f t="shared" si="10"/>
        <v>69.850000000000009</v>
      </c>
      <c r="C11" s="6">
        <f t="shared" si="6"/>
        <v>71.300000000000011</v>
      </c>
      <c r="D11" s="21">
        <f t="shared" si="7"/>
        <v>18</v>
      </c>
      <c r="E11" s="8">
        <f t="shared" si="4"/>
        <v>0</v>
      </c>
      <c r="F11" s="6">
        <f t="shared" si="4"/>
        <v>0</v>
      </c>
      <c r="G11" s="6">
        <f t="shared" si="4"/>
        <v>3</v>
      </c>
      <c r="H11" s="6">
        <f t="shared" si="4"/>
        <v>4</v>
      </c>
      <c r="I11" s="6">
        <f t="shared" si="4"/>
        <v>3</v>
      </c>
      <c r="J11" s="6">
        <f t="shared" si="4"/>
        <v>8</v>
      </c>
      <c r="K11" s="6">
        <f t="shared" si="4"/>
        <v>0</v>
      </c>
      <c r="L11" s="6">
        <f t="shared" si="4"/>
        <v>0</v>
      </c>
      <c r="M11" s="6">
        <f t="shared" si="4"/>
        <v>0</v>
      </c>
      <c r="N11" s="12">
        <f t="shared" si="5"/>
        <v>0</v>
      </c>
      <c r="O11" s="23">
        <f t="shared" si="8"/>
        <v>173.55555555555554</v>
      </c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x14ac:dyDescent="0.25">
      <c r="A12" s="8">
        <f t="shared" si="9"/>
        <v>71.300000000000011</v>
      </c>
      <c r="B12" s="6">
        <f t="shared" si="10"/>
        <v>72.750000000000014</v>
      </c>
      <c r="C12" s="6">
        <f t="shared" si="6"/>
        <v>74.200000000000017</v>
      </c>
      <c r="D12" s="21">
        <f t="shared" si="7"/>
        <v>8</v>
      </c>
      <c r="E12" s="8">
        <f t="shared" si="4"/>
        <v>0</v>
      </c>
      <c r="F12" s="6">
        <f t="shared" si="4"/>
        <v>0</v>
      </c>
      <c r="G12" s="6">
        <f t="shared" si="4"/>
        <v>1</v>
      </c>
      <c r="H12" s="6">
        <f t="shared" si="4"/>
        <v>2</v>
      </c>
      <c r="I12" s="6">
        <f t="shared" si="4"/>
        <v>3</v>
      </c>
      <c r="J12" s="6">
        <f t="shared" si="4"/>
        <v>2</v>
      </c>
      <c r="K12" s="6">
        <f t="shared" si="4"/>
        <v>0</v>
      </c>
      <c r="L12" s="6">
        <f t="shared" si="4"/>
        <v>0</v>
      </c>
      <c r="M12" s="6">
        <f t="shared" si="4"/>
        <v>0</v>
      </c>
      <c r="N12" s="12">
        <f t="shared" si="5"/>
        <v>0</v>
      </c>
      <c r="O12" s="23">
        <f t="shared" si="8"/>
        <v>173</v>
      </c>
    </row>
    <row r="13" spans="1:28" x14ac:dyDescent="0.25">
      <c r="A13" s="8">
        <f t="shared" si="9"/>
        <v>74.200000000000017</v>
      </c>
      <c r="B13" s="6">
        <f t="shared" si="10"/>
        <v>75.65000000000002</v>
      </c>
      <c r="C13" s="6">
        <f t="shared" si="6"/>
        <v>77.100000000000023</v>
      </c>
      <c r="D13" s="21">
        <f t="shared" si="7"/>
        <v>17</v>
      </c>
      <c r="E13" s="8">
        <f t="shared" si="4"/>
        <v>0</v>
      </c>
      <c r="F13" s="6">
        <f t="shared" si="4"/>
        <v>0</v>
      </c>
      <c r="G13" s="6">
        <f t="shared" si="4"/>
        <v>1</v>
      </c>
      <c r="H13" s="6">
        <f t="shared" si="4"/>
        <v>3</v>
      </c>
      <c r="I13" s="6">
        <f t="shared" si="4"/>
        <v>5</v>
      </c>
      <c r="J13" s="6">
        <f t="shared" si="4"/>
        <v>4</v>
      </c>
      <c r="K13" s="6">
        <f t="shared" si="4"/>
        <v>4</v>
      </c>
      <c r="L13" s="6">
        <f t="shared" si="4"/>
        <v>0</v>
      </c>
      <c r="M13" s="6">
        <f t="shared" si="4"/>
        <v>0</v>
      </c>
      <c r="N13" s="12">
        <f t="shared" si="5"/>
        <v>0</v>
      </c>
      <c r="O13" s="23">
        <f t="shared" si="8"/>
        <v>175.64705882352942</v>
      </c>
    </row>
    <row r="14" spans="1:28" ht="14.4" thickBot="1" x14ac:dyDescent="0.3">
      <c r="A14" s="9">
        <f t="shared" si="9"/>
        <v>77.100000000000023</v>
      </c>
      <c r="B14" s="13">
        <f>(A14+C14)/2</f>
        <v>78.550000000000026</v>
      </c>
      <c r="C14" s="13">
        <f t="shared" si="6"/>
        <v>80.000000000000028</v>
      </c>
      <c r="D14" s="22">
        <f t="shared" si="7"/>
        <v>7</v>
      </c>
      <c r="E14" s="9">
        <f t="shared" ref="E14:M14" si="11">COUNTIFS(Вес,"&gt;="&amp;$A14,Вес,"&lt;="&amp;$C14,Рост,"&gt;="&amp;E$1,Рост,"&lt;"&amp;E$3)</f>
        <v>0</v>
      </c>
      <c r="F14" s="13">
        <f t="shared" si="11"/>
        <v>0</v>
      </c>
      <c r="G14" s="13">
        <f t="shared" si="11"/>
        <v>1</v>
      </c>
      <c r="H14" s="13">
        <f t="shared" si="11"/>
        <v>0</v>
      </c>
      <c r="I14" s="13">
        <f t="shared" si="11"/>
        <v>4</v>
      </c>
      <c r="J14" s="13">
        <f t="shared" si="11"/>
        <v>2</v>
      </c>
      <c r="K14" s="13">
        <f t="shared" si="11"/>
        <v>0</v>
      </c>
      <c r="L14" s="13">
        <f t="shared" si="11"/>
        <v>0</v>
      </c>
      <c r="M14" s="13">
        <f t="shared" si="11"/>
        <v>0</v>
      </c>
      <c r="N14" s="19">
        <f>COUNTIFS(Вес,"&gt;="&amp;$A14,Вес,"&lt;="&amp;$C14,Рост,"&gt;="&amp;N$1,Рост,"&lt;="&amp;N$3)</f>
        <v>0</v>
      </c>
      <c r="O14" s="23">
        <f t="shared" si="8"/>
        <v>174</v>
      </c>
    </row>
    <row r="15" spans="1:28" x14ac:dyDescent="0.25">
      <c r="D15" s="24" t="s">
        <v>59</v>
      </c>
      <c r="E15" s="23">
        <f t="shared" ref="E15:L15" si="12">SUMPRODUCT(E5:E14,$B$5:$B$14)/E4</f>
        <v>57.835714285714282</v>
      </c>
      <c r="F15" s="23">
        <f t="shared" si="12"/>
        <v>60.42499999999999</v>
      </c>
      <c r="G15" s="23">
        <f t="shared" si="12"/>
        <v>63.273214285714289</v>
      </c>
      <c r="H15" s="23">
        <f t="shared" si="12"/>
        <v>65.439583333333346</v>
      </c>
      <c r="I15" s="23">
        <f t="shared" si="12"/>
        <v>70.742307692307691</v>
      </c>
      <c r="J15" s="23">
        <f t="shared" si="12"/>
        <v>69.850000000000023</v>
      </c>
      <c r="K15" s="23">
        <f t="shared" si="12"/>
        <v>72.26666666666668</v>
      </c>
      <c r="L15" s="23">
        <f t="shared" si="12"/>
        <v>64.05</v>
      </c>
      <c r="M15" s="23">
        <v>0</v>
      </c>
      <c r="N15" s="23">
        <f>SUMPRODUCT(N5:N14,$B$5:$B$14)/N4</f>
        <v>61.149999999999991</v>
      </c>
    </row>
    <row r="17" spans="1:14" x14ac:dyDescent="0.25">
      <c r="A17" t="s">
        <v>79</v>
      </c>
    </row>
    <row r="19" spans="1:14" x14ac:dyDescent="0.25">
      <c r="B19" t="s">
        <v>42</v>
      </c>
      <c r="D19" t="s">
        <v>81</v>
      </c>
    </row>
    <row r="20" spans="1:14" x14ac:dyDescent="0.25">
      <c r="A20" t="s">
        <v>85</v>
      </c>
      <c r="B20">
        <f>'4'!N23-'4'!N6*'12'!D20</f>
        <v>-28.293539705344358</v>
      </c>
      <c r="C20" t="s">
        <v>80</v>
      </c>
      <c r="D20">
        <f>($R$6-'4'!$N$6*'4'!$N$23)/'4'!$N$7</f>
        <v>0.55225818480520372</v>
      </c>
      <c r="E20" t="s">
        <v>86</v>
      </c>
    </row>
    <row r="21" spans="1:14" x14ac:dyDescent="0.25">
      <c r="D21" s="25"/>
    </row>
    <row r="23" spans="1:14" ht="13.8" customHeight="1" x14ac:dyDescent="0.25"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5">
      <c r="A24" s="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7" spans="1:14" x14ac:dyDescent="0.25">
      <c r="A27" s="5"/>
    </row>
    <row r="30" spans="1:14" x14ac:dyDescent="0.25">
      <c r="A30" s="5"/>
    </row>
  </sheetData>
  <mergeCells count="1">
    <mergeCell ref="A1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0493-0A0A-41CF-A66C-170C70DBD3ED}">
  <dimension ref="A1:AB60"/>
  <sheetViews>
    <sheetView topLeftCell="A21" workbookViewId="0">
      <selection activeCell="A45" sqref="A45"/>
    </sheetView>
  </sheetViews>
  <sheetFormatPr defaultRowHeight="13.8" x14ac:dyDescent="0.25"/>
  <sheetData>
    <row r="1" spans="1:28" x14ac:dyDescent="0.25">
      <c r="A1" s="27" t="s">
        <v>58</v>
      </c>
      <c r="B1" s="28"/>
      <c r="C1" s="29"/>
      <c r="D1" s="14" t="s">
        <v>53</v>
      </c>
      <c r="E1" s="7">
        <f>156</f>
        <v>156</v>
      </c>
      <c r="F1" s="7">
        <f>E3</f>
        <v>160</v>
      </c>
      <c r="G1" s="7">
        <f t="shared" ref="G1:N1" si="0">F3</f>
        <v>164</v>
      </c>
      <c r="H1" s="7">
        <f t="shared" si="0"/>
        <v>168</v>
      </c>
      <c r="I1" s="7">
        <f t="shared" si="0"/>
        <v>172</v>
      </c>
      <c r="J1" s="7">
        <f t="shared" si="0"/>
        <v>176</v>
      </c>
      <c r="K1" s="7">
        <f t="shared" si="0"/>
        <v>180</v>
      </c>
      <c r="L1" s="7">
        <f t="shared" si="0"/>
        <v>184</v>
      </c>
      <c r="M1" s="7">
        <f t="shared" si="0"/>
        <v>188</v>
      </c>
      <c r="N1" s="11">
        <f t="shared" si="0"/>
        <v>192</v>
      </c>
    </row>
    <row r="2" spans="1:28" x14ac:dyDescent="0.25">
      <c r="A2" s="30"/>
      <c r="B2" s="31"/>
      <c r="C2" s="32"/>
      <c r="D2" s="15" t="s">
        <v>61</v>
      </c>
      <c r="E2" s="6">
        <f>(E1+E3)/2</f>
        <v>158</v>
      </c>
      <c r="F2" s="6">
        <f t="shared" ref="F2:N2" si="1">(F1+F3)/2</f>
        <v>162</v>
      </c>
      <c r="G2" s="6">
        <f t="shared" si="1"/>
        <v>166</v>
      </c>
      <c r="H2" s="6">
        <f t="shared" si="1"/>
        <v>170</v>
      </c>
      <c r="I2" s="6">
        <f t="shared" si="1"/>
        <v>174</v>
      </c>
      <c r="J2" s="6">
        <f t="shared" si="1"/>
        <v>178</v>
      </c>
      <c r="K2" s="6">
        <f t="shared" si="1"/>
        <v>182</v>
      </c>
      <c r="L2" s="6">
        <f t="shared" si="1"/>
        <v>186</v>
      </c>
      <c r="M2" s="6">
        <f t="shared" si="1"/>
        <v>190</v>
      </c>
      <c r="N2" s="12">
        <f t="shared" si="1"/>
        <v>194</v>
      </c>
    </row>
    <row r="3" spans="1:28" ht="14.4" thickBot="1" x14ac:dyDescent="0.3">
      <c r="A3" s="33"/>
      <c r="B3" s="34"/>
      <c r="C3" s="35"/>
      <c r="D3" s="15" t="s">
        <v>54</v>
      </c>
      <c r="E3" s="6">
        <f>E1+4</f>
        <v>160</v>
      </c>
      <c r="F3" s="6">
        <f t="shared" ref="F3:N3" si="2">F1+4</f>
        <v>164</v>
      </c>
      <c r="G3" s="6">
        <f t="shared" si="2"/>
        <v>168</v>
      </c>
      <c r="H3" s="6">
        <f t="shared" si="2"/>
        <v>172</v>
      </c>
      <c r="I3" s="6">
        <f t="shared" si="2"/>
        <v>176</v>
      </c>
      <c r="J3" s="6">
        <f t="shared" si="2"/>
        <v>180</v>
      </c>
      <c r="K3" s="6">
        <f t="shared" si="2"/>
        <v>184</v>
      </c>
      <c r="L3" s="6">
        <f t="shared" si="2"/>
        <v>188</v>
      </c>
      <c r="M3" s="6">
        <f t="shared" si="2"/>
        <v>192</v>
      </c>
      <c r="N3" s="12">
        <f t="shared" si="2"/>
        <v>196</v>
      </c>
    </row>
    <row r="4" spans="1:28" ht="28.2" thickBot="1" x14ac:dyDescent="0.3">
      <c r="A4" s="16" t="s">
        <v>55</v>
      </c>
      <c r="B4" s="17" t="s">
        <v>60</v>
      </c>
      <c r="C4" s="17" t="s">
        <v>56</v>
      </c>
      <c r="D4" s="18" t="s">
        <v>83</v>
      </c>
      <c r="E4" s="7">
        <f>SUM(E5:E14)</f>
        <v>7</v>
      </c>
      <c r="F4" s="7">
        <f t="shared" ref="F4:N4" si="3">SUM(F5:F14)</f>
        <v>32</v>
      </c>
      <c r="G4" s="7">
        <f t="shared" si="3"/>
        <v>56</v>
      </c>
      <c r="H4" s="7">
        <f t="shared" si="3"/>
        <v>48</v>
      </c>
      <c r="I4" s="7">
        <f t="shared" si="3"/>
        <v>26</v>
      </c>
      <c r="J4" s="7">
        <f t="shared" si="3"/>
        <v>23</v>
      </c>
      <c r="K4" s="7">
        <f t="shared" si="3"/>
        <v>6</v>
      </c>
      <c r="L4" s="7">
        <f t="shared" si="3"/>
        <v>1</v>
      </c>
      <c r="M4" s="7">
        <f t="shared" si="3"/>
        <v>0</v>
      </c>
      <c r="N4" s="11">
        <f t="shared" si="3"/>
        <v>1</v>
      </c>
      <c r="O4" t="s">
        <v>84</v>
      </c>
    </row>
    <row r="5" spans="1:28" x14ac:dyDescent="0.25">
      <c r="A5" s="8">
        <f>51</f>
        <v>51</v>
      </c>
      <c r="B5" s="6">
        <f>(A5+C5)/2</f>
        <v>52.45</v>
      </c>
      <c r="C5" s="6">
        <f>A5+2.9</f>
        <v>53.9</v>
      </c>
      <c r="D5" s="20">
        <f>SUM(E5:N5)</f>
        <v>5</v>
      </c>
      <c r="E5" s="10">
        <f t="shared" ref="E5:M13" si="4">COUNTIFS(Вес,"&gt;="&amp;$A5,Вес,"&lt;"&amp;$C5,Рост,"&gt;="&amp;E$1,Рост,"&lt;"&amp;E$3)</f>
        <v>2</v>
      </c>
      <c r="F5" s="7">
        <f t="shared" si="4"/>
        <v>2</v>
      </c>
      <c r="G5" s="7">
        <f t="shared" si="4"/>
        <v>1</v>
      </c>
      <c r="H5" s="7">
        <f t="shared" si="4"/>
        <v>0</v>
      </c>
      <c r="I5" s="7">
        <f t="shared" si="4"/>
        <v>0</v>
      </c>
      <c r="J5" s="7">
        <f t="shared" si="4"/>
        <v>0</v>
      </c>
      <c r="K5" s="7">
        <f t="shared" si="4"/>
        <v>0</v>
      </c>
      <c r="L5" s="7">
        <f t="shared" si="4"/>
        <v>0</v>
      </c>
      <c r="M5" s="7">
        <f t="shared" si="4"/>
        <v>0</v>
      </c>
      <c r="N5" s="11">
        <f t="shared" ref="N5:N13" si="5">COUNTIFS(Вес,"&gt;="&amp;$A5,Вес,"&lt;"&amp;$C5,Рост,"&gt;="&amp;N$1,Рост,"&lt;="&amp;N$3)</f>
        <v>0</v>
      </c>
      <c r="O5" s="23">
        <f>SUMPRODUCT($E$2:$N$2,$E5:$N5)/$D5</f>
        <v>161.19999999999999</v>
      </c>
    </row>
    <row r="6" spans="1:28" x14ac:dyDescent="0.25">
      <c r="A6" s="8">
        <f>C5</f>
        <v>53.9</v>
      </c>
      <c r="B6" s="6">
        <f>(A6+C6)/2</f>
        <v>55.349999999999994</v>
      </c>
      <c r="C6" s="6">
        <f t="shared" ref="C6:C14" si="6">A6+2.9</f>
        <v>56.8</v>
      </c>
      <c r="D6" s="21">
        <f t="shared" ref="D6:D14" si="7">SUM(E6:N6)</f>
        <v>13</v>
      </c>
      <c r="E6" s="8">
        <f t="shared" si="4"/>
        <v>2</v>
      </c>
      <c r="F6" s="6">
        <f t="shared" si="4"/>
        <v>5</v>
      </c>
      <c r="G6" s="6">
        <f t="shared" si="4"/>
        <v>2</v>
      </c>
      <c r="H6" s="6">
        <f t="shared" si="4"/>
        <v>4</v>
      </c>
      <c r="I6" s="6">
        <f t="shared" si="4"/>
        <v>0</v>
      </c>
      <c r="J6" s="6">
        <f t="shared" si="4"/>
        <v>0</v>
      </c>
      <c r="K6" s="6">
        <f t="shared" si="4"/>
        <v>0</v>
      </c>
      <c r="L6" s="6">
        <f t="shared" si="4"/>
        <v>0</v>
      </c>
      <c r="M6" s="6">
        <f t="shared" si="4"/>
        <v>0</v>
      </c>
      <c r="N6" s="12">
        <f t="shared" si="5"/>
        <v>0</v>
      </c>
      <c r="O6" s="23">
        <f t="shared" ref="O6:O14" si="8">SUMPRODUCT($E$2:$N$2,$E6:$N6)/$D6</f>
        <v>164.46153846153845</v>
      </c>
    </row>
    <row r="7" spans="1:28" x14ac:dyDescent="0.25">
      <c r="A7" s="8">
        <f t="shared" ref="A7:A14" si="9">C6</f>
        <v>56.8</v>
      </c>
      <c r="B7" s="6">
        <f t="shared" ref="B7:B13" si="10">(A7+C7)/2</f>
        <v>58.25</v>
      </c>
      <c r="C7" s="6">
        <f t="shared" si="6"/>
        <v>59.699999999999996</v>
      </c>
      <c r="D7" s="21">
        <f t="shared" si="7"/>
        <v>20</v>
      </c>
      <c r="E7" s="8">
        <f t="shared" si="4"/>
        <v>0</v>
      </c>
      <c r="F7" s="6">
        <f t="shared" si="4"/>
        <v>7</v>
      </c>
      <c r="G7" s="6">
        <f t="shared" si="4"/>
        <v>9</v>
      </c>
      <c r="H7" s="6">
        <f t="shared" si="4"/>
        <v>3</v>
      </c>
      <c r="I7" s="6">
        <f t="shared" si="4"/>
        <v>1</v>
      </c>
      <c r="J7" s="6">
        <f t="shared" si="4"/>
        <v>0</v>
      </c>
      <c r="K7" s="6">
        <f t="shared" si="4"/>
        <v>0</v>
      </c>
      <c r="L7" s="6">
        <f t="shared" si="4"/>
        <v>0</v>
      </c>
      <c r="M7" s="6">
        <f t="shared" si="4"/>
        <v>0</v>
      </c>
      <c r="N7" s="12">
        <f t="shared" si="5"/>
        <v>0</v>
      </c>
      <c r="O7" s="23">
        <f t="shared" si="8"/>
        <v>165.6</v>
      </c>
    </row>
    <row r="8" spans="1:28" x14ac:dyDescent="0.25">
      <c r="A8" s="8">
        <f t="shared" si="9"/>
        <v>59.699999999999996</v>
      </c>
      <c r="B8" s="6">
        <f t="shared" si="10"/>
        <v>61.149999999999991</v>
      </c>
      <c r="C8" s="6">
        <f t="shared" si="6"/>
        <v>62.599999999999994</v>
      </c>
      <c r="D8" s="21">
        <f t="shared" si="7"/>
        <v>30</v>
      </c>
      <c r="E8" s="8">
        <f t="shared" si="4"/>
        <v>2</v>
      </c>
      <c r="F8" s="6">
        <f t="shared" si="4"/>
        <v>7</v>
      </c>
      <c r="G8" s="6">
        <f t="shared" si="4"/>
        <v>12</v>
      </c>
      <c r="H8" s="6">
        <f t="shared" si="4"/>
        <v>5</v>
      </c>
      <c r="I8" s="6">
        <f t="shared" si="4"/>
        <v>0</v>
      </c>
      <c r="J8" s="6">
        <f t="shared" si="4"/>
        <v>3</v>
      </c>
      <c r="K8" s="6">
        <f t="shared" si="4"/>
        <v>0</v>
      </c>
      <c r="L8" s="6">
        <f t="shared" si="4"/>
        <v>0</v>
      </c>
      <c r="M8" s="6">
        <f t="shared" si="4"/>
        <v>0</v>
      </c>
      <c r="N8" s="12">
        <f t="shared" si="5"/>
        <v>1</v>
      </c>
      <c r="O8" s="23">
        <f t="shared" si="8"/>
        <v>167.33333333333334</v>
      </c>
    </row>
    <row r="9" spans="1:28" x14ac:dyDescent="0.25">
      <c r="A9" s="8">
        <f t="shared" si="9"/>
        <v>62.599999999999994</v>
      </c>
      <c r="B9" s="6">
        <f t="shared" si="10"/>
        <v>64.05</v>
      </c>
      <c r="C9" s="6">
        <f t="shared" si="6"/>
        <v>65.5</v>
      </c>
      <c r="D9" s="21">
        <f t="shared" si="7"/>
        <v>41</v>
      </c>
      <c r="E9" s="8">
        <f t="shared" si="4"/>
        <v>0</v>
      </c>
      <c r="F9" s="6">
        <f t="shared" si="4"/>
        <v>7</v>
      </c>
      <c r="G9" s="6">
        <f t="shared" si="4"/>
        <v>19</v>
      </c>
      <c r="H9" s="6">
        <f t="shared" si="4"/>
        <v>7</v>
      </c>
      <c r="I9" s="6">
        <f t="shared" si="4"/>
        <v>3</v>
      </c>
      <c r="J9" s="6">
        <f t="shared" si="4"/>
        <v>3</v>
      </c>
      <c r="K9" s="6">
        <f t="shared" si="4"/>
        <v>1</v>
      </c>
      <c r="L9" s="6">
        <f t="shared" si="4"/>
        <v>1</v>
      </c>
      <c r="M9" s="6">
        <f t="shared" si="4"/>
        <v>0</v>
      </c>
      <c r="N9" s="12">
        <f t="shared" si="5"/>
        <v>0</v>
      </c>
      <c r="O9" s="23">
        <f t="shared" si="8"/>
        <v>168.34146341463415</v>
      </c>
    </row>
    <row r="10" spans="1:28" x14ac:dyDescent="0.25">
      <c r="A10" s="8">
        <f t="shared" si="9"/>
        <v>65.5</v>
      </c>
      <c r="B10" s="6">
        <f t="shared" si="10"/>
        <v>66.95</v>
      </c>
      <c r="C10" s="6">
        <f t="shared" si="6"/>
        <v>68.400000000000006</v>
      </c>
      <c r="D10" s="21">
        <f t="shared" si="7"/>
        <v>41</v>
      </c>
      <c r="E10" s="8">
        <f t="shared" si="4"/>
        <v>1</v>
      </c>
      <c r="F10" s="6">
        <f t="shared" si="4"/>
        <v>4</v>
      </c>
      <c r="G10" s="6">
        <f t="shared" si="4"/>
        <v>7</v>
      </c>
      <c r="H10" s="6">
        <f t="shared" si="4"/>
        <v>20</v>
      </c>
      <c r="I10" s="6">
        <f t="shared" si="4"/>
        <v>7</v>
      </c>
      <c r="J10" s="6">
        <f t="shared" si="4"/>
        <v>1</v>
      </c>
      <c r="K10" s="6">
        <f t="shared" si="4"/>
        <v>1</v>
      </c>
      <c r="L10" s="6">
        <f t="shared" si="4"/>
        <v>0</v>
      </c>
      <c r="M10" s="6">
        <f t="shared" si="4"/>
        <v>0</v>
      </c>
      <c r="N10" s="12">
        <f t="shared" si="5"/>
        <v>0</v>
      </c>
      <c r="O10" s="23">
        <f t="shared" si="8"/>
        <v>169.41463414634146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x14ac:dyDescent="0.25">
      <c r="A11" s="8">
        <f t="shared" si="9"/>
        <v>68.400000000000006</v>
      </c>
      <c r="B11" s="6">
        <f t="shared" si="10"/>
        <v>69.850000000000009</v>
      </c>
      <c r="C11" s="6">
        <f t="shared" si="6"/>
        <v>71.300000000000011</v>
      </c>
      <c r="D11" s="21">
        <f t="shared" si="7"/>
        <v>18</v>
      </c>
      <c r="E11" s="8">
        <f t="shared" si="4"/>
        <v>0</v>
      </c>
      <c r="F11" s="6">
        <f t="shared" si="4"/>
        <v>0</v>
      </c>
      <c r="G11" s="6">
        <f t="shared" si="4"/>
        <v>3</v>
      </c>
      <c r="H11" s="6">
        <f t="shared" si="4"/>
        <v>4</v>
      </c>
      <c r="I11" s="6">
        <f t="shared" si="4"/>
        <v>3</v>
      </c>
      <c r="J11" s="6">
        <f t="shared" si="4"/>
        <v>8</v>
      </c>
      <c r="K11" s="6">
        <f t="shared" si="4"/>
        <v>0</v>
      </c>
      <c r="L11" s="6">
        <f t="shared" si="4"/>
        <v>0</v>
      </c>
      <c r="M11" s="6">
        <f t="shared" si="4"/>
        <v>0</v>
      </c>
      <c r="N11" s="12">
        <f t="shared" si="5"/>
        <v>0</v>
      </c>
      <c r="O11" s="23">
        <f t="shared" si="8"/>
        <v>173.55555555555554</v>
      </c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x14ac:dyDescent="0.25">
      <c r="A12" s="8">
        <f t="shared" si="9"/>
        <v>71.300000000000011</v>
      </c>
      <c r="B12" s="6">
        <f t="shared" si="10"/>
        <v>72.750000000000014</v>
      </c>
      <c r="C12" s="6">
        <f t="shared" si="6"/>
        <v>74.200000000000017</v>
      </c>
      <c r="D12" s="21">
        <f t="shared" si="7"/>
        <v>8</v>
      </c>
      <c r="E12" s="8">
        <f t="shared" si="4"/>
        <v>0</v>
      </c>
      <c r="F12" s="6">
        <f t="shared" si="4"/>
        <v>0</v>
      </c>
      <c r="G12" s="6">
        <f t="shared" si="4"/>
        <v>1</v>
      </c>
      <c r="H12" s="6">
        <f t="shared" si="4"/>
        <v>2</v>
      </c>
      <c r="I12" s="6">
        <f t="shared" si="4"/>
        <v>3</v>
      </c>
      <c r="J12" s="6">
        <f t="shared" si="4"/>
        <v>2</v>
      </c>
      <c r="K12" s="6">
        <f t="shared" si="4"/>
        <v>0</v>
      </c>
      <c r="L12" s="6">
        <f t="shared" si="4"/>
        <v>0</v>
      </c>
      <c r="M12" s="6">
        <f t="shared" si="4"/>
        <v>0</v>
      </c>
      <c r="N12" s="12">
        <f t="shared" si="5"/>
        <v>0</v>
      </c>
      <c r="O12" s="23">
        <f t="shared" si="8"/>
        <v>173</v>
      </c>
    </row>
    <row r="13" spans="1:28" x14ac:dyDescent="0.25">
      <c r="A13" s="8">
        <f t="shared" si="9"/>
        <v>74.200000000000017</v>
      </c>
      <c r="B13" s="6">
        <f t="shared" si="10"/>
        <v>75.65000000000002</v>
      </c>
      <c r="C13" s="6">
        <f t="shared" si="6"/>
        <v>77.100000000000023</v>
      </c>
      <c r="D13" s="21">
        <f t="shared" si="7"/>
        <v>17</v>
      </c>
      <c r="E13" s="8">
        <f t="shared" si="4"/>
        <v>0</v>
      </c>
      <c r="F13" s="6">
        <f t="shared" si="4"/>
        <v>0</v>
      </c>
      <c r="G13" s="6">
        <f t="shared" si="4"/>
        <v>1</v>
      </c>
      <c r="H13" s="6">
        <f t="shared" si="4"/>
        <v>3</v>
      </c>
      <c r="I13" s="6">
        <f t="shared" si="4"/>
        <v>5</v>
      </c>
      <c r="J13" s="6">
        <f t="shared" si="4"/>
        <v>4</v>
      </c>
      <c r="K13" s="6">
        <f t="shared" si="4"/>
        <v>4</v>
      </c>
      <c r="L13" s="6">
        <f t="shared" si="4"/>
        <v>0</v>
      </c>
      <c r="M13" s="6">
        <f t="shared" si="4"/>
        <v>0</v>
      </c>
      <c r="N13" s="12">
        <f t="shared" si="5"/>
        <v>0</v>
      </c>
      <c r="O13" s="23">
        <f t="shared" si="8"/>
        <v>175.64705882352942</v>
      </c>
    </row>
    <row r="14" spans="1:28" ht="14.4" thickBot="1" x14ac:dyDescent="0.3">
      <c r="A14" s="9">
        <f t="shared" si="9"/>
        <v>77.100000000000023</v>
      </c>
      <c r="B14" s="13">
        <f>(A14+C14)/2</f>
        <v>78.550000000000026</v>
      </c>
      <c r="C14" s="13">
        <f t="shared" si="6"/>
        <v>80.000000000000028</v>
      </c>
      <c r="D14" s="22">
        <f t="shared" si="7"/>
        <v>7</v>
      </c>
      <c r="E14" s="9">
        <f t="shared" ref="E14:M14" si="11">COUNTIFS(Вес,"&gt;="&amp;$A14,Вес,"&lt;="&amp;$C14,Рост,"&gt;="&amp;E$1,Рост,"&lt;"&amp;E$3)</f>
        <v>0</v>
      </c>
      <c r="F14" s="13">
        <f t="shared" si="11"/>
        <v>0</v>
      </c>
      <c r="G14" s="13">
        <f t="shared" si="11"/>
        <v>1</v>
      </c>
      <c r="H14" s="13">
        <f t="shared" si="11"/>
        <v>0</v>
      </c>
      <c r="I14" s="13">
        <f t="shared" si="11"/>
        <v>4</v>
      </c>
      <c r="J14" s="13">
        <f t="shared" si="11"/>
        <v>2</v>
      </c>
      <c r="K14" s="13">
        <f t="shared" si="11"/>
        <v>0</v>
      </c>
      <c r="L14" s="13">
        <f t="shared" si="11"/>
        <v>0</v>
      </c>
      <c r="M14" s="13">
        <f t="shared" si="11"/>
        <v>0</v>
      </c>
      <c r="N14" s="19">
        <f>COUNTIFS(Вес,"&gt;="&amp;$A14,Вес,"&lt;="&amp;$C14,Рост,"&gt;="&amp;N$1,Рост,"&lt;="&amp;N$3)</f>
        <v>0</v>
      </c>
      <c r="O14" s="23">
        <f t="shared" si="8"/>
        <v>174</v>
      </c>
    </row>
    <row r="15" spans="1:28" x14ac:dyDescent="0.25">
      <c r="D15" s="24" t="s">
        <v>59</v>
      </c>
      <c r="E15" s="23">
        <f t="shared" ref="E15:L15" si="12">SUMPRODUCT(E5:E14,$B$5:$B$14)/E4</f>
        <v>57.835714285714282</v>
      </c>
      <c r="F15" s="23">
        <f t="shared" si="12"/>
        <v>60.42499999999999</v>
      </c>
      <c r="G15" s="23">
        <f t="shared" si="12"/>
        <v>63.273214285714289</v>
      </c>
      <c r="H15" s="23">
        <f t="shared" si="12"/>
        <v>65.439583333333346</v>
      </c>
      <c r="I15" s="23">
        <f t="shared" si="12"/>
        <v>70.742307692307691</v>
      </c>
      <c r="J15" s="23">
        <f t="shared" si="12"/>
        <v>69.850000000000023</v>
      </c>
      <c r="K15" s="23">
        <f t="shared" si="12"/>
        <v>72.26666666666668</v>
      </c>
      <c r="L15" s="23">
        <f t="shared" si="12"/>
        <v>64.05</v>
      </c>
      <c r="M15" s="23">
        <v>0</v>
      </c>
      <c r="N15" s="23">
        <f>SUMPRODUCT(N5:N14,$B$5:$B$14)/N4</f>
        <v>61.149999999999991</v>
      </c>
    </row>
    <row r="17" spans="1:14" x14ac:dyDescent="0.25">
      <c r="A17" t="s">
        <v>79</v>
      </c>
    </row>
    <row r="19" spans="1:14" x14ac:dyDescent="0.25">
      <c r="B19" t="s">
        <v>42</v>
      </c>
      <c r="D19" t="s">
        <v>81</v>
      </c>
    </row>
    <row r="20" spans="1:14" x14ac:dyDescent="0.25">
      <c r="A20" t="s">
        <v>85</v>
      </c>
      <c r="B20">
        <f>'4'!$N$23-'4'!$N$6*'12'!$D$20</f>
        <v>-28.293539705344358</v>
      </c>
      <c r="C20" t="s">
        <v>80</v>
      </c>
      <c r="D20">
        <f>('12'!$R$6-'4'!$N$6*'4'!$N$23)/'4'!$N$7</f>
        <v>0.55225818480520372</v>
      </c>
      <c r="E20" t="s">
        <v>86</v>
      </c>
    </row>
    <row r="21" spans="1:14" x14ac:dyDescent="0.25">
      <c r="D21" s="25"/>
    </row>
    <row r="22" spans="1:14" x14ac:dyDescent="0.25">
      <c r="A22" t="s">
        <v>86</v>
      </c>
      <c r="B22" t="s">
        <v>82</v>
      </c>
    </row>
    <row r="23" spans="1:14" ht="13.8" customHeight="1" x14ac:dyDescent="0.25">
      <c r="A23">
        <v>150</v>
      </c>
      <c r="B23">
        <f>$B$20+$D$20*A23</f>
        <v>54.545188015436196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5">
      <c r="A24" s="5">
        <v>175</v>
      </c>
      <c r="B24">
        <f t="shared" ref="B24:B25" si="13">$B$20+$D$20*A24</f>
        <v>68.351642635566293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4" x14ac:dyDescent="0.25">
      <c r="A25">
        <v>200</v>
      </c>
      <c r="B25">
        <f t="shared" si="13"/>
        <v>82.15809725569639</v>
      </c>
    </row>
    <row r="26" spans="1:14" x14ac:dyDescent="0.25">
      <c r="A26" s="5"/>
    </row>
    <row r="28" spans="1:14" x14ac:dyDescent="0.25">
      <c r="A28" s="5"/>
    </row>
    <row r="30" spans="1:14" x14ac:dyDescent="0.25">
      <c r="A30" s="5"/>
    </row>
    <row r="32" spans="1:14" x14ac:dyDescent="0.25">
      <c r="A32" s="5"/>
    </row>
    <row r="34" spans="1:1" x14ac:dyDescent="0.25">
      <c r="A34" s="5"/>
    </row>
    <row r="36" spans="1:1" x14ac:dyDescent="0.25">
      <c r="A36" s="5"/>
    </row>
    <row r="38" spans="1:1" x14ac:dyDescent="0.25">
      <c r="A38" s="5"/>
    </row>
    <row r="40" spans="1:1" x14ac:dyDescent="0.25">
      <c r="A40" s="5"/>
    </row>
    <row r="42" spans="1:1" x14ac:dyDescent="0.25">
      <c r="A42" s="5"/>
    </row>
    <row r="44" spans="1:1" x14ac:dyDescent="0.25">
      <c r="A44" s="5"/>
    </row>
    <row r="46" spans="1:1" x14ac:dyDescent="0.25">
      <c r="A46" s="5"/>
    </row>
    <row r="48" spans="1:1" x14ac:dyDescent="0.25">
      <c r="A48" s="5"/>
    </row>
    <row r="50" spans="1:1" x14ac:dyDescent="0.25">
      <c r="A50" s="5"/>
    </row>
    <row r="52" spans="1:1" x14ac:dyDescent="0.25">
      <c r="A52" s="5"/>
    </row>
    <row r="54" spans="1:1" x14ac:dyDescent="0.25">
      <c r="A54" s="5"/>
    </row>
    <row r="56" spans="1:1" x14ac:dyDescent="0.25">
      <c r="A56" s="5"/>
    </row>
    <row r="58" spans="1:1" x14ac:dyDescent="0.25">
      <c r="A58" s="5"/>
    </row>
    <row r="60" spans="1:1" x14ac:dyDescent="0.25">
      <c r="A60" s="5"/>
    </row>
  </sheetData>
  <mergeCells count="1">
    <mergeCell ref="A1:C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1B9E-0C77-41E9-B44E-CAFFD2315B77}">
  <dimension ref="A1:AB34"/>
  <sheetViews>
    <sheetView topLeftCell="A5" workbookViewId="0">
      <selection activeCell="A32" sqref="A32"/>
    </sheetView>
  </sheetViews>
  <sheetFormatPr defaultRowHeight="13.8" x14ac:dyDescent="0.25"/>
  <cols>
    <col min="5" max="5" width="11.3984375" bestFit="1" customWidth="1"/>
    <col min="18" max="18" width="25.5" customWidth="1"/>
  </cols>
  <sheetData>
    <row r="1" spans="1:28" x14ac:dyDescent="0.25">
      <c r="A1" s="27" t="s">
        <v>58</v>
      </c>
      <c r="B1" s="28"/>
      <c r="C1" s="29"/>
      <c r="D1" s="14" t="s">
        <v>53</v>
      </c>
      <c r="E1" s="7">
        <f>156</f>
        <v>156</v>
      </c>
      <c r="F1" s="7">
        <f>E3</f>
        <v>160</v>
      </c>
      <c r="G1" s="7">
        <f t="shared" ref="G1:N1" si="0">F3</f>
        <v>164</v>
      </c>
      <c r="H1" s="7">
        <f t="shared" si="0"/>
        <v>168</v>
      </c>
      <c r="I1" s="7">
        <f t="shared" si="0"/>
        <v>172</v>
      </c>
      <c r="J1" s="7">
        <f t="shared" si="0"/>
        <v>176</v>
      </c>
      <c r="K1" s="7">
        <f t="shared" si="0"/>
        <v>180</v>
      </c>
      <c r="L1" s="7">
        <f t="shared" si="0"/>
        <v>184</v>
      </c>
      <c r="M1" s="7">
        <f t="shared" si="0"/>
        <v>188</v>
      </c>
      <c r="N1" s="11">
        <f t="shared" si="0"/>
        <v>192</v>
      </c>
    </row>
    <row r="2" spans="1:28" x14ac:dyDescent="0.25">
      <c r="A2" s="30"/>
      <c r="B2" s="31"/>
      <c r="C2" s="32"/>
      <c r="D2" s="15" t="s">
        <v>61</v>
      </c>
      <c r="E2" s="6">
        <f>(E1+E3)/2</f>
        <v>158</v>
      </c>
      <c r="F2" s="6">
        <f t="shared" ref="F2:N2" si="1">(F1+F3)/2</f>
        <v>162</v>
      </c>
      <c r="G2" s="6">
        <f t="shared" si="1"/>
        <v>166</v>
      </c>
      <c r="H2" s="6">
        <f t="shared" si="1"/>
        <v>170</v>
      </c>
      <c r="I2" s="6">
        <f t="shared" si="1"/>
        <v>174</v>
      </c>
      <c r="J2" s="6">
        <f t="shared" si="1"/>
        <v>178</v>
      </c>
      <c r="K2" s="6">
        <f t="shared" si="1"/>
        <v>182</v>
      </c>
      <c r="L2" s="6">
        <f t="shared" si="1"/>
        <v>186</v>
      </c>
      <c r="M2" s="6">
        <f t="shared" si="1"/>
        <v>190</v>
      </c>
      <c r="N2" s="12">
        <f t="shared" si="1"/>
        <v>194</v>
      </c>
    </row>
    <row r="3" spans="1:28" ht="14.4" thickBot="1" x14ac:dyDescent="0.3">
      <c r="A3" s="33"/>
      <c r="B3" s="34"/>
      <c r="C3" s="35"/>
      <c r="D3" s="15" t="s">
        <v>54</v>
      </c>
      <c r="E3" s="6">
        <f>E1+4</f>
        <v>160</v>
      </c>
      <c r="F3" s="6">
        <f t="shared" ref="F3:N3" si="2">F1+4</f>
        <v>164</v>
      </c>
      <c r="G3" s="6">
        <f t="shared" si="2"/>
        <v>168</v>
      </c>
      <c r="H3" s="6">
        <f t="shared" si="2"/>
        <v>172</v>
      </c>
      <c r="I3" s="6">
        <f t="shared" si="2"/>
        <v>176</v>
      </c>
      <c r="J3" s="6">
        <f t="shared" si="2"/>
        <v>180</v>
      </c>
      <c r="K3" s="6">
        <f t="shared" si="2"/>
        <v>184</v>
      </c>
      <c r="L3" s="6">
        <f t="shared" si="2"/>
        <v>188</v>
      </c>
      <c r="M3" s="6">
        <f t="shared" si="2"/>
        <v>192</v>
      </c>
      <c r="N3" s="12">
        <f t="shared" si="2"/>
        <v>196</v>
      </c>
    </row>
    <row r="4" spans="1:28" ht="28.2" thickBot="1" x14ac:dyDescent="0.3">
      <c r="A4" s="16" t="s">
        <v>55</v>
      </c>
      <c r="B4" s="17" t="s">
        <v>60</v>
      </c>
      <c r="C4" s="17" t="s">
        <v>56</v>
      </c>
      <c r="D4" s="18" t="s">
        <v>57</v>
      </c>
      <c r="E4" s="7">
        <f>SUM(E5:E14)</f>
        <v>7</v>
      </c>
      <c r="F4" s="7">
        <f t="shared" ref="F4:N4" si="3">SUM(F5:F14)</f>
        <v>32</v>
      </c>
      <c r="G4" s="7">
        <f t="shared" si="3"/>
        <v>56</v>
      </c>
      <c r="H4" s="7">
        <f t="shared" si="3"/>
        <v>48</v>
      </c>
      <c r="I4" s="7">
        <f t="shared" si="3"/>
        <v>26</v>
      </c>
      <c r="J4" s="7">
        <f t="shared" si="3"/>
        <v>23</v>
      </c>
      <c r="K4" s="7">
        <f t="shared" si="3"/>
        <v>6</v>
      </c>
      <c r="L4" s="7">
        <f t="shared" si="3"/>
        <v>1</v>
      </c>
      <c r="M4" s="7">
        <f t="shared" si="3"/>
        <v>0</v>
      </c>
      <c r="N4" s="11">
        <f t="shared" si="3"/>
        <v>1</v>
      </c>
      <c r="O4" t="s">
        <v>62</v>
      </c>
      <c r="P4" t="s">
        <v>63</v>
      </c>
    </row>
    <row r="5" spans="1:28" x14ac:dyDescent="0.25">
      <c r="A5" s="8">
        <f>51</f>
        <v>51</v>
      </c>
      <c r="B5" s="6">
        <f>(A5+C5)/2</f>
        <v>52.45</v>
      </c>
      <c r="C5" s="6">
        <f>A5+2.9</f>
        <v>53.9</v>
      </c>
      <c r="D5" s="20">
        <f>SUM(E5:N5)</f>
        <v>5</v>
      </c>
      <c r="E5" s="10">
        <f t="shared" ref="E5:M13" si="4">COUNTIFS(Вес,"&gt;="&amp;$A5,Вес,"&lt;"&amp;$C5,Рост,"&gt;="&amp;E$1,Рост,"&lt;"&amp;E$3)</f>
        <v>2</v>
      </c>
      <c r="F5" s="7">
        <f t="shared" si="4"/>
        <v>2</v>
      </c>
      <c r="G5" s="7">
        <f t="shared" si="4"/>
        <v>1</v>
      </c>
      <c r="H5" s="7">
        <f t="shared" si="4"/>
        <v>0</v>
      </c>
      <c r="I5" s="7">
        <f t="shared" si="4"/>
        <v>0</v>
      </c>
      <c r="J5" s="7">
        <f t="shared" si="4"/>
        <v>0</v>
      </c>
      <c r="K5" s="7">
        <f t="shared" si="4"/>
        <v>0</v>
      </c>
      <c r="L5" s="7">
        <f t="shared" si="4"/>
        <v>0</v>
      </c>
      <c r="M5" s="7">
        <f t="shared" si="4"/>
        <v>0</v>
      </c>
      <c r="N5" s="11">
        <f t="shared" ref="N5:N13" si="5">COUNTIFS(Вес,"&gt;="&amp;$A5,Вес,"&lt;"&amp;$C5,Рост,"&gt;="&amp;N$1,Рост,"&lt;="&amp;N$3)</f>
        <v>0</v>
      </c>
      <c r="O5" s="23">
        <f>SUMPRODUCT($E$2:$N$2,$E5:$N5)/$D5</f>
        <v>161.19999999999999</v>
      </c>
      <c r="P5">
        <f>SUMPRODUCT($E$2:$N$2,$E$2:$N$2,$E5:$N5)/$D5-O5^2</f>
        <v>8.9600000000064028</v>
      </c>
      <c r="R5" t="s">
        <v>64</v>
      </c>
      <c r="S5">
        <f>SUMPRODUCT(P5:P14,D5:D14)/n</f>
        <v>25.344974824953407</v>
      </c>
    </row>
    <row r="6" spans="1:28" x14ac:dyDescent="0.25">
      <c r="A6" s="8">
        <f>C5</f>
        <v>53.9</v>
      </c>
      <c r="B6" s="6">
        <f>(A6+C6)/2</f>
        <v>55.349999999999994</v>
      </c>
      <c r="C6" s="6">
        <f t="shared" ref="C6:C14" si="6">A6+2.9</f>
        <v>56.8</v>
      </c>
      <c r="D6" s="21">
        <f t="shared" ref="D6:D14" si="7">SUM(E6:N6)</f>
        <v>13</v>
      </c>
      <c r="E6" s="8">
        <f t="shared" si="4"/>
        <v>2</v>
      </c>
      <c r="F6" s="6">
        <f t="shared" si="4"/>
        <v>5</v>
      </c>
      <c r="G6" s="6">
        <f t="shared" si="4"/>
        <v>2</v>
      </c>
      <c r="H6" s="6">
        <f t="shared" si="4"/>
        <v>4</v>
      </c>
      <c r="I6" s="6">
        <f t="shared" si="4"/>
        <v>0</v>
      </c>
      <c r="J6" s="6">
        <f t="shared" si="4"/>
        <v>0</v>
      </c>
      <c r="K6" s="6">
        <f t="shared" si="4"/>
        <v>0</v>
      </c>
      <c r="L6" s="6">
        <f t="shared" si="4"/>
        <v>0</v>
      </c>
      <c r="M6" s="6">
        <f t="shared" si="4"/>
        <v>0</v>
      </c>
      <c r="N6" s="12">
        <f t="shared" si="5"/>
        <v>0</v>
      </c>
      <c r="O6" s="23">
        <f t="shared" ref="O6:O14" si="8">SUMPRODUCT($E$2:$N$2,$E6:$N6)/$D6</f>
        <v>164.46153846153845</v>
      </c>
      <c r="P6">
        <f t="shared" ref="P6:P14" si="9">SUMPRODUCT($E$2:$N$2,$E$2:$N$2,$E6:$N6)/$D6-O6^2</f>
        <v>18.556213017756818</v>
      </c>
      <c r="R6" t="s">
        <v>65</v>
      </c>
      <c r="S6">
        <f>SUMPRODUCT(O5:O14,O5:O14,D5:D14)/n-S7^2</f>
        <v>11.662625175042194</v>
      </c>
    </row>
    <row r="7" spans="1:28" x14ac:dyDescent="0.25">
      <c r="A7" s="8">
        <f t="shared" ref="A7:A14" si="10">C6</f>
        <v>56.8</v>
      </c>
      <c r="B7" s="6">
        <f t="shared" ref="B7:B13" si="11">(A7+C7)/2</f>
        <v>58.25</v>
      </c>
      <c r="C7" s="6">
        <f t="shared" si="6"/>
        <v>59.699999999999996</v>
      </c>
      <c r="D7" s="21">
        <f t="shared" si="7"/>
        <v>20</v>
      </c>
      <c r="E7" s="8">
        <f t="shared" si="4"/>
        <v>0</v>
      </c>
      <c r="F7" s="6">
        <f t="shared" si="4"/>
        <v>7</v>
      </c>
      <c r="G7" s="6">
        <f t="shared" si="4"/>
        <v>9</v>
      </c>
      <c r="H7" s="6">
        <f t="shared" si="4"/>
        <v>3</v>
      </c>
      <c r="I7" s="6">
        <f t="shared" si="4"/>
        <v>1</v>
      </c>
      <c r="J7" s="6">
        <f t="shared" si="4"/>
        <v>0</v>
      </c>
      <c r="K7" s="6">
        <f t="shared" si="4"/>
        <v>0</v>
      </c>
      <c r="L7" s="6">
        <f t="shared" si="4"/>
        <v>0</v>
      </c>
      <c r="M7" s="6">
        <f t="shared" si="4"/>
        <v>0</v>
      </c>
      <c r="N7" s="12">
        <f t="shared" si="5"/>
        <v>0</v>
      </c>
      <c r="O7" s="23">
        <f t="shared" si="8"/>
        <v>165.6</v>
      </c>
      <c r="P7">
        <f t="shared" si="9"/>
        <v>11.040000000004511</v>
      </c>
      <c r="R7" t="s">
        <v>67</v>
      </c>
      <c r="S7">
        <f>SUMPRODUCT(O5:O14,D5:D14)/n</f>
        <v>169.18</v>
      </c>
    </row>
    <row r="8" spans="1:28" x14ac:dyDescent="0.25">
      <c r="A8" s="8">
        <f t="shared" si="10"/>
        <v>59.699999999999996</v>
      </c>
      <c r="B8" s="6">
        <f t="shared" si="11"/>
        <v>61.149999999999991</v>
      </c>
      <c r="C8" s="6">
        <f t="shared" si="6"/>
        <v>62.599999999999994</v>
      </c>
      <c r="D8" s="21">
        <f t="shared" si="7"/>
        <v>30</v>
      </c>
      <c r="E8" s="8">
        <f t="shared" si="4"/>
        <v>2</v>
      </c>
      <c r="F8" s="6">
        <f t="shared" si="4"/>
        <v>7</v>
      </c>
      <c r="G8" s="6">
        <f t="shared" si="4"/>
        <v>12</v>
      </c>
      <c r="H8" s="6">
        <f t="shared" si="4"/>
        <v>5</v>
      </c>
      <c r="I8" s="6">
        <f t="shared" si="4"/>
        <v>0</v>
      </c>
      <c r="J8" s="6">
        <f t="shared" si="4"/>
        <v>3</v>
      </c>
      <c r="K8" s="6">
        <f t="shared" si="4"/>
        <v>0</v>
      </c>
      <c r="L8" s="6">
        <f t="shared" si="4"/>
        <v>0</v>
      </c>
      <c r="M8" s="6">
        <f t="shared" si="4"/>
        <v>0</v>
      </c>
      <c r="N8" s="12">
        <f t="shared" si="5"/>
        <v>1</v>
      </c>
      <c r="O8" s="23">
        <f t="shared" si="8"/>
        <v>167.33333333333334</v>
      </c>
      <c r="P8">
        <f t="shared" si="9"/>
        <v>49.422222222216078</v>
      </c>
      <c r="R8" t="s">
        <v>66</v>
      </c>
      <c r="S8">
        <f>S5+S6</f>
        <v>37.007599999995605</v>
      </c>
    </row>
    <row r="9" spans="1:28" x14ac:dyDescent="0.25">
      <c r="A9" s="8">
        <f t="shared" si="10"/>
        <v>62.599999999999994</v>
      </c>
      <c r="B9" s="6">
        <f t="shared" si="11"/>
        <v>64.05</v>
      </c>
      <c r="C9" s="6">
        <f t="shared" si="6"/>
        <v>65.5</v>
      </c>
      <c r="D9" s="21">
        <f t="shared" si="7"/>
        <v>41</v>
      </c>
      <c r="E9" s="8">
        <f t="shared" si="4"/>
        <v>0</v>
      </c>
      <c r="F9" s="6">
        <f t="shared" si="4"/>
        <v>7</v>
      </c>
      <c r="G9" s="6">
        <f t="shared" si="4"/>
        <v>19</v>
      </c>
      <c r="H9" s="6">
        <f t="shared" si="4"/>
        <v>7</v>
      </c>
      <c r="I9" s="6">
        <f t="shared" si="4"/>
        <v>3</v>
      </c>
      <c r="J9" s="6">
        <f t="shared" si="4"/>
        <v>3</v>
      </c>
      <c r="K9" s="6">
        <f t="shared" si="4"/>
        <v>1</v>
      </c>
      <c r="L9" s="6">
        <f t="shared" si="4"/>
        <v>1</v>
      </c>
      <c r="M9" s="6">
        <f t="shared" si="4"/>
        <v>0</v>
      </c>
      <c r="N9" s="12">
        <f t="shared" si="5"/>
        <v>0</v>
      </c>
      <c r="O9" s="23">
        <f t="shared" si="8"/>
        <v>168.34146341463415</v>
      </c>
      <c r="P9">
        <f t="shared" si="9"/>
        <v>31.200475907200598</v>
      </c>
    </row>
    <row r="10" spans="1:28" ht="13.8" customHeight="1" x14ac:dyDescent="0.25">
      <c r="A10" s="8">
        <f t="shared" si="10"/>
        <v>65.5</v>
      </c>
      <c r="B10" s="6">
        <f t="shared" si="11"/>
        <v>66.95</v>
      </c>
      <c r="C10" s="6">
        <f t="shared" si="6"/>
        <v>68.400000000000006</v>
      </c>
      <c r="D10" s="21">
        <f t="shared" si="7"/>
        <v>41</v>
      </c>
      <c r="E10" s="8">
        <f t="shared" si="4"/>
        <v>1</v>
      </c>
      <c r="F10" s="6">
        <f t="shared" si="4"/>
        <v>4</v>
      </c>
      <c r="G10" s="6">
        <f t="shared" si="4"/>
        <v>7</v>
      </c>
      <c r="H10" s="6">
        <f t="shared" si="4"/>
        <v>20</v>
      </c>
      <c r="I10" s="6">
        <f t="shared" si="4"/>
        <v>7</v>
      </c>
      <c r="J10" s="6">
        <f t="shared" si="4"/>
        <v>1</v>
      </c>
      <c r="K10" s="6">
        <f t="shared" si="4"/>
        <v>1</v>
      </c>
      <c r="L10" s="6">
        <f t="shared" si="4"/>
        <v>0</v>
      </c>
      <c r="M10" s="6">
        <f t="shared" si="4"/>
        <v>0</v>
      </c>
      <c r="N10" s="12">
        <f t="shared" si="5"/>
        <v>0</v>
      </c>
      <c r="O10" s="23">
        <f t="shared" si="8"/>
        <v>169.41463414634146</v>
      </c>
      <c r="P10">
        <f t="shared" si="9"/>
        <v>19.950029744202766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x14ac:dyDescent="0.25">
      <c r="A11" s="8">
        <f t="shared" si="10"/>
        <v>68.400000000000006</v>
      </c>
      <c r="B11" s="6">
        <f t="shared" si="11"/>
        <v>69.850000000000009</v>
      </c>
      <c r="C11" s="6">
        <f t="shared" si="6"/>
        <v>71.300000000000011</v>
      </c>
      <c r="D11" s="21">
        <f t="shared" si="7"/>
        <v>18</v>
      </c>
      <c r="E11" s="8">
        <f t="shared" si="4"/>
        <v>0</v>
      </c>
      <c r="F11" s="6">
        <f t="shared" si="4"/>
        <v>0</v>
      </c>
      <c r="G11" s="6">
        <f t="shared" si="4"/>
        <v>3</v>
      </c>
      <c r="H11" s="6">
        <f t="shared" si="4"/>
        <v>4</v>
      </c>
      <c r="I11" s="6">
        <f t="shared" si="4"/>
        <v>3</v>
      </c>
      <c r="J11" s="6">
        <f t="shared" si="4"/>
        <v>8</v>
      </c>
      <c r="K11" s="6">
        <f t="shared" si="4"/>
        <v>0</v>
      </c>
      <c r="L11" s="6">
        <f t="shared" si="4"/>
        <v>0</v>
      </c>
      <c r="M11" s="6">
        <f t="shared" si="4"/>
        <v>0</v>
      </c>
      <c r="N11" s="12">
        <f t="shared" si="5"/>
        <v>0</v>
      </c>
      <c r="O11" s="23">
        <f t="shared" si="8"/>
        <v>173.55555555555554</v>
      </c>
      <c r="P11">
        <f t="shared" si="9"/>
        <v>21.13580246913989</v>
      </c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x14ac:dyDescent="0.25">
      <c r="A12" s="8">
        <f t="shared" si="10"/>
        <v>71.300000000000011</v>
      </c>
      <c r="B12" s="6">
        <f t="shared" si="11"/>
        <v>72.750000000000014</v>
      </c>
      <c r="C12" s="6">
        <f t="shared" si="6"/>
        <v>74.200000000000017</v>
      </c>
      <c r="D12" s="21">
        <f t="shared" si="7"/>
        <v>8</v>
      </c>
      <c r="E12" s="8">
        <f t="shared" si="4"/>
        <v>0</v>
      </c>
      <c r="F12" s="6">
        <f t="shared" si="4"/>
        <v>0</v>
      </c>
      <c r="G12" s="6">
        <f t="shared" si="4"/>
        <v>1</v>
      </c>
      <c r="H12" s="6">
        <f t="shared" si="4"/>
        <v>2</v>
      </c>
      <c r="I12" s="6">
        <f t="shared" si="4"/>
        <v>3</v>
      </c>
      <c r="J12" s="6">
        <f t="shared" si="4"/>
        <v>2</v>
      </c>
      <c r="K12" s="6">
        <f t="shared" si="4"/>
        <v>0</v>
      </c>
      <c r="L12" s="6">
        <f t="shared" si="4"/>
        <v>0</v>
      </c>
      <c r="M12" s="6">
        <f t="shared" si="4"/>
        <v>0</v>
      </c>
      <c r="N12" s="12">
        <f t="shared" si="5"/>
        <v>0</v>
      </c>
      <c r="O12" s="23">
        <f t="shared" si="8"/>
        <v>173</v>
      </c>
      <c r="P12">
        <f t="shared" si="9"/>
        <v>15</v>
      </c>
    </row>
    <row r="13" spans="1:28" x14ac:dyDescent="0.25">
      <c r="A13" s="8">
        <f t="shared" si="10"/>
        <v>74.200000000000017</v>
      </c>
      <c r="B13" s="6">
        <f t="shared" si="11"/>
        <v>75.65000000000002</v>
      </c>
      <c r="C13" s="6">
        <f t="shared" si="6"/>
        <v>77.100000000000023</v>
      </c>
      <c r="D13" s="21">
        <f t="shared" si="7"/>
        <v>17</v>
      </c>
      <c r="E13" s="8">
        <f t="shared" si="4"/>
        <v>0</v>
      </c>
      <c r="F13" s="6">
        <f t="shared" si="4"/>
        <v>0</v>
      </c>
      <c r="G13" s="6">
        <f t="shared" si="4"/>
        <v>1</v>
      </c>
      <c r="H13" s="6">
        <f t="shared" si="4"/>
        <v>3</v>
      </c>
      <c r="I13" s="6">
        <f t="shared" si="4"/>
        <v>5</v>
      </c>
      <c r="J13" s="6">
        <f t="shared" si="4"/>
        <v>4</v>
      </c>
      <c r="K13" s="6">
        <f t="shared" si="4"/>
        <v>4</v>
      </c>
      <c r="L13" s="6">
        <f t="shared" si="4"/>
        <v>0</v>
      </c>
      <c r="M13" s="6">
        <f t="shared" si="4"/>
        <v>0</v>
      </c>
      <c r="N13" s="12">
        <f t="shared" si="5"/>
        <v>0</v>
      </c>
      <c r="O13" s="23">
        <f t="shared" si="8"/>
        <v>175.64705882352942</v>
      </c>
      <c r="P13">
        <f t="shared" si="9"/>
        <v>22.698961937716376</v>
      </c>
    </row>
    <row r="14" spans="1:28" ht="14.4" thickBot="1" x14ac:dyDescent="0.3">
      <c r="A14" s="9">
        <f t="shared" si="10"/>
        <v>77.100000000000023</v>
      </c>
      <c r="B14" s="13">
        <f>(A14+C14)/2</f>
        <v>78.550000000000026</v>
      </c>
      <c r="C14" s="13">
        <f t="shared" si="6"/>
        <v>80.000000000000028</v>
      </c>
      <c r="D14" s="22">
        <f t="shared" si="7"/>
        <v>7</v>
      </c>
      <c r="E14" s="9">
        <f t="shared" ref="E14:M14" si="12">COUNTIFS(Вес,"&gt;="&amp;$A14,Вес,"&lt;="&amp;$C14,Рост,"&gt;="&amp;E$1,Рост,"&lt;"&amp;E$3)</f>
        <v>0</v>
      </c>
      <c r="F14" s="13">
        <f t="shared" si="12"/>
        <v>0</v>
      </c>
      <c r="G14" s="13">
        <f t="shared" si="12"/>
        <v>1</v>
      </c>
      <c r="H14" s="13">
        <f t="shared" si="12"/>
        <v>0</v>
      </c>
      <c r="I14" s="13">
        <f t="shared" si="12"/>
        <v>4</v>
      </c>
      <c r="J14" s="13">
        <f t="shared" si="12"/>
        <v>2</v>
      </c>
      <c r="K14" s="13">
        <f t="shared" si="12"/>
        <v>0</v>
      </c>
      <c r="L14" s="13">
        <f t="shared" si="12"/>
        <v>0</v>
      </c>
      <c r="M14" s="13">
        <f t="shared" si="12"/>
        <v>0</v>
      </c>
      <c r="N14" s="19">
        <f>COUNTIFS(Вес,"&gt;="&amp;$A14,Вес,"&lt;="&amp;$C14,Рост,"&gt;="&amp;N$1,Рост,"&lt;="&amp;N$3)</f>
        <v>0</v>
      </c>
      <c r="O14" s="23">
        <f t="shared" si="8"/>
        <v>174</v>
      </c>
      <c r="P14">
        <f t="shared" si="9"/>
        <v>13.714285714286234</v>
      </c>
    </row>
    <row r="15" spans="1:28" x14ac:dyDescent="0.25">
      <c r="D15" s="24" t="s">
        <v>68</v>
      </c>
      <c r="E15" s="23">
        <f t="shared" ref="E15:L15" si="13">SUMPRODUCT(E5:E14,$B$5:$B$14)/E4</f>
        <v>57.835714285714282</v>
      </c>
      <c r="F15" s="23">
        <f t="shared" si="13"/>
        <v>60.42499999999999</v>
      </c>
      <c r="G15" s="23">
        <f t="shared" si="13"/>
        <v>63.273214285714289</v>
      </c>
      <c r="H15" s="23">
        <f t="shared" si="13"/>
        <v>65.439583333333346</v>
      </c>
      <c r="I15" s="23">
        <f t="shared" si="13"/>
        <v>70.742307692307691</v>
      </c>
      <c r="J15" s="23">
        <f t="shared" si="13"/>
        <v>69.850000000000023</v>
      </c>
      <c r="K15" s="23">
        <f t="shared" si="13"/>
        <v>72.26666666666668</v>
      </c>
      <c r="L15" s="23">
        <f t="shared" si="13"/>
        <v>64.05</v>
      </c>
      <c r="M15" s="23">
        <v>0</v>
      </c>
      <c r="N15" s="23">
        <f>SUMPRODUCT(N5:N14,$B$5:$B$14)/N4</f>
        <v>61.149999999999991</v>
      </c>
    </row>
    <row r="16" spans="1:28" x14ac:dyDescent="0.25">
      <c r="D16" t="s">
        <v>70</v>
      </c>
      <c r="E16">
        <f t="shared" ref="E16:L16" si="14">SUMPRODUCT(E5:E14,$B$5:$B$14, $B$5:$B$14)/E4 - E15^2</f>
        <v>25.058367346939121</v>
      </c>
      <c r="F16">
        <f t="shared" si="14"/>
        <v>17.345625000001746</v>
      </c>
      <c r="G16">
        <f t="shared" si="14"/>
        <v>22.073568239796259</v>
      </c>
      <c r="H16">
        <f t="shared" si="14"/>
        <v>25.226349826387377</v>
      </c>
      <c r="I16">
        <f t="shared" si="14"/>
        <v>29.609171597635395</v>
      </c>
      <c r="J16">
        <f t="shared" si="14"/>
        <v>27.789565217389281</v>
      </c>
      <c r="K16">
        <f t="shared" si="14"/>
        <v>23.594722222222117</v>
      </c>
      <c r="L16">
        <f t="shared" si="14"/>
        <v>0</v>
      </c>
      <c r="M16">
        <v>0</v>
      </c>
      <c r="N16">
        <f>SUMPRODUCT(N5:N14,$B$5:$B$14, $B$5:$B$14)/N4 - N15^2</f>
        <v>0</v>
      </c>
    </row>
    <row r="18" spans="1:14" x14ac:dyDescent="0.25">
      <c r="D18" t="s">
        <v>64</v>
      </c>
      <c r="E18">
        <f>SUMPRODUCT(E16:N16,E4:N4)/n</f>
        <v>23.640099896978104</v>
      </c>
    </row>
    <row r="19" spans="1:14" x14ac:dyDescent="0.25">
      <c r="D19" t="s">
        <v>65</v>
      </c>
      <c r="E19">
        <f>SUMPRODUCT(E15:N15,E15:N15,E4:N4)/n - E20^2</f>
        <v>14.662193853021563</v>
      </c>
    </row>
    <row r="20" spans="1:14" x14ac:dyDescent="0.25">
      <c r="D20" t="s">
        <v>67</v>
      </c>
      <c r="E20">
        <f>SUMPRODUCT(E15:N15,E4:N4)/n</f>
        <v>65.137500000000003</v>
      </c>
    </row>
    <row r="21" spans="1:14" x14ac:dyDescent="0.25">
      <c r="D21" t="s">
        <v>66</v>
      </c>
      <c r="E21">
        <f>E18+E19</f>
        <v>38.302293749999663</v>
      </c>
    </row>
    <row r="23" spans="1:14" x14ac:dyDescent="0.25"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5">
      <c r="A24" t="s">
        <v>79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6" spans="1:14" x14ac:dyDescent="0.25">
      <c r="B26" t="s">
        <v>42</v>
      </c>
      <c r="D26" t="s">
        <v>81</v>
      </c>
    </row>
    <row r="27" spans="1:14" x14ac:dyDescent="0.25">
      <c r="A27" t="s">
        <v>85</v>
      </c>
      <c r="B27">
        <v>-28.293539705344358</v>
      </c>
      <c r="C27" t="s">
        <v>80</v>
      </c>
      <c r="D27">
        <v>0.55225818480520372</v>
      </c>
      <c r="E27" t="s">
        <v>86</v>
      </c>
    </row>
    <row r="29" spans="1:14" x14ac:dyDescent="0.25">
      <c r="A29" t="s">
        <v>87</v>
      </c>
      <c r="C29" t="s">
        <v>90</v>
      </c>
    </row>
    <row r="30" spans="1:14" x14ac:dyDescent="0.25">
      <c r="A30" t="s">
        <v>89</v>
      </c>
      <c r="C30" t="s">
        <v>77</v>
      </c>
    </row>
    <row r="31" spans="1:14" x14ac:dyDescent="0.25">
      <c r="A31">
        <f>($E$19/$E$21)^(1/2)</f>
        <v>0.61870993133932506</v>
      </c>
      <c r="B31" t="s">
        <v>91</v>
      </c>
      <c r="C31">
        <f>'12'!R7</f>
        <v>0.54284423556650474</v>
      </c>
    </row>
    <row r="33" spans="1:12" x14ac:dyDescent="0.25">
      <c r="A33" s="26" t="s">
        <v>92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1:12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</sheetData>
  <mergeCells count="2">
    <mergeCell ref="A1:C3"/>
    <mergeCell ref="A33:L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D289-8183-4C7F-81CE-7154B194F08A}">
  <dimension ref="A1:E33"/>
  <sheetViews>
    <sheetView tabSelected="1" topLeftCell="A16" workbookViewId="0">
      <selection activeCell="E33" sqref="E33"/>
    </sheetView>
  </sheetViews>
  <sheetFormatPr defaultRowHeight="13.8" x14ac:dyDescent="0.25"/>
  <cols>
    <col min="1" max="1" width="13.09765625" customWidth="1"/>
    <col min="3" max="3" width="14.5" customWidth="1"/>
    <col min="4" max="5" width="20.796875" customWidth="1"/>
  </cols>
  <sheetData>
    <row r="1" spans="1:5" x14ac:dyDescent="0.25">
      <c r="A1" cm="1">
        <f t="array" ref="A1:B5">LINEST(Вес,Рост,1,1)</f>
        <v>0.57637525828204061</v>
      </c>
      <c r="B1">
        <v>-32.229159804100505</v>
      </c>
      <c r="D1" t="s">
        <v>42</v>
      </c>
      <c r="E1">
        <f>B1</f>
        <v>-32.229159804100505</v>
      </c>
    </row>
    <row r="2" spans="1:5" x14ac:dyDescent="0.25">
      <c r="A2">
        <v>6.1836486101126305E-2</v>
      </c>
      <c r="B2">
        <v>10.43421947679791</v>
      </c>
      <c r="D2" t="s">
        <v>81</v>
      </c>
      <c r="E2">
        <f>A1</f>
        <v>0.57637525828204061</v>
      </c>
    </row>
    <row r="3" spans="1:5" x14ac:dyDescent="0.25">
      <c r="A3">
        <v>0.30497112024822098</v>
      </c>
      <c r="B3">
        <v>5.3001552495738826</v>
      </c>
      <c r="D3" t="s">
        <v>93</v>
      </c>
      <c r="E3">
        <f>B2</f>
        <v>10.43421947679791</v>
      </c>
    </row>
    <row r="4" spans="1:5" x14ac:dyDescent="0.25">
      <c r="A4">
        <v>86.880248531130462</v>
      </c>
      <c r="B4">
        <v>198</v>
      </c>
      <c r="D4" t="s">
        <v>94</v>
      </c>
      <c r="E4">
        <f>A2</f>
        <v>6.1836486101126305E-2</v>
      </c>
    </row>
    <row r="5" spans="1:5" x14ac:dyDescent="0.25">
      <c r="A5">
        <v>2440.6091574220509</v>
      </c>
      <c r="B5">
        <v>5562.1458425779465</v>
      </c>
      <c r="D5" t="s">
        <v>95</v>
      </c>
      <c r="E5">
        <f>B3</f>
        <v>5.3001552495738826</v>
      </c>
    </row>
    <row r="6" spans="1:5" x14ac:dyDescent="0.25">
      <c r="D6" t="s">
        <v>96</v>
      </c>
      <c r="E6">
        <f>A3</f>
        <v>0.30497112024822098</v>
      </c>
    </row>
    <row r="7" spans="1:5" x14ac:dyDescent="0.25">
      <c r="D7" t="s">
        <v>97</v>
      </c>
      <c r="E7">
        <f>A4</f>
        <v>86.880248531130462</v>
      </c>
    </row>
    <row r="8" spans="1:5" x14ac:dyDescent="0.25">
      <c r="D8" t="s">
        <v>98</v>
      </c>
      <c r="E8">
        <f>A5</f>
        <v>2440.6091574220509</v>
      </c>
    </row>
    <row r="9" spans="1:5" x14ac:dyDescent="0.25">
      <c r="D9" t="s">
        <v>99</v>
      </c>
      <c r="E9">
        <f>B5</f>
        <v>5562.1458425779465</v>
      </c>
    </row>
    <row r="10" spans="1:5" x14ac:dyDescent="0.25">
      <c r="D10" t="s">
        <v>100</v>
      </c>
      <c r="E10">
        <f>B4</f>
        <v>198</v>
      </c>
    </row>
    <row r="12" spans="1:5" x14ac:dyDescent="0.25">
      <c r="A12" t="s">
        <v>79</v>
      </c>
      <c r="D12" s="25"/>
      <c r="E12" s="25"/>
    </row>
    <row r="14" spans="1:5" x14ac:dyDescent="0.25">
      <c r="B14" t="s">
        <v>42</v>
      </c>
      <c r="D14" t="s">
        <v>81</v>
      </c>
    </row>
    <row r="15" spans="1:5" x14ac:dyDescent="0.25">
      <c r="A15" t="s">
        <v>85</v>
      </c>
      <c r="B15">
        <f>E1</f>
        <v>-32.229159804100505</v>
      </c>
      <c r="C15" t="s">
        <v>80</v>
      </c>
      <c r="D15">
        <f>E2</f>
        <v>0.57637525828204061</v>
      </c>
      <c r="E15" t="s">
        <v>86</v>
      </c>
    </row>
    <row r="17" spans="1:5" x14ac:dyDescent="0.25">
      <c r="A17" t="s">
        <v>101</v>
      </c>
    </row>
    <row r="18" spans="1:5" x14ac:dyDescent="0.25">
      <c r="A18" t="s">
        <v>86</v>
      </c>
      <c r="B18" t="s">
        <v>103</v>
      </c>
      <c r="C18" t="s">
        <v>102</v>
      </c>
      <c r="D18" t="s">
        <v>36</v>
      </c>
      <c r="E18" t="s">
        <v>37</v>
      </c>
    </row>
    <row r="19" spans="1:5" x14ac:dyDescent="0.25">
      <c r="A19">
        <v>180</v>
      </c>
      <c r="B19">
        <f>B15+D15*A19</f>
        <v>71.518386686666801</v>
      </c>
      <c r="C19">
        <f>$E$5*SQRT(1 +(1/n) + ((A19-'5'!$N$6)^2/('5'!$N$7*n)))</f>
        <v>5.3597039634022039</v>
      </c>
      <c r="D19">
        <f>$B$19-$C$19*_xlfn.T.INV.2T(1-gamma,$E$10)</f>
        <v>60.948956794809128</v>
      </c>
      <c r="E19">
        <f>$B$19+$C$19*_xlfn.T.INV.2T(1-gamma,$E$10)</f>
        <v>82.087816578524468</v>
      </c>
    </row>
    <row r="21" spans="1:5" x14ac:dyDescent="0.25">
      <c r="A21" t="s">
        <v>104</v>
      </c>
    </row>
    <row r="22" spans="1:5" x14ac:dyDescent="0.25">
      <c r="A22" t="s">
        <v>105</v>
      </c>
      <c r="B22" t="s">
        <v>106</v>
      </c>
    </row>
    <row r="23" spans="1:5" x14ac:dyDescent="0.25">
      <c r="A23">
        <f>$E$1-$E$3*_xlfn.T.INV.2T(1-gamma,$E$10)</f>
        <v>-52.805622979925992</v>
      </c>
      <c r="B23">
        <f>$E$1+$E$3*_xlfn.T.INV.2T(1-gamma,$E$10)</f>
        <v>-11.652696628275017</v>
      </c>
    </row>
    <row r="24" spans="1:5" x14ac:dyDescent="0.25">
      <c r="A24" t="s">
        <v>107</v>
      </c>
    </row>
    <row r="25" spans="1:5" x14ac:dyDescent="0.25">
      <c r="A25" t="s">
        <v>105</v>
      </c>
      <c r="B25" t="s">
        <v>106</v>
      </c>
    </row>
    <row r="26" spans="1:5" x14ac:dyDescent="0.25">
      <c r="A26">
        <f>$E$2-$E$4*_xlfn.T.INV.2T(1-gamma,$E$10)</f>
        <v>0.45443262692263764</v>
      </c>
      <c r="B26">
        <f>$E$2+$E$4*_xlfn.T.INV.2T(1-gamma,$E$10)</f>
        <v>0.69831788964144359</v>
      </c>
    </row>
    <row r="28" spans="1:5" x14ac:dyDescent="0.25">
      <c r="A28" t="s">
        <v>108</v>
      </c>
    </row>
    <row r="29" spans="1:5" x14ac:dyDescent="0.25">
      <c r="A29" t="s">
        <v>109</v>
      </c>
      <c r="B29" t="s">
        <v>110</v>
      </c>
    </row>
    <row r="30" spans="1:5" x14ac:dyDescent="0.25">
      <c r="A30" t="s">
        <v>50</v>
      </c>
      <c r="B30">
        <f>$E$6*$E$10/((1-$E$6))</f>
        <v>86.880248531130476</v>
      </c>
      <c r="C30" t="s">
        <v>111</v>
      </c>
    </row>
    <row r="31" spans="1:5" x14ac:dyDescent="0.25">
      <c r="A31" t="s">
        <v>51</v>
      </c>
      <c r="B31">
        <f>_xlfn.F.INV.RT(1-gamma,1,E10)</f>
        <v>3.8888529328918917</v>
      </c>
    </row>
    <row r="32" spans="1:5" x14ac:dyDescent="0.25">
      <c r="A32" t="s">
        <v>112</v>
      </c>
    </row>
    <row r="33" spans="1:1" x14ac:dyDescent="0.25">
      <c r="A3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12</vt:i4>
      </vt:variant>
    </vt:vector>
  </HeadingPairs>
  <TitlesOfParts>
    <vt:vector size="28" baseType="lpstr">
      <vt:lpstr>Султанов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'11'!a</vt:lpstr>
      <vt:lpstr>'6'!a</vt:lpstr>
      <vt:lpstr>'7'!a</vt:lpstr>
      <vt:lpstr>'11'!alpha</vt:lpstr>
      <vt:lpstr>alpha</vt:lpstr>
      <vt:lpstr>gamma</vt:lpstr>
      <vt:lpstr>k</vt:lpstr>
      <vt:lpstr>m</vt:lpstr>
      <vt:lpstr>n</vt:lpstr>
      <vt:lpstr>t_gamma</vt:lpstr>
      <vt:lpstr>Вес</vt:lpstr>
      <vt:lpstr>Рост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Дадахон Султанов</dc:creator>
  <cp:lastModifiedBy>Дадахон Султанов</cp:lastModifiedBy>
  <dcterms:created xsi:type="dcterms:W3CDTF">2023-11-30T10:23:22Z</dcterms:created>
  <dcterms:modified xsi:type="dcterms:W3CDTF">2023-12-01T19:54:18Z</dcterms:modified>
</cp:coreProperties>
</file>