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6609E08C-0840-49EB-A974-FB8B46FAC74E}" xr6:coauthVersionLast="47" xr6:coauthVersionMax="47" xr10:uidLastSave="{00000000-0000-0000-0000-000000000000}"/>
  <bookViews>
    <workbookView xWindow="-120" yWindow="-120" windowWidth="29040" windowHeight="15840" xr2:uid="{F637C5FF-B929-4786-88C5-BAF1822724B2}"/>
  </bookViews>
  <sheets>
    <sheet name="初段" sheetId="14" r:id="rId1"/>
    <sheet name="二段" sheetId="13" r:id="rId2"/>
    <sheet name="三段" sheetId="2" r:id="rId3"/>
    <sheet name="四段" sheetId="4" r:id="rId4"/>
    <sheet name="五段" sheetId="5" r:id="rId5"/>
    <sheet name="六段" sheetId="6" r:id="rId6"/>
    <sheet name="七段" sheetId="8" r:id="rId7"/>
    <sheet name="八段" sheetId="10" r:id="rId8"/>
    <sheet name="九段" sheetId="9" r:id="rId9"/>
    <sheet name="十段" sheetId="11" r:id="rId10"/>
    <sheet name="玄人" sheetId="15" r:id="rId11"/>
    <sheet name="名人" sheetId="16" r:id="rId12"/>
    <sheet name="超人" sheetId="17" r:id="rId13"/>
    <sheet name="達人" sheetId="1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1" l="1"/>
  <c r="I2" i="11"/>
  <c r="J3" i="14"/>
  <c r="J2" i="14"/>
  <c r="J3" i="13"/>
  <c r="J2" i="13"/>
  <c r="J3" i="2"/>
  <c r="J2" i="2"/>
  <c r="J3" i="4"/>
  <c r="J2" i="4"/>
  <c r="J3" i="5"/>
  <c r="J2" i="5"/>
  <c r="J3" i="6"/>
  <c r="J2" i="6"/>
  <c r="J3" i="8"/>
  <c r="J2" i="8"/>
  <c r="J3" i="10"/>
  <c r="J2" i="10"/>
  <c r="J3" i="9"/>
  <c r="J2" i="9"/>
  <c r="J3" i="11"/>
  <c r="J2" i="11"/>
  <c r="I3" i="17"/>
  <c r="I2" i="17"/>
  <c r="J2" i="17"/>
  <c r="I3" i="15"/>
  <c r="I2" i="15"/>
  <c r="J3" i="15"/>
  <c r="J2" i="15"/>
  <c r="I3" i="16"/>
  <c r="I2" i="16"/>
  <c r="J2" i="16"/>
  <c r="J3" i="16"/>
  <c r="I3" i="18"/>
  <c r="J3" i="18"/>
  <c r="J2" i="18"/>
  <c r="J3" i="17"/>
  <c r="I2" i="18"/>
  <c r="K3" i="18"/>
  <c r="N2" i="18"/>
  <c r="M2" i="18"/>
  <c r="L2" i="18"/>
  <c r="L3" i="18" s="1"/>
  <c r="K2" i="18"/>
  <c r="A1" i="18" a="1"/>
  <c r="A1" i="18" s="1"/>
  <c r="K3" i="9"/>
  <c r="K3" i="11"/>
  <c r="K3" i="15"/>
  <c r="K3" i="16"/>
  <c r="K3" i="17"/>
  <c r="K3" i="10"/>
  <c r="N2" i="17"/>
  <c r="M2" i="17"/>
  <c r="L2" i="17"/>
  <c r="L3" i="17" s="1"/>
  <c r="K2" i="17"/>
  <c r="A1" i="17" a="1"/>
  <c r="A1" i="17" s="1"/>
  <c r="N2" i="16"/>
  <c r="M2" i="16"/>
  <c r="M3" i="16" s="1"/>
  <c r="L2" i="16"/>
  <c r="L3" i="16" s="1"/>
  <c r="K2" i="16"/>
  <c r="A1" i="16" a="1"/>
  <c r="A1" i="16" s="1"/>
  <c r="A1" i="14" a="1"/>
  <c r="A1" i="14" s="1"/>
  <c r="A1" i="13" a="1"/>
  <c r="A1" i="13" s="1"/>
  <c r="A1" i="2" a="1"/>
  <c r="A1" i="2" s="1"/>
  <c r="A1" i="4" a="1"/>
  <c r="A1" i="4" s="1"/>
  <c r="A1" i="5" a="1"/>
  <c r="A1" i="5" s="1"/>
  <c r="A1" i="6" a="1"/>
  <c r="A1" i="6" s="1"/>
  <c r="A1" i="8" a="1"/>
  <c r="A1" i="8" s="1"/>
  <c r="A1" i="10" a="1"/>
  <c r="A1" i="10" s="1"/>
  <c r="A1" i="9" a="1"/>
  <c r="A1" i="9" s="1"/>
  <c r="A1" i="11" a="1"/>
  <c r="A1" i="11" s="1"/>
  <c r="A1" i="15" a="1"/>
  <c r="A1" i="15" s="1"/>
  <c r="N2" i="15"/>
  <c r="M2" i="15"/>
  <c r="L2" i="15"/>
  <c r="L3" i="15" s="1"/>
  <c r="K2" i="15"/>
  <c r="K3" i="14"/>
  <c r="N2" i="14"/>
  <c r="M2" i="14"/>
  <c r="M3" i="14" s="1"/>
  <c r="L2" i="14"/>
  <c r="K2" i="14"/>
  <c r="H3" i="14" s="1"/>
  <c r="K3" i="13"/>
  <c r="N2" i="13"/>
  <c r="M2" i="13"/>
  <c r="M3" i="13" s="1"/>
  <c r="L2" i="13"/>
  <c r="L3" i="13" s="1"/>
  <c r="K2" i="13"/>
  <c r="N2" i="11"/>
  <c r="M2" i="11"/>
  <c r="M3" i="11" s="1"/>
  <c r="L2" i="11"/>
  <c r="L3" i="11" s="1"/>
  <c r="K2" i="11"/>
  <c r="N2" i="10"/>
  <c r="M2" i="10"/>
  <c r="M3" i="10" s="1"/>
  <c r="L2" i="10"/>
  <c r="K2" i="10"/>
  <c r="H2" i="10" s="1"/>
  <c r="N2" i="9"/>
  <c r="M2" i="9"/>
  <c r="M3" i="9" s="1"/>
  <c r="L2" i="9"/>
  <c r="K2" i="9"/>
  <c r="H2" i="9" s="1"/>
  <c r="K3" i="8"/>
  <c r="N2" i="8"/>
  <c r="M2" i="8"/>
  <c r="M3" i="8" s="1"/>
  <c r="L2" i="8"/>
  <c r="K2" i="8"/>
  <c r="H3" i="8" s="1"/>
  <c r="K3" i="6"/>
  <c r="N2" i="6"/>
  <c r="M2" i="6"/>
  <c r="M3" i="6" s="1"/>
  <c r="L2" i="6"/>
  <c r="K2" i="6"/>
  <c r="H2" i="6" s="1"/>
  <c r="K3" i="5"/>
  <c r="N2" i="5"/>
  <c r="M2" i="5"/>
  <c r="M3" i="5" s="1"/>
  <c r="L2" i="5"/>
  <c r="K2" i="5"/>
  <c r="H3" i="5" s="1"/>
  <c r="K3" i="4"/>
  <c r="N2" i="4"/>
  <c r="M2" i="4"/>
  <c r="M3" i="4" s="1"/>
  <c r="L2" i="4"/>
  <c r="K2" i="4"/>
  <c r="H3" i="4" s="1"/>
  <c r="K3" i="2"/>
  <c r="K2" i="2"/>
  <c r="H3" i="2" s="1"/>
  <c r="M2" i="2"/>
  <c r="M3" i="2" s="1"/>
  <c r="N2" i="2"/>
  <c r="L2" i="2"/>
  <c r="H3" i="10" l="1"/>
  <c r="L3" i="10" s="1"/>
  <c r="H2" i="5"/>
  <c r="L3" i="5" s="1"/>
  <c r="H2" i="4"/>
  <c r="L3" i="4" s="1"/>
  <c r="N3" i="11"/>
  <c r="O2" i="11" s="1"/>
  <c r="H3" i="9"/>
  <c r="H2" i="8"/>
  <c r="H3" i="6"/>
  <c r="L3" i="6" s="1"/>
  <c r="H2" i="2"/>
  <c r="L3" i="2" s="1"/>
  <c r="H2" i="14"/>
  <c r="L3" i="14" s="1"/>
  <c r="M3" i="18"/>
  <c r="N3" i="18"/>
  <c r="M3" i="17"/>
  <c r="N3" i="17"/>
  <c r="N3" i="16"/>
  <c r="O2" i="16" s="1"/>
  <c r="M3" i="15"/>
  <c r="N3" i="15"/>
  <c r="N3" i="9"/>
  <c r="O2" i="9" s="1"/>
  <c r="L3" i="9"/>
  <c r="L3" i="8"/>
  <c r="N3" i="2"/>
  <c r="N3" i="13"/>
  <c r="O2" i="13" s="1"/>
  <c r="N3" i="10"/>
  <c r="O2" i="10" s="1"/>
  <c r="N3" i="8"/>
  <c r="O2" i="8" s="1"/>
  <c r="N3" i="5"/>
  <c r="N3" i="4"/>
  <c r="O2" i="4" s="1"/>
  <c r="N3" i="14"/>
  <c r="O2" i="14" s="1"/>
  <c r="N3" i="6"/>
  <c r="O2" i="6" s="1"/>
  <c r="O2" i="5" l="1"/>
  <c r="O2" i="2"/>
  <c r="O2" i="18"/>
  <c r="O2" i="17"/>
  <c r="O2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<sst xmlns="http://schemas.openxmlformats.org/spreadsheetml/2006/main" count="224" uniqueCount="52">
  <si>
    <t>Combo</t>
    <phoneticPr fontId="1"/>
  </si>
  <si>
    <t>良</t>
    <rPh sb="0" eb="1">
      <t>ヨ</t>
    </rPh>
    <phoneticPr fontId="1"/>
  </si>
  <si>
    <t>可</t>
    <rPh sb="0" eb="1">
      <t>カ</t>
    </rPh>
    <phoneticPr fontId="1"/>
  </si>
  <si>
    <t>不可</t>
    <rPh sb="0" eb="2">
      <t>フカ</t>
    </rPh>
    <phoneticPr fontId="1"/>
  </si>
  <si>
    <t>判定</t>
    <rPh sb="0" eb="2">
      <t>ハンテイ</t>
    </rPh>
    <phoneticPr fontId="1"/>
  </si>
  <si>
    <t>不可条件</t>
    <rPh sb="0" eb="2">
      <t>フカ</t>
    </rPh>
    <rPh sb="2" eb="4">
      <t>ジョウケン</t>
    </rPh>
    <phoneticPr fontId="1"/>
  </si>
  <si>
    <t>可条件</t>
    <rPh sb="0" eb="1">
      <t>カ</t>
    </rPh>
    <rPh sb="1" eb="3">
      <t>ジョウケン</t>
    </rPh>
    <phoneticPr fontId="1"/>
  </si>
  <si>
    <t>星</t>
    <rPh sb="0" eb="1">
      <t>ホシ</t>
    </rPh>
    <phoneticPr fontId="1"/>
  </si>
  <si>
    <t>合計</t>
    <rPh sb="0" eb="2">
      <t>ゴウケイ</t>
    </rPh>
    <phoneticPr fontId="1"/>
  </si>
  <si>
    <t>良条件</t>
    <rPh sb="0" eb="1">
      <t>ヨ</t>
    </rPh>
    <rPh sb="1" eb="3">
      <t>ジョウケン</t>
    </rPh>
    <phoneticPr fontId="1"/>
  </si>
  <si>
    <t>ゲッタバンバン</t>
    <phoneticPr fontId="1"/>
  </si>
  <si>
    <t>女解剖</t>
    <phoneticPr fontId="1"/>
  </si>
  <si>
    <t>世界はいつでもミステリー</t>
    <phoneticPr fontId="1"/>
  </si>
  <si>
    <t>Jungle P</t>
    <phoneticPr fontId="1"/>
  </si>
  <si>
    <t>黒神クロニクル</t>
    <phoneticPr fontId="1"/>
  </si>
  <si>
    <t>Day by Day!</t>
    <phoneticPr fontId="1"/>
  </si>
  <si>
    <t>冒険日和</t>
    <phoneticPr fontId="1"/>
  </si>
  <si>
    <t>OLA!!</t>
    <phoneticPr fontId="1"/>
  </si>
  <si>
    <t>グッバイ宣言</t>
    <phoneticPr fontId="1"/>
  </si>
  <si>
    <t>鏡の国のアリス(裏)</t>
    <rPh sb="8" eb="9">
      <t>ウラ</t>
    </rPh>
    <phoneticPr fontId="1"/>
  </si>
  <si>
    <t>夢うつつカタルシス</t>
    <phoneticPr fontId="1"/>
  </si>
  <si>
    <t>MATSURI D／A</t>
    <phoneticPr fontId="1"/>
  </si>
  <si>
    <t>ラプソディ・イン・ブルー</t>
    <phoneticPr fontId="1"/>
  </si>
  <si>
    <t>傾奇者、罷り通る！</t>
    <phoneticPr fontId="1"/>
  </si>
  <si>
    <t>ニジイロバトン</t>
    <phoneticPr fontId="1"/>
  </si>
  <si>
    <t>あまてらすJK</t>
    <phoneticPr fontId="1"/>
  </si>
  <si>
    <t>ヴィラン(裏)</t>
    <rPh sb="5" eb="6">
      <t>ウラ</t>
    </rPh>
    <phoneticPr fontId="1"/>
  </si>
  <si>
    <t>女神な世界 III</t>
    <phoneticPr fontId="1"/>
  </si>
  <si>
    <t>フォニイ(裏)</t>
    <rPh sb="5" eb="6">
      <t>ウラ</t>
    </rPh>
    <phoneticPr fontId="1"/>
  </si>
  <si>
    <t>音虫を響かせろ！</t>
    <phoneticPr fontId="1"/>
  </si>
  <si>
    <r>
      <t>TOKIMEKI</t>
    </r>
    <r>
      <rPr>
        <sz val="10"/>
        <color theme="1"/>
        <rFont val="Segoe UI Symbol"/>
        <family val="1"/>
      </rPr>
      <t>♡</t>
    </r>
    <r>
      <rPr>
        <sz val="10"/>
        <color theme="1"/>
        <rFont val="UD デジタル 教科書体 N-R"/>
        <family val="1"/>
        <charset val="128"/>
      </rPr>
      <t>ですとろいやー！！</t>
    </r>
    <phoneticPr fontId="1"/>
  </si>
  <si>
    <t>テクノヴェルクメドレー</t>
    <phoneticPr fontId="1"/>
  </si>
  <si>
    <t>絶望へのトッカータ</t>
    <phoneticPr fontId="1"/>
  </si>
  <si>
    <t>河童の皿はこんなにも</t>
    <phoneticPr fontId="1"/>
  </si>
  <si>
    <t>マオウのショウタイム</t>
    <phoneticPr fontId="1"/>
  </si>
  <si>
    <t>雲の彼方の大地の風</t>
    <phoneticPr fontId="1"/>
  </si>
  <si>
    <t>風魔モジュール6768(裏)</t>
    <phoneticPr fontId="1"/>
  </si>
  <si>
    <t>RUN PAC-MAN RUN!</t>
    <phoneticPr fontId="1"/>
  </si>
  <si>
    <t>リトルホワイトウィッチ</t>
    <phoneticPr fontId="1"/>
  </si>
  <si>
    <t>またさいたま2000</t>
    <phoneticPr fontId="1"/>
  </si>
  <si>
    <t>紫煌ノ乱</t>
    <phoneticPr fontId="1"/>
  </si>
  <si>
    <t>ex寅 Trap!!</t>
    <phoneticPr fontId="1"/>
  </si>
  <si>
    <t>MEGALOVANIA(裏)</t>
    <phoneticPr fontId="1"/>
  </si>
  <si>
    <t>ESCAPE FROM CRISIS(裏)</t>
    <phoneticPr fontId="1"/>
  </si>
  <si>
    <t>疾風怒濤</t>
    <phoneticPr fontId="1"/>
  </si>
  <si>
    <t>鬼走曲第24番</t>
    <phoneticPr fontId="1"/>
  </si>
  <si>
    <t>Central Dogma Pt.2</t>
    <phoneticPr fontId="1"/>
  </si>
  <si>
    <t>THE FIXER</t>
    <phoneticPr fontId="1"/>
  </si>
  <si>
    <t>≠MM</t>
    <phoneticPr fontId="1"/>
  </si>
  <si>
    <t>わら得る2000</t>
    <phoneticPr fontId="1"/>
  </si>
  <si>
    <t>Central Dogma Pt.1(裏)</t>
    <phoneticPr fontId="1"/>
  </si>
  <si>
    <t>Vixtory(裏)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</si>
</sst>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UD デジタル 教科書体 N-R"/>
      <family val="1"/>
      <charset val="128"/>
    </font>
    <font>
      <sz val="11"/>
      <color theme="1"/>
      <name val="UD デジタル 教科書体 N-B"/>
      <family val="1"/>
      <charset val="128"/>
    </font>
    <font>
      <sz val="14"/>
      <color theme="1"/>
      <name val="UD デジタル 教科書体 N-R"/>
      <family val="1"/>
      <charset val="128"/>
    </font>
    <font>
      <sz val="11"/>
      <color theme="0" tint="-0.249977111117893"/>
      <name val="UD デジタル 教科書体 N-R"/>
      <family val="1"/>
      <charset val="128"/>
    </font>
    <font>
      <sz val="10"/>
      <color theme="1"/>
      <name val="UD デジタル 教科書体 N-R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42"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4"/>
      </font>
    </dxf>
    <dxf>
      <font>
        <b/>
        <i val="0"/>
        <color theme="7"/>
      </font>
    </dxf>
    <dxf>
      <font>
        <b/>
        <i val="0"/>
        <color rgb="FFFF0000"/>
      </font>
    </dxf>
    <dxf>
      <font>
        <b/>
        <i val="0"/>
        <color theme="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A5F1-DB1C-45A5-9A21-381D6D471329}">
  <dimension ref="A1:O4"/>
  <sheetViews>
    <sheetView tabSelected="1" zoomScale="150" zoomScaleNormal="150" workbookViewId="0"/>
  </sheetViews>
  <sheetFormatPr defaultRowHeight="15" x14ac:dyDescent="0.4"/>
  <cols>
    <col min="1" max="1" width="25" style="1" customWidth="1"/>
    <col min="2" max="2" width="2.5" style="1" customWidth="1"/>
    <col min="3" max="6" width="5.625" style="1" customWidth="1"/>
    <col min="7" max="7" width="1.25" style="1" customWidth="1"/>
    <col min="8" max="14" width="6.25" style="1" customWidth="1"/>
    <col min="15" max="16384" width="9" style="1"/>
  </cols>
  <sheetData>
    <row r="1" spans="1:15" x14ac:dyDescent="0.4">
      <c r="A1" s="3" t="str" cm="1">
        <f t="array" aca="1" ref="A1" ca="1">RIGHT(CELL("filename",A1),2)</f>
        <v>初段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9</v>
      </c>
      <c r="I1" s="1" t="s">
        <v>6</v>
      </c>
      <c r="J1" s="1" t="s">
        <v>5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4">
      <c r="A2" s="1" t="s">
        <v>10</v>
      </c>
      <c r="B2" s="1">
        <v>6</v>
      </c>
      <c r="C2" s="1">
        <v>300</v>
      </c>
      <c r="H2" s="1">
        <f>_xlfn.FLOOR.MATH($K$2*0.62)</f>
        <v>630</v>
      </c>
      <c r="I2" s="1">
        <v>9999</v>
      </c>
      <c r="J2" s="1">
        <f>MAX(1,_xlfn.FLOOR.MATH(30/3*COUNT(C:C)))</f>
        <v>30</v>
      </c>
      <c r="K2" s="1">
        <f>SUMIF(C:C,"&gt;=0")</f>
        <v>1017</v>
      </c>
      <c r="L2" s="1">
        <f>SUMIF(D:D,"&gt;=0")</f>
        <v>0</v>
      </c>
      <c r="M2" s="1">
        <f t="shared" ref="M2:N2" si="0">SUMIF(E:E,"&gt;=0")</f>
        <v>0</v>
      </c>
      <c r="N2" s="1">
        <f t="shared" si="0"/>
        <v>0</v>
      </c>
      <c r="O2" s="5" t="str">
        <f>IF(OR(M3=0,N3=0),"不合格",IF(K3=0,"",IF(MIN(L3:N3)=0,"不合格",IF(MIN(L3:N3)=1,"赤合格","金合格"))))</f>
        <v/>
      </c>
    </row>
    <row r="3" spans="1:15" x14ac:dyDescent="0.4">
      <c r="A3" s="1" t="s">
        <v>11</v>
      </c>
      <c r="B3" s="1">
        <v>6</v>
      </c>
      <c r="C3" s="1">
        <v>352</v>
      </c>
      <c r="H3" s="1">
        <f>_xlfn.FLOOR.MATH($K$2*0.65)</f>
        <v>661</v>
      </c>
      <c r="I3" s="1">
        <v>9999</v>
      </c>
      <c r="J3" s="1">
        <f>MAX(1,_xlfn.FLOOR.MATH(15/3*COUNT(C:C)))</f>
        <v>15</v>
      </c>
      <c r="K3" s="2">
        <f>IF(COUNT(C:C)=COUNT(D:D),2,0)</f>
        <v>0</v>
      </c>
      <c r="L3" s="2">
        <f>IF(L2&gt;=H3,2,IF(L2&gt;=H2,1,0))</f>
        <v>0</v>
      </c>
      <c r="M3" s="2">
        <f>IF(M2&gt;=I2,0,IF(M2&gt;=I3,1,2))</f>
        <v>2</v>
      </c>
      <c r="N3" s="2">
        <f>IF(N2&gt;=J2,0,IF(N2&gt;=J3,1,2))</f>
        <v>2</v>
      </c>
      <c r="O3" s="5"/>
    </row>
    <row r="4" spans="1:15" x14ac:dyDescent="0.4">
      <c r="A4" s="1" t="s">
        <v>12</v>
      </c>
      <c r="B4" s="1">
        <v>7</v>
      </c>
      <c r="C4" s="1">
        <v>365</v>
      </c>
    </row>
  </sheetData>
  <mergeCells count="1">
    <mergeCell ref="O2:O3"/>
  </mergeCells>
  <phoneticPr fontId="1"/>
  <conditionalFormatting sqref="O2:O3">
    <cfRule type="expression" dxfId="41" priority="1">
      <formula>$O$2="不合格"</formula>
    </cfRule>
    <cfRule type="expression" dxfId="40" priority="2">
      <formula>$O$2="赤合格"</formula>
    </cfRule>
    <cfRule type="expression" dxfId="39" priority="3">
      <formula>$O$2="金合格"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908D-6663-4B2C-8547-40E13196DE9A}">
  <dimension ref="A1:O4"/>
  <sheetViews>
    <sheetView zoomScale="150" zoomScaleNormal="150" workbookViewId="0"/>
  </sheetViews>
  <sheetFormatPr defaultRowHeight="15" x14ac:dyDescent="0.4"/>
  <cols>
    <col min="1" max="1" width="25" style="1" customWidth="1"/>
    <col min="2" max="2" width="2.5" style="1" customWidth="1"/>
    <col min="3" max="6" width="5.625" style="1" customWidth="1"/>
    <col min="7" max="7" width="1.25" style="1" customWidth="1"/>
    <col min="8" max="14" width="6.25" style="1" customWidth="1"/>
    <col min="15" max="16384" width="9" style="1"/>
  </cols>
  <sheetData>
    <row r="1" spans="1:15" x14ac:dyDescent="0.4">
      <c r="A1" s="3" t="str" cm="1">
        <f t="array" aca="1" ref="A1" ca="1">RIGHT(CELL("filename",A1),2)</f>
        <v>二段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9</v>
      </c>
      <c r="I1" s="1" t="s">
        <v>6</v>
      </c>
      <c r="J1" s="1" t="s">
        <v>5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4">
      <c r="A2" s="1" t="s">
        <v>13</v>
      </c>
      <c r="B2" s="1">
        <v>7</v>
      </c>
      <c r="C2" s="1">
        <v>452</v>
      </c>
      <c r="H2" s="1">
        <v>976</v>
      </c>
      <c r="I2" s="1">
        <v>9999</v>
      </c>
      <c r="J2" s="1">
        <f>MAX(1,_xlfn.FLOOR.MATH(26/3*COUNT(C:C)))</f>
        <v>26</v>
      </c>
      <c r="K2" s="1">
        <f>SUMIF(C:C,"&gt;=0")</f>
        <v>1627</v>
      </c>
      <c r="L2" s="1">
        <f>SUMIF(D:D,"&gt;=0")</f>
        <v>0</v>
      </c>
      <c r="M2" s="1">
        <f t="shared" ref="M2:N2" si="0">SUMIF(E:E,"&gt;=0")</f>
        <v>0</v>
      </c>
      <c r="N2" s="1">
        <f t="shared" si="0"/>
        <v>0</v>
      </c>
      <c r="O2" s="5" t="str">
        <f>IF(OR(M3=0,N3=0),"不合格",IF(K3=0,"",IF(MIN(L3:N3)=0,"不合格",IF(MIN(L3:N3)=1,"赤合格","金合格"))))</f>
        <v/>
      </c>
    </row>
    <row r="3" spans="1:15" x14ac:dyDescent="0.4">
      <c r="A3" s="1" t="s">
        <v>14</v>
      </c>
      <c r="B3" s="1">
        <v>7</v>
      </c>
      <c r="C3" s="1">
        <v>567</v>
      </c>
      <c r="H3" s="1">
        <v>1021</v>
      </c>
      <c r="I3" s="1">
        <v>9999</v>
      </c>
      <c r="J3" s="1">
        <f>MAX(1,_xlfn.FLOOR.MATH(14/3*COUNT(C:C)))</f>
        <v>14</v>
      </c>
      <c r="K3" s="2">
        <f>IF(COUNT(C:C)=COUNT(D:D),2,0)</f>
        <v>0</v>
      </c>
      <c r="L3" s="2">
        <f>IF(L2&gt;=H3,2,IF(L2&gt;=H2,1,0))</f>
        <v>0</v>
      </c>
      <c r="M3" s="2">
        <f>IF(M2&gt;=I2,0,IF(M2&gt;=I3,1,2))</f>
        <v>2</v>
      </c>
      <c r="N3" s="2">
        <f>IF(N2&gt;=J2,0,IF(N2&gt;=J3,1,2))</f>
        <v>2</v>
      </c>
      <c r="O3" s="5"/>
    </row>
    <row r="4" spans="1:15" x14ac:dyDescent="0.4">
      <c r="A4" s="1" t="s">
        <v>15</v>
      </c>
      <c r="B4" s="1">
        <v>8</v>
      </c>
      <c r="C4" s="1">
        <v>608</v>
      </c>
    </row>
  </sheetData>
  <mergeCells count="1">
    <mergeCell ref="O2:O3"/>
  </mergeCells>
  <phoneticPr fontId="1"/>
  <conditionalFormatting sqref="O2:O3">
    <cfRule type="expression" dxfId="38" priority="1">
      <formula>$O$2="不合格"</formula>
    </cfRule>
    <cfRule type="expression" dxfId="37" priority="2">
      <formula>$O$2="赤合格"</formula>
    </cfRule>
    <cfRule type="expression" dxfId="36" priority="3">
      <formula>$O$2="金合格"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9F67-B24E-46EE-A8DD-30944E4905FC}">
  <dimension ref="A1:O4"/>
  <sheetViews>
    <sheetView zoomScale="150" zoomScaleNormal="150" workbookViewId="0"/>
  </sheetViews>
  <sheetFormatPr defaultRowHeight="15" x14ac:dyDescent="0.4"/>
  <cols>
    <col min="1" max="1" width="25" style="1" customWidth="1"/>
    <col min="2" max="2" width="2.5" style="1" customWidth="1"/>
    <col min="3" max="6" width="5.625" style="1" customWidth="1"/>
    <col min="7" max="7" width="1.25" style="1" customWidth="1"/>
    <col min="8" max="14" width="6.25" style="1" customWidth="1"/>
    <col min="15" max="16384" width="9" style="1"/>
  </cols>
  <sheetData>
    <row r="1" spans="1:15" x14ac:dyDescent="0.4">
      <c r="A1" s="3" t="str" cm="1">
        <f t="array" aca="1" ref="A1" ca="1">RIGHT(CELL("filename",A1),2)</f>
        <v>三段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9</v>
      </c>
      <c r="I1" s="1" t="s">
        <v>6</v>
      </c>
      <c r="J1" s="1" t="s">
        <v>5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4">
      <c r="A2" s="1" t="s">
        <v>16</v>
      </c>
      <c r="B2" s="1">
        <v>8</v>
      </c>
      <c r="C2" s="1">
        <v>506</v>
      </c>
      <c r="H2" s="1">
        <f>_xlfn.FLOOR.MATH($K$2*0.7)</f>
        <v>922</v>
      </c>
      <c r="I2" s="1">
        <v>9999</v>
      </c>
      <c r="J2" s="1">
        <f>MAX(1,_xlfn.FLOOR.MATH(28/3*COUNT(C:C)))</f>
        <v>28</v>
      </c>
      <c r="K2" s="1">
        <f>SUMIF(C:C,"&gt;=0")</f>
        <v>1318</v>
      </c>
      <c r="L2" s="1">
        <f>SUMIF(D:D,"&gt;=0")</f>
        <v>0</v>
      </c>
      <c r="M2" s="1">
        <f t="shared" ref="M2:N2" si="0">SUMIF(E:E,"&gt;=0")</f>
        <v>0</v>
      </c>
      <c r="N2" s="1">
        <f t="shared" si="0"/>
        <v>0</v>
      </c>
      <c r="O2" s="5" t="str">
        <f>IF(OR(M3=0,N3=0),"不合格",IF(K3=0,"",IF(MIN(L3:N3)=0,"不合格",IF(MIN(L3:N3)=1,"赤合格","金合格"))))</f>
        <v/>
      </c>
    </row>
    <row r="3" spans="1:15" x14ac:dyDescent="0.4">
      <c r="A3" s="1" t="s">
        <v>17</v>
      </c>
      <c r="B3" s="1">
        <v>7</v>
      </c>
      <c r="C3" s="1">
        <v>243</v>
      </c>
      <c r="H3" s="1">
        <f>_xlfn.FLOOR.MATH($K$2*0.73)</f>
        <v>962</v>
      </c>
      <c r="I3" s="1">
        <v>9999</v>
      </c>
      <c r="J3" s="1">
        <f>MAX(1,_xlfn.FLOOR.MATH(14/3*COUNT(C:C)))</f>
        <v>14</v>
      </c>
      <c r="K3" s="2">
        <f>IF(COUNT(C:C)=COUNT(D:D),2,0)</f>
        <v>0</v>
      </c>
      <c r="L3" s="2">
        <f>IF(L2&gt;=H3,2,IF(L2&gt;=H2,1,0))</f>
        <v>0</v>
      </c>
      <c r="M3" s="2">
        <f>IF(M2&gt;=I2,0,IF(M2&gt;=I3,1,2))</f>
        <v>2</v>
      </c>
      <c r="N3" s="2">
        <f>IF(N2&gt;=J2,0,IF(N2&gt;=J3,1,2))</f>
        <v>2</v>
      </c>
      <c r="O3" s="5"/>
    </row>
    <row r="4" spans="1:15" x14ac:dyDescent="0.4">
      <c r="A4" s="1" t="s">
        <v>19</v>
      </c>
      <c r="B4" s="1">
        <v>8</v>
      </c>
      <c r="C4" s="1">
        <v>569</v>
      </c>
    </row>
  </sheetData>
  <mergeCells count="1">
    <mergeCell ref="O2:O3"/>
  </mergeCells>
  <phoneticPr fontId="1"/>
  <conditionalFormatting sqref="O2:O3">
    <cfRule type="expression" dxfId="35" priority="1">
      <formula>$O$2="不合格"</formula>
    </cfRule>
    <cfRule type="expression" dxfId="34" priority="2">
      <formula>$O$2="赤合格"</formula>
    </cfRule>
    <cfRule type="expression" dxfId="33" priority="3">
      <formula>$O$2="金合格"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498B-3719-4F51-A955-573D6D3392FC}">
  <dimension ref="A1:O4"/>
  <sheetViews>
    <sheetView zoomScale="150" zoomScaleNormal="150" workbookViewId="0"/>
  </sheetViews>
  <sheetFormatPr defaultRowHeight="15" x14ac:dyDescent="0.4"/>
  <cols>
    <col min="1" max="1" width="25" style="1" customWidth="1"/>
    <col min="2" max="2" width="2.5" style="1" customWidth="1"/>
    <col min="3" max="6" width="5.625" style="1" customWidth="1"/>
    <col min="7" max="7" width="1.25" style="1" customWidth="1"/>
    <col min="8" max="14" width="6.25" style="1" customWidth="1"/>
    <col min="15" max="16384" width="9" style="1"/>
  </cols>
  <sheetData>
    <row r="1" spans="1:15" x14ac:dyDescent="0.4">
      <c r="A1" s="3" t="str" cm="1">
        <f t="array" aca="1" ref="A1" ca="1">RIGHT(CELL("filename",A1),2)</f>
        <v>四段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9</v>
      </c>
      <c r="I1" s="1" t="s">
        <v>6</v>
      </c>
      <c r="J1" s="1" t="s">
        <v>5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4">
      <c r="A2" s="1" t="s">
        <v>18</v>
      </c>
      <c r="B2" s="1">
        <v>8</v>
      </c>
      <c r="C2" s="1">
        <v>686</v>
      </c>
      <c r="H2" s="1">
        <f>_xlfn.FLOOR.MATH($K$2*0.74)</f>
        <v>1252</v>
      </c>
      <c r="I2" s="1">
        <v>9999</v>
      </c>
      <c r="J2" s="1">
        <f>MAX(1,_xlfn.FLOOR.MATH(25/3*COUNT(C:C)))</f>
        <v>25</v>
      </c>
      <c r="K2" s="1">
        <f>SUMIF(C:C,"&gt;=0")</f>
        <v>1693</v>
      </c>
      <c r="L2" s="1">
        <f>SUMIF(D:D,"&gt;=0")</f>
        <v>0</v>
      </c>
      <c r="M2" s="1">
        <f t="shared" ref="M2:N2" si="0">SUMIF(E:E,"&gt;=0")</f>
        <v>0</v>
      </c>
      <c r="N2" s="1">
        <f t="shared" si="0"/>
        <v>0</v>
      </c>
      <c r="O2" s="5" t="str">
        <f>IF(OR(M3=0,N3=0),"不合格",IF(K3=0,"",IF(MIN(L3:N3)=0,"不合格",IF(MIN(L3:N3)=1,"赤合格","金合格"))))</f>
        <v/>
      </c>
    </row>
    <row r="3" spans="1:15" x14ac:dyDescent="0.4">
      <c r="A3" s="1" t="s">
        <v>20</v>
      </c>
      <c r="B3" s="1">
        <v>8</v>
      </c>
      <c r="C3" s="1">
        <v>433</v>
      </c>
      <c r="H3" s="1">
        <f>_xlfn.FLOOR.MATH($K$2*0.77)</f>
        <v>1303</v>
      </c>
      <c r="I3" s="1">
        <v>9999</v>
      </c>
      <c r="J3" s="1">
        <f>MAX(1,_xlfn.FLOOR.MATH(12/3*COUNT(C:C)))</f>
        <v>12</v>
      </c>
      <c r="K3" s="2">
        <f>IF(COUNT(C:C)=COUNT(D:D),2,0)</f>
        <v>0</v>
      </c>
      <c r="L3" s="2">
        <f>IF(L2&gt;=H3,2,IF(L2&gt;=H2,1,0))</f>
        <v>0</v>
      </c>
      <c r="M3" s="2">
        <f>IF(M2&gt;=I2,0,IF(M2&gt;=I3,1,2))</f>
        <v>2</v>
      </c>
      <c r="N3" s="2">
        <f>IF(N2&gt;=J2,0,IF(N2&gt;=J3,1,2))</f>
        <v>2</v>
      </c>
      <c r="O3" s="5"/>
    </row>
    <row r="4" spans="1:15" x14ac:dyDescent="0.4">
      <c r="A4" s="1" t="s">
        <v>21</v>
      </c>
      <c r="B4" s="1">
        <v>8</v>
      </c>
      <c r="C4" s="1">
        <v>574</v>
      </c>
    </row>
  </sheetData>
  <mergeCells count="1">
    <mergeCell ref="O2:O3"/>
  </mergeCells>
  <phoneticPr fontId="1"/>
  <conditionalFormatting sqref="O2:O3">
    <cfRule type="expression" dxfId="32" priority="1">
      <formula>$O$2="不合格"</formula>
    </cfRule>
    <cfRule type="expression" dxfId="31" priority="2">
      <formula>$O$2="赤合格"</formula>
    </cfRule>
    <cfRule type="expression" dxfId="30" priority="3">
      <formula>$O$2="金合格"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275D-FF1E-4464-93E5-B174A59AB085}">
  <dimension ref="A1:O4"/>
  <sheetViews>
    <sheetView zoomScale="150" zoomScaleNormal="150" workbookViewId="0"/>
  </sheetViews>
  <sheetFormatPr defaultRowHeight="15" x14ac:dyDescent="0.4"/>
  <cols>
    <col min="1" max="1" width="25" style="1" customWidth="1"/>
    <col min="2" max="2" width="2.5" style="1" customWidth="1"/>
    <col min="3" max="6" width="5.625" style="1" customWidth="1"/>
    <col min="7" max="7" width="1.25" style="1" customWidth="1"/>
    <col min="8" max="14" width="6.25" style="1" customWidth="1"/>
    <col min="15" max="16384" width="9" style="1"/>
  </cols>
  <sheetData>
    <row r="1" spans="1:15" x14ac:dyDescent="0.4">
      <c r="A1" s="3" t="str" cm="1">
        <f t="array" aca="1" ref="A1" ca="1">RIGHT(CELL("filename",A1),2)</f>
        <v>五段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9</v>
      </c>
      <c r="I1" s="1" t="s">
        <v>6</v>
      </c>
      <c r="J1" s="1" t="s">
        <v>5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4">
      <c r="A2" s="1" t="s">
        <v>22</v>
      </c>
      <c r="B2" s="1">
        <v>8</v>
      </c>
      <c r="C2" s="1">
        <v>563</v>
      </c>
      <c r="H2" s="1">
        <f>_xlfn.FLOOR.MATH($K$2*0.78)</f>
        <v>1536</v>
      </c>
      <c r="I2" s="1">
        <v>9999</v>
      </c>
      <c r="J2" s="1">
        <f>MAX(1,_xlfn.FLOOR.MATH(19/3*COUNT(C:C)))</f>
        <v>19</v>
      </c>
      <c r="K2" s="1">
        <f>SUMIF(C:C,"&gt;=0")</f>
        <v>1970</v>
      </c>
      <c r="L2" s="1">
        <f>SUMIF(D:D,"&gt;=0")</f>
        <v>0</v>
      </c>
      <c r="M2" s="1">
        <f t="shared" ref="M2:N2" si="0">SUMIF(E:E,"&gt;=0")</f>
        <v>0</v>
      </c>
      <c r="N2" s="1">
        <f t="shared" si="0"/>
        <v>0</v>
      </c>
      <c r="O2" s="5" t="str">
        <f>IF(OR(M3=0,N3=0),"不合格",IF(K3=0,"",IF(MIN(L3:N3)=0,"不合格",IF(MIN(L3:N3)=1,"赤合格","金合格"))))</f>
        <v/>
      </c>
    </row>
    <row r="3" spans="1:15" x14ac:dyDescent="0.4">
      <c r="A3" s="1" t="s">
        <v>23</v>
      </c>
      <c r="B3" s="1">
        <v>8</v>
      </c>
      <c r="C3" s="1">
        <v>694</v>
      </c>
      <c r="H3" s="1">
        <f>_xlfn.FLOOR.MATH($K$2*0.81)</f>
        <v>1595</v>
      </c>
      <c r="I3" s="1">
        <v>9999</v>
      </c>
      <c r="J3" s="1">
        <f>MAX(1,_xlfn.FLOOR.MATH(9/3*COUNT(C:C)))</f>
        <v>9</v>
      </c>
      <c r="K3" s="2">
        <f>IF(COUNT(C:C)=COUNT(D:D),2,0)</f>
        <v>0</v>
      </c>
      <c r="L3" s="2">
        <f>IF(L2&gt;=H3,2,IF(L2&gt;=H2,1,0))</f>
        <v>0</v>
      </c>
      <c r="M3" s="2">
        <f>IF(M2&gt;=I2,0,IF(M2&gt;=I3,1,2))</f>
        <v>2</v>
      </c>
      <c r="N3" s="2">
        <f>IF(N2&gt;=J2,0,IF(N2&gt;=J3,1,2))</f>
        <v>2</v>
      </c>
      <c r="O3" s="5"/>
    </row>
    <row r="4" spans="1:15" x14ac:dyDescent="0.4">
      <c r="A4" s="1" t="s">
        <v>24</v>
      </c>
      <c r="B4" s="1">
        <v>8</v>
      </c>
      <c r="C4" s="1">
        <v>713</v>
      </c>
    </row>
  </sheetData>
  <mergeCells count="1">
    <mergeCell ref="O2:O3"/>
  </mergeCells>
  <phoneticPr fontId="1"/>
  <conditionalFormatting sqref="O2:O3">
    <cfRule type="expression" dxfId="29" priority="1">
      <formula>$O$2="不合格"</formula>
    </cfRule>
    <cfRule type="expression" dxfId="28" priority="2">
      <formula>$O$2="赤合格"</formula>
    </cfRule>
    <cfRule type="expression" dxfId="27" priority="3">
      <formula>$O$2="金合格"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428A-58F9-4D74-8968-3C10DEEBF6AE}">
  <dimension ref="A1:O4"/>
  <sheetViews>
    <sheetView zoomScale="150" zoomScaleNormal="150" workbookViewId="0"/>
  </sheetViews>
  <sheetFormatPr defaultRowHeight="15" x14ac:dyDescent="0.4"/>
  <cols>
    <col min="1" max="1" width="25" style="1" customWidth="1"/>
    <col min="2" max="2" width="2.5" style="1" customWidth="1"/>
    <col min="3" max="6" width="5.625" style="1" customWidth="1"/>
    <col min="7" max="7" width="1.25" style="1" customWidth="1"/>
    <col min="8" max="14" width="6.25" style="1" customWidth="1"/>
    <col min="15" max="16384" width="9" style="1"/>
  </cols>
  <sheetData>
    <row r="1" spans="1:15" x14ac:dyDescent="0.4">
      <c r="A1" s="3" t="str" cm="1">
        <f t="array" aca="1" ref="A1" ca="1">RIGHT(CELL("filename",A1),2)</f>
        <v>六段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9</v>
      </c>
      <c r="I1" s="1" t="s">
        <v>6</v>
      </c>
      <c r="J1" s="1" t="s">
        <v>5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4">
      <c r="A2" s="1" t="s">
        <v>25</v>
      </c>
      <c r="B2" s="1">
        <v>8</v>
      </c>
      <c r="C2" s="1">
        <v>702</v>
      </c>
      <c r="H2" s="1">
        <f>_xlfn.FLOOR.MATH($K$2*0.82)</f>
        <v>1592</v>
      </c>
      <c r="I2" s="1">
        <v>9999</v>
      </c>
      <c r="J2" s="1">
        <f>MAX(1,_xlfn.FLOOR.MATH(21/3*COUNT(C:C)))</f>
        <v>21</v>
      </c>
      <c r="K2" s="1">
        <f>SUMIF(C:C,"&gt;=0")</f>
        <v>1942</v>
      </c>
      <c r="L2" s="1">
        <f>SUMIF(D:D,"&gt;=0")</f>
        <v>0</v>
      </c>
      <c r="M2" s="1">
        <f t="shared" ref="M2:N2" si="0">SUMIF(E:E,"&gt;=0")</f>
        <v>0</v>
      </c>
      <c r="N2" s="1">
        <f t="shared" si="0"/>
        <v>0</v>
      </c>
      <c r="O2" s="5" t="str">
        <f>IF(OR(M3=0,N3=0),"不合格",IF(K3=0,"",IF(MIN(L3:N3)=0,"不合格",IF(MIN(L3:N3)=1,"赤合格","金合格"))))</f>
        <v/>
      </c>
    </row>
    <row r="3" spans="1:15" x14ac:dyDescent="0.4">
      <c r="A3" s="1" t="s">
        <v>26</v>
      </c>
      <c r="B3" s="1">
        <v>8</v>
      </c>
      <c r="C3" s="1">
        <v>562</v>
      </c>
      <c r="H3" s="1">
        <f>_xlfn.FLOOR.MATH($K$2*0.85)</f>
        <v>1650</v>
      </c>
      <c r="I3" s="1">
        <v>9999</v>
      </c>
      <c r="J3" s="1">
        <f>MAX(1,_xlfn.FLOOR.MATH(10/3*COUNT(C:C)))</f>
        <v>10</v>
      </c>
      <c r="K3" s="2">
        <f>IF(COUNT(C:C)=COUNT(D:D),2,0)</f>
        <v>0</v>
      </c>
      <c r="L3" s="2">
        <f>IF(L2&gt;=H3,2,IF(L2&gt;=H2,1,0))</f>
        <v>0</v>
      </c>
      <c r="M3" s="2">
        <f>IF(M2&gt;=I2,0,IF(M2&gt;=I3,1,2))</f>
        <v>2</v>
      </c>
      <c r="N3" s="2">
        <f>IF(N2&gt;=J2,0,IF(N2&gt;=J3,1,2))</f>
        <v>2</v>
      </c>
      <c r="O3" s="5"/>
    </row>
    <row r="4" spans="1:15" x14ac:dyDescent="0.4">
      <c r="A4" s="1" t="s">
        <v>27</v>
      </c>
      <c r="B4" s="1">
        <v>8</v>
      </c>
      <c r="C4" s="1">
        <v>678</v>
      </c>
    </row>
  </sheetData>
  <mergeCells count="1">
    <mergeCell ref="O2:O3"/>
  </mergeCells>
  <phoneticPr fontId="1"/>
  <conditionalFormatting sqref="O2:O3">
    <cfRule type="expression" dxfId="26" priority="1">
      <formula>$O$2="不合格"</formula>
    </cfRule>
    <cfRule type="expression" dxfId="25" priority="2">
      <formula>$O$2="赤合格"</formula>
    </cfRule>
    <cfRule type="expression" dxfId="24" priority="3">
      <formula>$O$2="金合格"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784E-0AC4-4BDC-862F-369212A03728}">
  <dimension ref="A1:O4"/>
  <sheetViews>
    <sheetView zoomScale="150" zoomScaleNormal="150" workbookViewId="0"/>
  </sheetViews>
  <sheetFormatPr defaultRowHeight="15" x14ac:dyDescent="0.4"/>
  <cols>
    <col min="1" max="1" width="25" style="1" customWidth="1"/>
    <col min="2" max="2" width="2.5" style="1" customWidth="1"/>
    <col min="3" max="6" width="5.625" style="1" customWidth="1"/>
    <col min="7" max="7" width="1.25" style="1" customWidth="1"/>
    <col min="8" max="14" width="6.25" style="1" customWidth="1"/>
    <col min="15" max="16384" width="9" style="1"/>
  </cols>
  <sheetData>
    <row r="1" spans="1:15" x14ac:dyDescent="0.4">
      <c r="A1" s="3" t="str" cm="1">
        <f t="array" aca="1" ref="A1" ca="1">RIGHT(CELL("filename",A1),2)</f>
        <v>七段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9</v>
      </c>
      <c r="I1" s="1" t="s">
        <v>6</v>
      </c>
      <c r="J1" s="1" t="s">
        <v>5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4">
      <c r="A2" s="1" t="s">
        <v>28</v>
      </c>
      <c r="B2" s="1">
        <v>9</v>
      </c>
      <c r="C2" s="1">
        <v>921</v>
      </c>
      <c r="H2" s="1">
        <f>_xlfn.FLOOR.MATH($K$2*0.86)</f>
        <v>1965</v>
      </c>
      <c r="I2" s="1">
        <v>9999</v>
      </c>
      <c r="J2" s="1">
        <f>MAX(1,_xlfn.FLOOR.MATH(16/3*COUNT(C:C)))</f>
        <v>16</v>
      </c>
      <c r="K2" s="1">
        <f>SUMIF(C:C,"&gt;=0")</f>
        <v>2285</v>
      </c>
      <c r="L2" s="1">
        <f>SUMIF(D:D,"&gt;=0")</f>
        <v>0</v>
      </c>
      <c r="M2" s="1">
        <f t="shared" ref="M2:N2" si="0">SUMIF(E:E,"&gt;=0")</f>
        <v>0</v>
      </c>
      <c r="N2" s="1">
        <f t="shared" si="0"/>
        <v>0</v>
      </c>
      <c r="O2" s="5" t="str">
        <f>IF(OR(M3=0,N3=0),"不合格",IF(K3=0,"",IF(MIN(L3:N3)=0,"不合格",IF(MIN(L3:N3)=1,"赤合格","金合格"))))</f>
        <v/>
      </c>
    </row>
    <row r="3" spans="1:15" x14ac:dyDescent="0.4">
      <c r="A3" s="1" t="s">
        <v>29</v>
      </c>
      <c r="B3" s="1">
        <v>9</v>
      </c>
      <c r="C3" s="1">
        <v>582</v>
      </c>
      <c r="H3" s="1">
        <f>_xlfn.FLOOR.MATH($K$2*0.89)</f>
        <v>2033</v>
      </c>
      <c r="I3" s="1">
        <v>9999</v>
      </c>
      <c r="J3" s="1">
        <f>MAX(1,_xlfn.FLOOR.MATH(8/3*COUNT(C:C)))</f>
        <v>8</v>
      </c>
      <c r="K3" s="2">
        <f>IF(COUNT(C:C)=COUNT(D:D),2,0)</f>
        <v>0</v>
      </c>
      <c r="L3" s="2">
        <f>IF(L2&gt;=H3,2,IF(L2&gt;=H2,1,0))</f>
        <v>0</v>
      </c>
      <c r="M3" s="2">
        <f>IF(M2&gt;=I2,0,IF(M2&gt;=I3,1,2))</f>
        <v>2</v>
      </c>
      <c r="N3" s="2">
        <f>IF(N2&gt;=J2,0,IF(N2&gt;=J3,1,2))</f>
        <v>2</v>
      </c>
      <c r="O3" s="5"/>
    </row>
    <row r="4" spans="1:15" x14ac:dyDescent="0.4">
      <c r="A4" s="4" t="s">
        <v>30</v>
      </c>
      <c r="B4" s="1">
        <v>9</v>
      </c>
      <c r="C4" s="1">
        <v>782</v>
      </c>
    </row>
  </sheetData>
  <mergeCells count="1">
    <mergeCell ref="O2:O3"/>
  </mergeCells>
  <phoneticPr fontId="1"/>
  <conditionalFormatting sqref="O2:O3">
    <cfRule type="expression" dxfId="23" priority="1">
      <formula>$O$2="不合格"</formula>
    </cfRule>
    <cfRule type="expression" dxfId="22" priority="2">
      <formula>$O$2="赤合格"</formula>
    </cfRule>
    <cfRule type="expression" dxfId="21" priority="3">
      <formula>$O$2="金合格"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811D-004F-436C-B0F0-CC98FC172AAF}">
  <dimension ref="A1:O4"/>
  <sheetViews>
    <sheetView zoomScale="150" zoomScaleNormal="150" workbookViewId="0"/>
  </sheetViews>
  <sheetFormatPr defaultRowHeight="15" x14ac:dyDescent="0.4"/>
  <cols>
    <col min="1" max="1" width="25" style="1" customWidth="1"/>
    <col min="2" max="2" width="2.5" style="1" customWidth="1"/>
    <col min="3" max="6" width="5.625" style="1" customWidth="1"/>
    <col min="7" max="7" width="1.25" style="1" customWidth="1"/>
    <col min="8" max="14" width="6.25" style="1" customWidth="1"/>
    <col min="15" max="16384" width="9" style="1"/>
  </cols>
  <sheetData>
    <row r="1" spans="1:15" x14ac:dyDescent="0.4">
      <c r="A1" s="3" t="str" cm="1">
        <f t="array" aca="1" ref="A1" ca="1">RIGHT(CELL("filename",A1),2)</f>
        <v>八段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9</v>
      </c>
      <c r="I1" s="1" t="s">
        <v>6</v>
      </c>
      <c r="J1" s="1" t="s">
        <v>5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4">
      <c r="A2" s="1" t="s">
        <v>31</v>
      </c>
      <c r="B2" s="1">
        <v>9</v>
      </c>
      <c r="C2" s="1">
        <v>893</v>
      </c>
      <c r="H2" s="1">
        <f>_xlfn.FLOOR.MATH($K$2*0.82)</f>
        <v>2004</v>
      </c>
      <c r="I2" s="1">
        <v>9999</v>
      </c>
      <c r="J2" s="1">
        <f>MAX(1,_xlfn.FLOOR.MATH(12/3*COUNT(C:C)))</f>
        <v>12</v>
      </c>
      <c r="K2" s="1">
        <f>SUMIF(C:C,"&gt;=0")</f>
        <v>2444</v>
      </c>
      <c r="L2" s="1">
        <f>SUMIF(D:D,"&gt;=0")</f>
        <v>0</v>
      </c>
      <c r="M2" s="1">
        <f t="shared" ref="M2:N2" si="0">SUMIF(E:E,"&gt;=0")</f>
        <v>0</v>
      </c>
      <c r="N2" s="1">
        <f t="shared" si="0"/>
        <v>0</v>
      </c>
      <c r="O2" s="5" t="str">
        <f>IF(OR(M3=0,N3=0),"不合格",IF(K3=0,"",IF(MIN(L3:N3)=0,"不合格",IF(MIN(L3:N3)=1,"赤合格","金合格"))))</f>
        <v/>
      </c>
    </row>
    <row r="3" spans="1:15" x14ac:dyDescent="0.4">
      <c r="A3" s="1" t="s">
        <v>32</v>
      </c>
      <c r="B3" s="1">
        <v>9</v>
      </c>
      <c r="C3" s="1">
        <v>881</v>
      </c>
      <c r="H3" s="1">
        <f>_xlfn.FLOOR.MATH($K$2*0.85)</f>
        <v>2077</v>
      </c>
      <c r="I3" s="1">
        <v>9999</v>
      </c>
      <c r="J3" s="1">
        <f>MAX(1,_xlfn.FLOOR.MATH(6/3*COUNT(C:C)))</f>
        <v>6</v>
      </c>
      <c r="K3" s="2">
        <f>IF(COUNT(C:C)=0,0,IF(COUNT(C:C)=COUNT(D:D),2,0))</f>
        <v>0</v>
      </c>
      <c r="L3" s="2">
        <f>IF(L2&gt;=H3,2,IF(L2&gt;=H2,1,0))</f>
        <v>0</v>
      </c>
      <c r="M3" s="2">
        <f>IF(M2&gt;=I2,0,IF(M2&gt;=I3,1,2))</f>
        <v>2</v>
      </c>
      <c r="N3" s="2">
        <f>IF(N2&gt;=J2,0,IF(N2&gt;=J3,1,2))</f>
        <v>2</v>
      </c>
      <c r="O3" s="5"/>
    </row>
    <row r="4" spans="1:15" x14ac:dyDescent="0.4">
      <c r="A4" s="1" t="s">
        <v>33</v>
      </c>
      <c r="B4" s="1">
        <v>9</v>
      </c>
      <c r="C4" s="1">
        <v>670</v>
      </c>
    </row>
  </sheetData>
  <mergeCells count="1">
    <mergeCell ref="O2:O3"/>
  </mergeCells>
  <phoneticPr fontId="1"/>
  <conditionalFormatting sqref="O2:O3">
    <cfRule type="expression" dxfId="20" priority="1">
      <formula>$O$2="不合格"</formula>
    </cfRule>
    <cfRule type="expression" dxfId="19" priority="2">
      <formula>$O$2="赤合格"</formula>
    </cfRule>
    <cfRule type="expression" dxfId="18" priority="3">
      <formula>$O$2="金合格"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3E70-DADE-41E3-A2D2-A00FD01A98F7}">
  <dimension ref="A1:O4"/>
  <sheetViews>
    <sheetView zoomScale="150" zoomScaleNormal="150" workbookViewId="0"/>
  </sheetViews>
  <sheetFormatPr defaultRowHeight="15" x14ac:dyDescent="0.4"/>
  <cols>
    <col min="1" max="1" width="25" style="1" customWidth="1"/>
    <col min="2" max="2" width="2.5" style="1" customWidth="1"/>
    <col min="3" max="6" width="5.625" style="1" customWidth="1"/>
    <col min="7" max="7" width="1.25" style="1" customWidth="1"/>
    <col min="8" max="14" width="6.25" style="1" customWidth="1"/>
    <col min="15" max="16384" width="9" style="1"/>
  </cols>
  <sheetData>
    <row r="1" spans="1:15" x14ac:dyDescent="0.4">
      <c r="A1" s="3" t="str" cm="1">
        <f t="array" aca="1" ref="A1" ca="1">RIGHT(CELL("filename",A1),2)</f>
        <v>九段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9</v>
      </c>
      <c r="I1" s="1" t="s">
        <v>6</v>
      </c>
      <c r="J1" s="1" t="s">
        <v>5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4">
      <c r="A2" s="1" t="s">
        <v>34</v>
      </c>
      <c r="B2" s="1">
        <v>9</v>
      </c>
      <c r="C2" s="1">
        <v>888</v>
      </c>
      <c r="H2" s="1">
        <f>_xlfn.FLOOR.MATH($K$2*0.93)</f>
        <v>2266</v>
      </c>
      <c r="I2" s="1">
        <v>9999</v>
      </c>
      <c r="J2" s="1">
        <f>MAX(1,_xlfn.FLOOR.MATH(10/3*COUNT(C:C)))</f>
        <v>10</v>
      </c>
      <c r="K2" s="1">
        <f>SUMIF(C:C,"&gt;=0")</f>
        <v>2437</v>
      </c>
      <c r="L2" s="1">
        <f>SUMIF(D:D,"&gt;=0")</f>
        <v>0</v>
      </c>
      <c r="M2" s="1">
        <f t="shared" ref="M2:N2" si="0">SUMIF(E:E,"&gt;=0")</f>
        <v>0</v>
      </c>
      <c r="N2" s="1">
        <f t="shared" si="0"/>
        <v>0</v>
      </c>
      <c r="O2" s="5" t="str">
        <f>IF(OR(M3=0,N3=0),"不合格",IF(K3=0,"",IF(MIN(L3:N3)=0,"不合格",IF(MIN(L3:N3)=1,"赤合格","金合格"))))</f>
        <v/>
      </c>
    </row>
    <row r="3" spans="1:15" x14ac:dyDescent="0.4">
      <c r="A3" s="1" t="s">
        <v>35</v>
      </c>
      <c r="B3" s="1">
        <v>9</v>
      </c>
      <c r="C3" s="1">
        <v>643</v>
      </c>
      <c r="H3" s="1">
        <f>_xlfn.FLOOR.MATH($K$2*0.95)</f>
        <v>2315</v>
      </c>
      <c r="I3" s="1">
        <v>9999</v>
      </c>
      <c r="J3" s="1">
        <f>MAX(1,_xlfn.FLOOR.MATH(5/3*COUNT(C:C)))</f>
        <v>5</v>
      </c>
      <c r="K3" s="2">
        <f>IF(COUNT(C:C)=COUNT(D:D),2,0)</f>
        <v>0</v>
      </c>
      <c r="L3" s="2">
        <f>IF(L2&gt;=H3,2,IF(L2&gt;=H2,1,0))</f>
        <v>0</v>
      </c>
      <c r="M3" s="2">
        <f>IF(M2&gt;=I2,0,IF(M2&gt;=I3,1,2))</f>
        <v>2</v>
      </c>
      <c r="N3" s="2">
        <f>IF(N2&gt;=J2,0,IF(N2&gt;=J3,1,2))</f>
        <v>2</v>
      </c>
      <c r="O3" s="5"/>
    </row>
    <row r="4" spans="1:15" x14ac:dyDescent="0.4">
      <c r="A4" s="1" t="s">
        <v>36</v>
      </c>
      <c r="B4" s="1">
        <v>9</v>
      </c>
      <c r="C4" s="1">
        <v>906</v>
      </c>
    </row>
  </sheetData>
  <mergeCells count="1">
    <mergeCell ref="O2:O3"/>
  </mergeCells>
  <phoneticPr fontId="1"/>
  <conditionalFormatting sqref="O2:O3">
    <cfRule type="expression" dxfId="17" priority="1">
      <formula>$O$2="不合格"</formula>
    </cfRule>
    <cfRule type="expression" dxfId="16" priority="2">
      <formula>$O$2="赤合格"</formula>
    </cfRule>
    <cfRule type="expression" dxfId="15" priority="3">
      <formula>$O$2="金合格"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1A7C-B9F3-483F-88B1-460CD971E8BB}">
  <dimension ref="A1:O4"/>
  <sheetViews>
    <sheetView zoomScale="150" zoomScaleNormal="150" workbookViewId="0"/>
  </sheetViews>
  <sheetFormatPr defaultRowHeight="15" x14ac:dyDescent="0.4"/>
  <cols>
    <col min="1" max="1" width="25" style="1" customWidth="1"/>
    <col min="2" max="2" width="2.5" style="1" customWidth="1"/>
    <col min="3" max="6" width="5.625" style="1" customWidth="1"/>
    <col min="7" max="7" width="1.25" style="1" customWidth="1"/>
    <col min="8" max="14" width="6.25" style="1" customWidth="1"/>
    <col min="15" max="16384" width="9" style="1"/>
  </cols>
  <sheetData>
    <row r="1" spans="1:15" x14ac:dyDescent="0.4">
      <c r="A1" s="3" t="str" cm="1">
        <f t="array" aca="1" ref="A1" ca="1">RIGHT(CELL("filename",A1),2)</f>
        <v>十段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9</v>
      </c>
      <c r="I1" s="1" t="s">
        <v>6</v>
      </c>
      <c r="J1" s="1" t="s">
        <v>5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4">
      <c r="A2" s="1" t="s">
        <v>37</v>
      </c>
      <c r="B2" s="1">
        <v>10</v>
      </c>
      <c r="C2" s="1">
        <v>765</v>
      </c>
      <c r="H2" s="1">
        <v>0</v>
      </c>
      <c r="I2" s="1">
        <f>MAX(1,_xlfn.FLOOR.MATH(60/3*COUNT(C:C)))</f>
        <v>60</v>
      </c>
      <c r="J2" s="1">
        <f>MAX(1,_xlfn.FLOOR.MATH(10/3*COUNT(C:C)))</f>
        <v>10</v>
      </c>
      <c r="K2" s="1">
        <f>SUMIF(C:C,"&gt;=0")</f>
        <v>2349</v>
      </c>
      <c r="L2" s="1">
        <f>SUMIF(D:D,"&gt;=0")</f>
        <v>0</v>
      </c>
      <c r="M2" s="1">
        <f t="shared" ref="M2:N2" si="0">SUMIF(E:E,"&gt;=0")</f>
        <v>0</v>
      </c>
      <c r="N2" s="1">
        <f t="shared" si="0"/>
        <v>0</v>
      </c>
      <c r="O2" s="5" t="str">
        <f>IF(OR(M3=0,N3=0),"不合格",IF(K3=0,"",IF(MIN(L3:N3)=0,"不合格",IF(MIN(L3:N3)=1,"赤合格","金合格"))))</f>
        <v/>
      </c>
    </row>
    <row r="3" spans="1:15" x14ac:dyDescent="0.4">
      <c r="A3" s="1" t="s">
        <v>38</v>
      </c>
      <c r="B3" s="1">
        <v>9</v>
      </c>
      <c r="C3" s="1">
        <v>731</v>
      </c>
      <c r="H3" s="1">
        <v>0</v>
      </c>
      <c r="I3" s="1">
        <f>MAX(1,_xlfn.FLOOR.MATH(30/3*COUNT(C:C)))</f>
        <v>30</v>
      </c>
      <c r="J3" s="1">
        <f>MAX(1,_xlfn.FLOOR.MATH(5/3*COUNT(C:C)))</f>
        <v>5</v>
      </c>
      <c r="K3" s="2">
        <f>IF(COUNT(C:C)=COUNT(D:D),2,0)</f>
        <v>0</v>
      </c>
      <c r="L3" s="2">
        <f>IF(L2&gt;=H3,2,IF(L2&gt;=H2,1,0))</f>
        <v>2</v>
      </c>
      <c r="M3" s="2">
        <f>IF(M2&gt;=I2,0,IF(M2&gt;=I3,1,2))</f>
        <v>2</v>
      </c>
      <c r="N3" s="2">
        <f>IF(N2&gt;=J2,0,IF(N2&gt;=J3,1,2))</f>
        <v>2</v>
      </c>
      <c r="O3" s="5"/>
    </row>
    <row r="4" spans="1:15" x14ac:dyDescent="0.4">
      <c r="A4" s="1" t="s">
        <v>39</v>
      </c>
      <c r="B4" s="1">
        <v>10</v>
      </c>
      <c r="C4" s="1">
        <v>853</v>
      </c>
    </row>
  </sheetData>
  <mergeCells count="1">
    <mergeCell ref="O2:O3"/>
  </mergeCells>
  <phoneticPr fontId="1"/>
  <conditionalFormatting sqref="O2:O3">
    <cfRule type="expression" dxfId="14" priority="1">
      <formula>$O$2="不合格"</formula>
    </cfRule>
    <cfRule type="expression" dxfId="13" priority="2">
      <formula>$O$2="赤合格"</formula>
    </cfRule>
    <cfRule type="expression" dxfId="12" priority="3">
      <formula>$O$2="金合格"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78E0-890E-4A3F-A67A-99CC86F1BC79}">
  <dimension ref="A1:O4"/>
  <sheetViews>
    <sheetView zoomScale="150" zoomScaleNormal="150" workbookViewId="0"/>
  </sheetViews>
  <sheetFormatPr defaultRowHeight="15" x14ac:dyDescent="0.4"/>
  <cols>
    <col min="1" max="1" width="25" style="1" customWidth="1"/>
    <col min="2" max="2" width="2.5" style="1" customWidth="1"/>
    <col min="3" max="6" width="5.625" style="1" customWidth="1"/>
    <col min="7" max="7" width="1.25" style="1" customWidth="1"/>
    <col min="8" max="14" width="6.25" style="1" customWidth="1"/>
    <col min="15" max="16384" width="9" style="1"/>
  </cols>
  <sheetData>
    <row r="1" spans="1:15" x14ac:dyDescent="0.4">
      <c r="A1" s="3" t="str" cm="1">
        <f t="array" aca="1" ref="A1" ca="1">RIGHT(CELL("filename",A1),2)</f>
        <v>玄人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9</v>
      </c>
      <c r="I1" s="1" t="s">
        <v>6</v>
      </c>
      <c r="J1" s="1" t="s">
        <v>5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4">
      <c r="A2" s="1" t="s">
        <v>40</v>
      </c>
      <c r="B2" s="1">
        <v>10</v>
      </c>
      <c r="C2" s="1">
        <v>823</v>
      </c>
      <c r="H2" s="1">
        <v>0</v>
      </c>
      <c r="I2" s="1">
        <f>MAX(1,_xlfn.FLOOR.MATH(50/3*COUNT(C:C)))</f>
        <v>50</v>
      </c>
      <c r="J2" s="1">
        <f>MAX(1,_xlfn.FLOOR.MATH(10/3*COUNT(C:C)))</f>
        <v>10</v>
      </c>
      <c r="K2" s="1">
        <f>SUMIF(C:C,"&gt;=0")</f>
        <v>2783</v>
      </c>
      <c r="L2" s="1">
        <f>SUMIF(D:D,"&gt;=0")</f>
        <v>0</v>
      </c>
      <c r="M2" s="1">
        <f t="shared" ref="M2:N2" si="0">SUMIF(E:E,"&gt;=0")</f>
        <v>0</v>
      </c>
      <c r="N2" s="1">
        <f t="shared" si="0"/>
        <v>0</v>
      </c>
      <c r="O2" s="5" t="str">
        <f>IF(OR(M3=0,N3=0),"不合格",IF(K3=0,"",IF(MIN(L3:N3)=0,"不合格",IF(MIN(L3:N3)=1,"赤合格","金合格"))))</f>
        <v/>
      </c>
    </row>
    <row r="3" spans="1:15" x14ac:dyDescent="0.4">
      <c r="A3" s="1" t="s">
        <v>41</v>
      </c>
      <c r="B3" s="1">
        <v>10</v>
      </c>
      <c r="C3" s="1">
        <v>888</v>
      </c>
      <c r="H3" s="1">
        <v>0</v>
      </c>
      <c r="I3" s="1">
        <f>MAX(1,_xlfn.FLOOR.MATH(25/3*COUNT(C:C)))</f>
        <v>25</v>
      </c>
      <c r="J3" s="1">
        <f>MAX(1,_xlfn.FLOOR.MATH(5/3*COUNT(C:C)))</f>
        <v>5</v>
      </c>
      <c r="K3" s="2">
        <f>IF(COUNT(C:C)=COUNT(D:D),2,0)</f>
        <v>0</v>
      </c>
      <c r="L3" s="2">
        <f>IF(L2&gt;=H3,2,IF(L2&gt;=H2,1,0))</f>
        <v>2</v>
      </c>
      <c r="M3" s="2">
        <f>IF(M2&gt;=I2,0,IF(M2&gt;=I3,1,2))</f>
        <v>2</v>
      </c>
      <c r="N3" s="2">
        <f>IF(N2&gt;=J2,0,IF(N2&gt;=J3,1,2))</f>
        <v>2</v>
      </c>
      <c r="O3" s="5"/>
    </row>
    <row r="4" spans="1:15" x14ac:dyDescent="0.4">
      <c r="A4" s="1" t="s">
        <v>42</v>
      </c>
      <c r="B4" s="1">
        <v>10</v>
      </c>
      <c r="C4" s="1">
        <v>1072</v>
      </c>
    </row>
  </sheetData>
  <mergeCells count="1">
    <mergeCell ref="O2:O3"/>
  </mergeCells>
  <phoneticPr fontId="1"/>
  <conditionalFormatting sqref="O2:O3">
    <cfRule type="expression" dxfId="11" priority="1">
      <formula>$O$2="不合格"</formula>
    </cfRule>
    <cfRule type="expression" dxfId="10" priority="2">
      <formula>$O$2="赤合格"</formula>
    </cfRule>
    <cfRule type="expression" dxfId="9" priority="3">
      <formula>$O$2="金合格"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5FB7-565D-4127-BE2F-5B24CF515F3E}">
  <dimension ref="A1:O4"/>
  <sheetViews>
    <sheetView zoomScale="150" zoomScaleNormal="150" workbookViewId="0"/>
  </sheetViews>
  <sheetFormatPr defaultRowHeight="15" x14ac:dyDescent="0.4"/>
  <cols>
    <col min="1" max="1" width="25" style="1" customWidth="1"/>
    <col min="2" max="2" width="2.5" style="1" customWidth="1"/>
    <col min="3" max="6" width="5.625" style="1" customWidth="1"/>
    <col min="7" max="7" width="1.25" style="1" customWidth="1"/>
    <col min="8" max="14" width="6.25" style="1" customWidth="1"/>
    <col min="15" max="16384" width="9" style="1"/>
  </cols>
  <sheetData>
    <row r="1" spans="1:15" x14ac:dyDescent="0.4">
      <c r="A1" s="3" t="str" cm="1">
        <f t="array" aca="1" ref="A1" ca="1">RIGHT(CELL("filename",A1),2)</f>
        <v>名人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9</v>
      </c>
      <c r="I1" s="1" t="s">
        <v>6</v>
      </c>
      <c r="J1" s="1" t="s">
        <v>5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4">
      <c r="A2" s="1" t="s">
        <v>43</v>
      </c>
      <c r="B2" s="1">
        <v>10</v>
      </c>
      <c r="C2" s="1">
        <v>1167</v>
      </c>
      <c r="H2" s="1">
        <v>0</v>
      </c>
      <c r="I2" s="1">
        <f>MAX(1,_xlfn.FLOOR.MATH(30/3*COUNT(C:C)))</f>
        <v>30</v>
      </c>
      <c r="J2" s="1">
        <f>MAX(1,_xlfn.FLOOR.MATH(10/3*COUNT(C:C)))</f>
        <v>10</v>
      </c>
      <c r="K2" s="1">
        <f>SUMIF(C:C,"&gt;=0")</f>
        <v>2835</v>
      </c>
      <c r="L2" s="1">
        <f>SUMIF(D:D,"&gt;=0")</f>
        <v>0</v>
      </c>
      <c r="M2" s="1">
        <f t="shared" ref="M2:N2" si="0">SUMIF(E:E,"&gt;=0")</f>
        <v>0</v>
      </c>
      <c r="N2" s="1">
        <f t="shared" si="0"/>
        <v>0</v>
      </c>
      <c r="O2" s="5" t="str">
        <f>IF(OR(M3=0,N3=0),"不合格",IF(K3=0,"",IF(MIN(L3:N3)=0,"不合格",IF(MIN(L3:N3)=1,"赤合格","金合格"))))</f>
        <v/>
      </c>
    </row>
    <row r="3" spans="1:15" x14ac:dyDescent="0.4">
      <c r="A3" s="1" t="s">
        <v>44</v>
      </c>
      <c r="B3" s="1">
        <v>10</v>
      </c>
      <c r="C3" s="1">
        <v>772</v>
      </c>
      <c r="H3" s="1">
        <v>0</v>
      </c>
      <c r="I3" s="1">
        <f>MAX(1,_xlfn.FLOOR.MATH(15/3*COUNT(C:C)))</f>
        <v>15</v>
      </c>
      <c r="J3" s="1">
        <f>MAX(1,_xlfn.FLOOR.MATH(5/3*COUNT(C:C)))</f>
        <v>5</v>
      </c>
      <c r="K3" s="2">
        <f>IF(COUNT(C:C)=COUNT(D:D),2,0)</f>
        <v>0</v>
      </c>
      <c r="L3" s="2">
        <f>IF(L2&gt;=H3,2,IF(L2&gt;=H2,1,0))</f>
        <v>2</v>
      </c>
      <c r="M3" s="2">
        <f>IF(M2&gt;=I2,0,IF(M2&gt;=I3,1,2))</f>
        <v>2</v>
      </c>
      <c r="N3" s="2">
        <f>IF(N2&gt;=J2,0,IF(N2&gt;=J3,1,2))</f>
        <v>2</v>
      </c>
      <c r="O3" s="5"/>
    </row>
    <row r="4" spans="1:15" x14ac:dyDescent="0.4">
      <c r="A4" s="1" t="s">
        <v>45</v>
      </c>
      <c r="B4" s="1">
        <v>10</v>
      </c>
      <c r="C4" s="1">
        <v>896</v>
      </c>
    </row>
  </sheetData>
  <mergeCells count="1">
    <mergeCell ref="O2:O3"/>
  </mergeCells>
  <phoneticPr fontId="1"/>
  <conditionalFormatting sqref="O2:O3">
    <cfRule type="expression" dxfId="8" priority="1">
      <formula>$O$2="不合格"</formula>
    </cfRule>
    <cfRule type="expression" dxfId="7" priority="2">
      <formula>$O$2="赤合格"</formula>
    </cfRule>
    <cfRule type="expression" dxfId="6" priority="3">
      <formula>$O$2="金合格"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9E59-E5A0-4F7D-97A0-47CA693FEADC}">
  <dimension ref="A1:O4"/>
  <sheetViews>
    <sheetView zoomScale="150" zoomScaleNormal="150" workbookViewId="0"/>
  </sheetViews>
  <sheetFormatPr defaultRowHeight="15" x14ac:dyDescent="0.4"/>
  <cols>
    <col min="1" max="1" width="25" style="1" customWidth="1"/>
    <col min="2" max="2" width="2.5" style="1" customWidth="1"/>
    <col min="3" max="6" width="5.625" style="1" customWidth="1"/>
    <col min="7" max="7" width="1.25" style="1" customWidth="1"/>
    <col min="8" max="14" width="6.25" style="1" customWidth="1"/>
    <col min="15" max="16384" width="9" style="1"/>
  </cols>
  <sheetData>
    <row r="1" spans="1:15" x14ac:dyDescent="0.4">
      <c r="A1" s="3" t="str" cm="1">
        <f t="array" aca="1" ref="A1" ca="1">RIGHT(CELL("filename",A1),2)</f>
        <v>超人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9</v>
      </c>
      <c r="I1" s="1" t="s">
        <v>6</v>
      </c>
      <c r="J1" s="1" t="s">
        <v>5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4">
      <c r="A2" s="1" t="s">
        <v>46</v>
      </c>
      <c r="B2" s="1">
        <v>10</v>
      </c>
      <c r="C2" s="1">
        <v>975</v>
      </c>
      <c r="H2" s="1">
        <v>0</v>
      </c>
      <c r="I2" s="1">
        <f>MAX(1,_xlfn.FLOOR.MATH(15/3*COUNT(C:C)))</f>
        <v>15</v>
      </c>
      <c r="J2" s="1">
        <f>MAX(1,_xlfn.FLOOR.MATH(4/3*COUNT(C:C)))</f>
        <v>4</v>
      </c>
      <c r="K2" s="1">
        <f>SUMIF(C:C,"&gt;=0")</f>
        <v>3340</v>
      </c>
      <c r="L2" s="1">
        <f>SUMIF(D:D,"&gt;=0")</f>
        <v>0</v>
      </c>
      <c r="M2" s="1">
        <f t="shared" ref="M2:N2" si="0">SUMIF(E:E,"&gt;=0")</f>
        <v>0</v>
      </c>
      <c r="N2" s="1">
        <f t="shared" si="0"/>
        <v>0</v>
      </c>
      <c r="O2" s="5" t="str">
        <f>IF(OR(M3=0,N3=0),"不合格",IF(K3=0,"",IF(MIN(L3:N3)=0,"不合格",IF(MIN(L3:N3)=1,"赤合格","金合格"))))</f>
        <v/>
      </c>
    </row>
    <row r="3" spans="1:15" x14ac:dyDescent="0.4">
      <c r="A3" s="1" t="s">
        <v>47</v>
      </c>
      <c r="B3" s="1">
        <v>10</v>
      </c>
      <c r="C3" s="1">
        <v>1075</v>
      </c>
      <c r="H3" s="1">
        <v>0</v>
      </c>
      <c r="I3" s="1">
        <f>MAX(1,_xlfn.FLOOR.MATH(6/3*COUNT(C:C)))</f>
        <v>6</v>
      </c>
      <c r="J3" s="1">
        <f>MAX(1,_xlfn.FLOOR.MATH(2/3*COUNT(C:C)))</f>
        <v>2</v>
      </c>
      <c r="K3" s="2">
        <f>IF(COUNT(C:C)=COUNT(D:D),2,0)</f>
        <v>0</v>
      </c>
      <c r="L3" s="2">
        <f>IF(L2&gt;=H3,2,IF(L2&gt;=H2,1,0))</f>
        <v>2</v>
      </c>
      <c r="M3" s="2">
        <f>IF(M2&gt;=I2,0,IF(M2&gt;=I3,1,2))</f>
        <v>2</v>
      </c>
      <c r="N3" s="2">
        <f>IF(N2&gt;=J2,0,IF(N2&gt;=J3,1,2))</f>
        <v>2</v>
      </c>
      <c r="O3" s="5"/>
    </row>
    <row r="4" spans="1:15" x14ac:dyDescent="0.4">
      <c r="A4" s="1" t="s">
        <v>48</v>
      </c>
      <c r="B4" s="1">
        <v>10</v>
      </c>
      <c r="C4" s="1">
        <v>1290</v>
      </c>
    </row>
  </sheetData>
  <mergeCells count="1">
    <mergeCell ref="O2:O3"/>
  </mergeCells>
  <phoneticPr fontId="1"/>
  <conditionalFormatting sqref="O2:O3">
    <cfRule type="expression" dxfId="5" priority="1">
      <formula>$O$2="不合格"</formula>
    </cfRule>
    <cfRule type="expression" dxfId="4" priority="2">
      <formula>$O$2="赤合格"</formula>
    </cfRule>
    <cfRule type="expression" dxfId="3" priority="3">
      <formula>$O$2="金合格"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36F6-2F8E-4DBD-8DA4-E64E9548E87E}">
  <dimension ref="A1:O4"/>
  <sheetViews>
    <sheetView zoomScale="150" zoomScaleNormal="150" workbookViewId="0"/>
  </sheetViews>
  <sheetFormatPr defaultRowHeight="15" x14ac:dyDescent="0.4"/>
  <cols>
    <col min="1" max="1" width="25" style="1" customWidth="1"/>
    <col min="2" max="2" width="2.5" style="1" customWidth="1"/>
    <col min="3" max="6" width="5.625" style="1" customWidth="1"/>
    <col min="7" max="7" width="1.25" style="1" customWidth="1"/>
    <col min="8" max="14" width="6.25" style="1" customWidth="1"/>
    <col min="15" max="16384" width="9" style="1"/>
  </cols>
  <sheetData>
    <row r="1" spans="1:15" x14ac:dyDescent="0.4">
      <c r="A1" s="3" t="str" cm="1">
        <f t="array" aca="1" ref="A1" ca="1">RIGHT(CELL("filename",A1),2)</f>
        <v>達人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9</v>
      </c>
      <c r="I1" s="1" t="s">
        <v>6</v>
      </c>
      <c r="J1" s="1" t="s">
        <v>5</v>
      </c>
      <c r="K1" s="1" t="s">
        <v>8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 x14ac:dyDescent="0.4">
      <c r="A2" s="1" t="s">
        <v>49</v>
      </c>
      <c r="B2" s="1">
        <v>10</v>
      </c>
      <c r="C2" s="1">
        <v>818</v>
      </c>
      <c r="H2" s="1">
        <v>0</v>
      </c>
      <c r="I2" s="1">
        <f>_xlfn.FLOOR.MATH(8/3*COUNT(C:C))</f>
        <v>8</v>
      </c>
      <c r="J2" s="1">
        <f>MAX(1,_xlfn.FLOOR.MATH(4/3*COUNT(C:C)))</f>
        <v>4</v>
      </c>
      <c r="K2" s="1">
        <f>SUMIF(C:C,"&gt;=0")</f>
        <v>3317</v>
      </c>
      <c r="L2" s="1">
        <f>SUMIF(D:D,"&gt;=0")</f>
        <v>0</v>
      </c>
      <c r="M2" s="1">
        <f t="shared" ref="M2:N2" si="0">SUMIF(E:E,"&gt;=0")</f>
        <v>0</v>
      </c>
      <c r="N2" s="1">
        <f t="shared" si="0"/>
        <v>0</v>
      </c>
      <c r="O2" s="5" t="str">
        <f>IF(OR(M3=0,N3=0),"不合格",IF(K3=0,"",IF(MIN(L3:N3)=0,"不合格",IF(MIN(L3:N3)=1,"赤合格","金合格"))))</f>
        <v/>
      </c>
    </row>
    <row r="3" spans="1:15" x14ac:dyDescent="0.4">
      <c r="A3" s="1" t="s">
        <v>50</v>
      </c>
      <c r="B3" s="1">
        <v>10</v>
      </c>
      <c r="C3" s="1">
        <v>1259</v>
      </c>
      <c r="H3" s="1">
        <v>0</v>
      </c>
      <c r="I3" s="1">
        <f>MAX(1,_xlfn.FLOOR.MATH(1/3*COUNT(C:C)))</f>
        <v>1</v>
      </c>
      <c r="J3" s="1">
        <f>MAX(1,_xlfn.FLOOR.MATH(2/3*COUNT(C:C)))</f>
        <v>2</v>
      </c>
      <c r="K3" s="2">
        <f>IF(COUNT(C:C)=COUNT(D:D),2,0)</f>
        <v>0</v>
      </c>
      <c r="L3" s="2">
        <f>IF(L2&gt;=H3,2,IF(L2&gt;=H2,1,0))</f>
        <v>2</v>
      </c>
      <c r="M3" s="2">
        <f>IF(M2&gt;=I2,0,IF(M2&gt;=I3,1,2))</f>
        <v>2</v>
      </c>
      <c r="N3" s="2">
        <f>IF(N2&gt;=J2,0,IF(N2&gt;=J3,1,2))</f>
        <v>2</v>
      </c>
      <c r="O3" s="5"/>
    </row>
    <row r="4" spans="1:15" x14ac:dyDescent="0.4">
      <c r="A4" s="1" t="s">
        <v>51</v>
      </c>
      <c r="B4" s="1">
        <v>10</v>
      </c>
      <c r="C4" s="1">
        <v>1240</v>
      </c>
    </row>
  </sheetData>
  <mergeCells count="1">
    <mergeCell ref="O2:O3"/>
  </mergeCells>
  <phoneticPr fontId="1"/>
  <conditionalFormatting sqref="O2:O3">
    <cfRule type="expression" dxfId="2" priority="1">
      <formula>$O$2="不合格"</formula>
    </cfRule>
    <cfRule type="expression" dxfId="1" priority="2">
      <formula>$O$2="赤合格"</formula>
    </cfRule>
    <cfRule type="expression" dxfId="0" priority="3">
      <formula>$O$2="金合格"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初段</vt:lpstr>
      <vt:lpstr>二段</vt:lpstr>
      <vt:lpstr>三段</vt:lpstr>
      <vt:lpstr>四段</vt:lpstr>
      <vt:lpstr>五段</vt:lpstr>
      <vt:lpstr>六段</vt:lpstr>
      <vt:lpstr>七段</vt:lpstr>
      <vt:lpstr>八段</vt:lpstr>
      <vt:lpstr>九段</vt:lpstr>
      <vt:lpstr>十段</vt:lpstr>
      <vt:lpstr>玄人</vt:lpstr>
      <vt:lpstr>名人</vt:lpstr>
      <vt:lpstr>超人</vt:lpstr>
      <vt:lpstr>達人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2023-05-06T14:45:55Z</dcterms:created>
  <dcterms:modified xsi:type="dcterms:W3CDTF">2023-05-06T23:01:42Z</dcterms:modified>
</cp:coreProperties>
</file>